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\Documents\Manuel\PUCP\Curso Contabilidad y Finanzas\2024-2\Calificadas\PC03\"/>
    </mc:Choice>
  </mc:AlternateContent>
  <xr:revisionPtr revIDLastSave="0" documentId="13_ncr:1_{790E2D76-4F21-418D-AD7E-CFD469B6A946}" xr6:coauthVersionLast="47" xr6:coauthVersionMax="47" xr10:uidLastSave="{00000000-0000-0000-0000-000000000000}"/>
  <bookViews>
    <workbookView xWindow="-108" yWindow="-108" windowWidth="23256" windowHeight="12456" xr2:uid="{721B5AED-2AD4-43D5-8075-509DB0FF3769}"/>
  </bookViews>
  <sheets>
    <sheet name="Data" sheetId="1" r:id="rId1"/>
    <sheet name="1 Asientos contables" sheetId="2" r:id="rId2"/>
    <sheet name="2 RC" sheetId="7" r:id="rId3"/>
    <sheet name="3 RV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7" l="1"/>
  <c r="C11" i="7"/>
  <c r="D11" i="7"/>
  <c r="T11" i="8"/>
  <c r="S11" i="8"/>
  <c r="R11" i="8"/>
  <c r="Q11" i="8"/>
  <c r="B11" i="8"/>
  <c r="C11" i="8"/>
  <c r="D11" i="8"/>
  <c r="B10" i="8"/>
  <c r="C10" i="8"/>
  <c r="D10" i="8"/>
  <c r="B10" i="7"/>
  <c r="C10" i="7"/>
  <c r="D10" i="7"/>
  <c r="T9" i="8"/>
  <c r="S9" i="8"/>
  <c r="R9" i="8"/>
  <c r="Q9" i="8"/>
  <c r="C9" i="8"/>
  <c r="B9" i="8"/>
  <c r="D9" i="8"/>
  <c r="C8" i="8" l="1"/>
  <c r="B8" i="8"/>
  <c r="D8" i="8"/>
  <c r="C7" i="8"/>
  <c r="C9" i="7"/>
  <c r="B9" i="7"/>
  <c r="D9" i="7"/>
  <c r="D7" i="8"/>
  <c r="C8" i="7"/>
  <c r="B8" i="7"/>
  <c r="D8" i="7"/>
  <c r="C7" i="7"/>
  <c r="D7" i="7"/>
  <c r="M7" i="7"/>
  <c r="L7" i="7"/>
  <c r="X12" i="1" l="1"/>
  <c r="O17" i="8"/>
  <c r="N17" i="8"/>
  <c r="O17" i="7"/>
  <c r="N17" i="7"/>
  <c r="G175" i="2"/>
  <c r="G179" i="2" s="1"/>
  <c r="C174" i="2"/>
  <c r="C179" i="2" s="1"/>
  <c r="G114" i="2"/>
  <c r="G118" i="2" s="1"/>
  <c r="C113" i="2"/>
  <c r="C118" i="2"/>
  <c r="C15" i="2"/>
  <c r="C74" i="2"/>
  <c r="G55" i="2"/>
  <c r="G59" i="2" s="1"/>
  <c r="C54" i="2"/>
  <c r="C59" i="2" s="1"/>
  <c r="J26" i="1"/>
  <c r="J25" i="1"/>
  <c r="J24" i="1"/>
  <c r="C6" i="2"/>
  <c r="E14" i="2"/>
  <c r="E19" i="2" s="1"/>
  <c r="E26" i="2" s="1"/>
  <c r="E31" i="2" s="1"/>
  <c r="E38" i="2" s="1"/>
  <c r="E43" i="2" s="1"/>
  <c r="E48" i="2" s="1"/>
  <c r="G23" i="1"/>
  <c r="H23" i="1" s="1"/>
  <c r="H25" i="1" s="1"/>
  <c r="H13" i="2" s="1"/>
  <c r="G75" i="2" s="1"/>
  <c r="H77" i="2" s="1"/>
  <c r="G9" i="2"/>
  <c r="F23" i="1"/>
  <c r="C162" i="2"/>
  <c r="C169" i="2" s="1"/>
  <c r="C138" i="2"/>
  <c r="C145" i="2" s="1"/>
  <c r="C126" i="2"/>
  <c r="C133" i="2" s="1"/>
  <c r="C101" i="2"/>
  <c r="C79" i="2"/>
  <c r="X19" i="1"/>
  <c r="X18" i="1"/>
  <c r="C108" i="2" s="1"/>
  <c r="C20" i="2"/>
  <c r="C27" i="2" s="1"/>
  <c r="W18" i="1"/>
  <c r="R12" i="1"/>
  <c r="Q19" i="1"/>
  <c r="R19" i="1" s="1"/>
  <c r="C150" i="2" s="1"/>
  <c r="C157" i="2" s="1"/>
  <c r="R10" i="1"/>
  <c r="C121" i="2" s="1"/>
  <c r="R11" i="1"/>
  <c r="C62" i="2" s="1"/>
  <c r="B19" i="1"/>
  <c r="B18" i="1"/>
  <c r="R18" i="1" s="1"/>
  <c r="B17" i="1"/>
  <c r="C44" i="2" s="1"/>
  <c r="C49" i="2" s="1"/>
  <c r="I4" i="1"/>
  <c r="J18" i="1" s="1"/>
  <c r="I3" i="1"/>
  <c r="E19" i="1" s="1"/>
  <c r="I11" i="1"/>
  <c r="I12" i="1"/>
  <c r="I10" i="1"/>
  <c r="D11" i="1"/>
  <c r="D12" i="1"/>
  <c r="D10" i="1"/>
  <c r="J12" i="1"/>
  <c r="J11" i="1"/>
  <c r="J10" i="1"/>
  <c r="I5" i="1"/>
  <c r="H5" i="1"/>
  <c r="H4" i="1"/>
  <c r="I19" i="1" s="1"/>
  <c r="H3" i="1"/>
  <c r="D17" i="1" s="1"/>
  <c r="E5" i="1"/>
  <c r="E4" i="1"/>
  <c r="C6" i="1"/>
  <c r="E12" i="1"/>
  <c r="E11" i="1"/>
  <c r="E10" i="1"/>
  <c r="E3" i="1"/>
  <c r="H177" i="2" l="1"/>
  <c r="H180" i="2" s="1"/>
  <c r="H116" i="2"/>
  <c r="H119" i="2" s="1"/>
  <c r="E53" i="2"/>
  <c r="E58" i="2" s="1"/>
  <c r="E61" i="2" s="1"/>
  <c r="E68" i="2" s="1"/>
  <c r="H57" i="2"/>
  <c r="H60" i="2" s="1"/>
  <c r="C89" i="2"/>
  <c r="C96" i="2" s="1"/>
  <c r="H24" i="1"/>
  <c r="H11" i="2" s="1"/>
  <c r="G16" i="2" s="1"/>
  <c r="H18" i="2" s="1"/>
  <c r="C84" i="2"/>
  <c r="C69" i="2"/>
  <c r="R17" i="1"/>
  <c r="C32" i="2" s="1"/>
  <c r="C39" i="2" s="1"/>
  <c r="K12" i="1"/>
  <c r="K3" i="1"/>
  <c r="L3" i="1" s="1"/>
  <c r="K4" i="1"/>
  <c r="L4" i="1" s="1"/>
  <c r="E18" i="1"/>
  <c r="D19" i="1"/>
  <c r="F19" i="1" s="1"/>
  <c r="G19" i="1" s="1"/>
  <c r="H19" i="1" s="1"/>
  <c r="E17" i="1"/>
  <c r="F17" i="1" s="1"/>
  <c r="D18" i="1"/>
  <c r="K10" i="1"/>
  <c r="K11" i="1"/>
  <c r="I17" i="1"/>
  <c r="J19" i="1"/>
  <c r="K19" i="1" s="1"/>
  <c r="I18" i="1"/>
  <c r="K18" i="1" s="1"/>
  <c r="J17" i="1"/>
  <c r="I13" i="1"/>
  <c r="E6" i="1"/>
  <c r="J4" i="1"/>
  <c r="F12" i="1"/>
  <c r="F11" i="1"/>
  <c r="D13" i="1"/>
  <c r="F10" i="1"/>
  <c r="J5" i="1"/>
  <c r="H6" i="1"/>
  <c r="J3" i="1"/>
  <c r="P7" i="7" l="1"/>
  <c r="E73" i="2"/>
  <c r="E78" i="2" s="1"/>
  <c r="E83" i="2" s="1"/>
  <c r="E88" i="2" s="1"/>
  <c r="E95" i="2" s="1"/>
  <c r="E100" i="2" s="1"/>
  <c r="E107" i="2" s="1"/>
  <c r="E112" i="2" s="1"/>
  <c r="E117" i="2" s="1"/>
  <c r="E120" i="2" s="1"/>
  <c r="G17" i="1"/>
  <c r="G7" i="2"/>
  <c r="N10" i="1"/>
  <c r="L18" i="1"/>
  <c r="H17" i="1"/>
  <c r="L19" i="1"/>
  <c r="N19" i="1"/>
  <c r="H143" i="2" s="1"/>
  <c r="L10" i="8" s="1"/>
  <c r="N11" i="1"/>
  <c r="S11" i="1" s="1"/>
  <c r="G63" i="2" s="1"/>
  <c r="L9" i="7" s="1"/>
  <c r="N12" i="1"/>
  <c r="G127" i="2" s="1"/>
  <c r="L10" i="7" s="1"/>
  <c r="G12" i="1"/>
  <c r="H12" i="1" s="1"/>
  <c r="G11" i="1"/>
  <c r="H11" i="1" s="1"/>
  <c r="L11" i="1"/>
  <c r="G10" i="1"/>
  <c r="L10" i="1"/>
  <c r="L12" i="1"/>
  <c r="D20" i="1"/>
  <c r="K13" i="1"/>
  <c r="F18" i="1"/>
  <c r="G18" i="1" s="1"/>
  <c r="H18" i="1" s="1"/>
  <c r="I20" i="1"/>
  <c r="K17" i="1"/>
  <c r="N17" i="1" s="1"/>
  <c r="S17" i="1" s="1"/>
  <c r="H37" i="2" s="1"/>
  <c r="L7" i="8" s="1"/>
  <c r="F13" i="1"/>
  <c r="J6" i="1"/>
  <c r="S10" i="1" l="1"/>
  <c r="G21" i="2"/>
  <c r="L8" i="7" s="1"/>
  <c r="G45" i="2"/>
  <c r="G146" i="2"/>
  <c r="G134" i="2"/>
  <c r="O10" i="1"/>
  <c r="E125" i="2"/>
  <c r="E132" i="2" s="1"/>
  <c r="E137" i="2" s="1"/>
  <c r="E144" i="2" s="1"/>
  <c r="E149" i="2" s="1"/>
  <c r="E156" i="2" s="1"/>
  <c r="E161" i="2" s="1"/>
  <c r="E168" i="2" s="1"/>
  <c r="E173" i="2" s="1"/>
  <c r="E178" i="2" s="1"/>
  <c r="G80" i="2"/>
  <c r="S19" i="1"/>
  <c r="S12" i="1"/>
  <c r="O12" i="1"/>
  <c r="G129" i="2" s="1"/>
  <c r="M10" i="7" s="1"/>
  <c r="P10" i="7" s="1"/>
  <c r="N13" i="1"/>
  <c r="M19" i="1"/>
  <c r="P19" i="1" s="1"/>
  <c r="G139" i="2" s="1"/>
  <c r="O19" i="1"/>
  <c r="H141" i="2" s="1"/>
  <c r="M10" i="8" s="1"/>
  <c r="P10" i="8" s="1"/>
  <c r="M11" i="1"/>
  <c r="P11" i="1" s="1"/>
  <c r="O11" i="1"/>
  <c r="T11" i="1" s="1"/>
  <c r="G65" i="2" s="1"/>
  <c r="M9" i="7" s="1"/>
  <c r="P9" i="7" s="1"/>
  <c r="H20" i="1"/>
  <c r="G20" i="1"/>
  <c r="N18" i="1"/>
  <c r="H94" i="2" s="1"/>
  <c r="L8" i="8" s="1"/>
  <c r="M18" i="1"/>
  <c r="P18" i="1" s="1"/>
  <c r="G90" i="2" s="1"/>
  <c r="O18" i="1"/>
  <c r="H92" i="2" s="1"/>
  <c r="M8" i="8" s="1"/>
  <c r="G13" i="1"/>
  <c r="K20" i="1"/>
  <c r="L17" i="1"/>
  <c r="O17" i="1" s="1"/>
  <c r="H10" i="1"/>
  <c r="H13" i="1" s="1"/>
  <c r="M12" i="1"/>
  <c r="P12" i="1" s="1"/>
  <c r="H131" i="2" s="1"/>
  <c r="L13" i="1"/>
  <c r="M10" i="1"/>
  <c r="F20" i="1"/>
  <c r="P8" i="8" l="1"/>
  <c r="T10" i="1"/>
  <c r="G23" i="2"/>
  <c r="M8" i="7" s="1"/>
  <c r="H148" i="2"/>
  <c r="Y12" i="1"/>
  <c r="Y13" i="1" s="1"/>
  <c r="H165" i="2"/>
  <c r="L11" i="7" s="1"/>
  <c r="G158" i="2"/>
  <c r="Y19" i="1"/>
  <c r="G151" i="2"/>
  <c r="L11" i="8" s="1"/>
  <c r="H47" i="2"/>
  <c r="G28" i="2"/>
  <c r="H136" i="2"/>
  <c r="G85" i="2"/>
  <c r="H82" i="2"/>
  <c r="U19" i="1"/>
  <c r="AA19" i="1" s="1"/>
  <c r="T19" i="1"/>
  <c r="G153" i="2" s="1"/>
  <c r="M11" i="8" s="1"/>
  <c r="T18" i="1"/>
  <c r="G104" i="2" s="1"/>
  <c r="M9" i="8" s="1"/>
  <c r="Z18" i="1"/>
  <c r="S18" i="1"/>
  <c r="G102" i="2" s="1"/>
  <c r="L9" i="8" s="1"/>
  <c r="U18" i="1"/>
  <c r="U11" i="1"/>
  <c r="H67" i="2" s="1"/>
  <c r="N20" i="1"/>
  <c r="O13" i="1"/>
  <c r="T12" i="1"/>
  <c r="Z12" i="1" s="1"/>
  <c r="Z13" i="1" s="1"/>
  <c r="U12" i="1"/>
  <c r="O20" i="1"/>
  <c r="T17" i="1"/>
  <c r="P10" i="1"/>
  <c r="M17" i="1"/>
  <c r="L20" i="1"/>
  <c r="M13" i="1"/>
  <c r="Y18" i="1" l="1"/>
  <c r="Y20" i="1" s="1"/>
  <c r="P9" i="8"/>
  <c r="Z19" i="1"/>
  <c r="P11" i="8"/>
  <c r="L17" i="8"/>
  <c r="L17" i="7"/>
  <c r="P8" i="7"/>
  <c r="H160" i="2"/>
  <c r="T20" i="1"/>
  <c r="H35" i="2"/>
  <c r="M7" i="8" s="1"/>
  <c r="G170" i="2"/>
  <c r="AA12" i="1"/>
  <c r="AA13" i="1" s="1"/>
  <c r="G163" i="2"/>
  <c r="U10" i="1"/>
  <c r="G122" i="2" s="1"/>
  <c r="H25" i="2"/>
  <c r="AA18" i="1"/>
  <c r="G109" i="2" s="1"/>
  <c r="H106" i="2"/>
  <c r="G50" i="2"/>
  <c r="H30" i="2"/>
  <c r="T13" i="1"/>
  <c r="H167" i="2"/>
  <c r="M11" i="7" s="1"/>
  <c r="P11" i="7" s="1"/>
  <c r="Z20" i="1"/>
  <c r="H155" i="2"/>
  <c r="G97" i="2"/>
  <c r="H87" i="2"/>
  <c r="G70" i="2"/>
  <c r="M20" i="1"/>
  <c r="P17" i="1"/>
  <c r="U17" i="1" s="1"/>
  <c r="P13" i="1"/>
  <c r="P17" i="7" l="1"/>
  <c r="U13" i="1"/>
  <c r="AA20" i="1"/>
  <c r="M17" i="8"/>
  <c r="P7" i="8"/>
  <c r="P17" i="8" s="1"/>
  <c r="M17" i="7"/>
  <c r="H99" i="2"/>
  <c r="U20" i="1"/>
  <c r="G33" i="2"/>
  <c r="H52" i="2"/>
  <c r="H172" i="2"/>
  <c r="H111" i="2"/>
  <c r="H124" i="2"/>
  <c r="H72" i="2"/>
  <c r="P20" i="1"/>
  <c r="S13" i="1"/>
  <c r="G40" i="2" l="1"/>
  <c r="S20" i="1"/>
  <c r="H42" i="2" l="1"/>
</calcChain>
</file>

<file path=xl/sharedStrings.xml><?xml version="1.0" encoding="utf-8"?>
<sst xmlns="http://schemas.openxmlformats.org/spreadsheetml/2006/main" count="500" uniqueCount="149">
  <si>
    <t>Costo de ventas</t>
  </si>
  <si>
    <t>Debe</t>
  </si>
  <si>
    <t>Haber</t>
  </si>
  <si>
    <t>Asientos de diario</t>
  </si>
  <si>
    <t>Total</t>
  </si>
  <si>
    <t>Tipo</t>
  </si>
  <si>
    <t>ESF</t>
  </si>
  <si>
    <t>Descripción</t>
  </si>
  <si>
    <t>Ventas</t>
  </si>
  <si>
    <t>C.U.</t>
  </si>
  <si>
    <t>S/</t>
  </si>
  <si>
    <t>P.U.</t>
  </si>
  <si>
    <t>Compras</t>
  </si>
  <si>
    <t>Fecha</t>
  </si>
  <si>
    <t>Cantidad</t>
  </si>
  <si>
    <t>P.U</t>
  </si>
  <si>
    <t>Compra 1</t>
  </si>
  <si>
    <t>Compra 2</t>
  </si>
  <si>
    <t>Compra 3</t>
  </si>
  <si>
    <t>Venta 2</t>
  </si>
  <si>
    <t>Cuenta</t>
  </si>
  <si>
    <t>Nombre</t>
  </si>
  <si>
    <t>Venta 1</t>
  </si>
  <si>
    <t xml:space="preserve">Primera </t>
  </si>
  <si>
    <t>compra</t>
  </si>
  <si>
    <t>Tercera</t>
  </si>
  <si>
    <t>venta</t>
  </si>
  <si>
    <t>Mercaderías</t>
  </si>
  <si>
    <t>Efectivo y equivalentes de efectivo</t>
  </si>
  <si>
    <t>Segunda</t>
  </si>
  <si>
    <t>Venta 3</t>
  </si>
  <si>
    <t>Margen</t>
  </si>
  <si>
    <t>C.U</t>
  </si>
  <si>
    <t>ZM</t>
  </si>
  <si>
    <t>ZH</t>
  </si>
  <si>
    <t>Días</t>
  </si>
  <si>
    <t>Descuento</t>
  </si>
  <si>
    <t>IGV</t>
  </si>
  <si>
    <t>Anticipos</t>
  </si>
  <si>
    <t>Pago</t>
  </si>
  <si>
    <t>Descuento 10%</t>
  </si>
  <si>
    <t>Devolución 50%</t>
  </si>
  <si>
    <t>42</t>
  </si>
  <si>
    <t>Cuentas por pagar comerciales - terceros</t>
  </si>
  <si>
    <t>421</t>
  </si>
  <si>
    <t>Facturas, boletas y otros comprobantes por pagar</t>
  </si>
  <si>
    <t>10</t>
  </si>
  <si>
    <t>Cuentas corrientes en instituciones financieras</t>
  </si>
  <si>
    <t>60</t>
  </si>
  <si>
    <t>601</t>
  </si>
  <si>
    <t>20</t>
  </si>
  <si>
    <t>201</t>
  </si>
  <si>
    <t>61</t>
  </si>
  <si>
    <t>Variación de inventarios</t>
  </si>
  <si>
    <t>611</t>
  </si>
  <si>
    <t>40</t>
  </si>
  <si>
    <t>Tributos</t>
  </si>
  <si>
    <t>Impuesto general a las ventas</t>
  </si>
  <si>
    <t>12</t>
  </si>
  <si>
    <t>Cuentas por cobrar comerciales - terceros</t>
  </si>
  <si>
    <t>121</t>
  </si>
  <si>
    <t>Facturas, boletas y otros comprobantes por cobrar</t>
  </si>
  <si>
    <t>122</t>
  </si>
  <si>
    <t>Anticipo a clientes</t>
  </si>
  <si>
    <t>4011</t>
  </si>
  <si>
    <t xml:space="preserve">Anticipo </t>
  </si>
  <si>
    <t>de cliente</t>
  </si>
  <si>
    <t>70</t>
  </si>
  <si>
    <t>422</t>
  </si>
  <si>
    <t>Anticipos a proveedores</t>
  </si>
  <si>
    <t>69</t>
  </si>
  <si>
    <t>701</t>
  </si>
  <si>
    <t xml:space="preserve">Anticipo a </t>
  </si>
  <si>
    <t>proveedores</t>
  </si>
  <si>
    <t>691</t>
  </si>
  <si>
    <t>74</t>
  </si>
  <si>
    <t>Descuentos, rebajas y bonificaciones concedidos</t>
  </si>
  <si>
    <t>741</t>
  </si>
  <si>
    <t>Cobro</t>
  </si>
  <si>
    <t>segunda venta</t>
  </si>
  <si>
    <t>primera compra</t>
  </si>
  <si>
    <t>709</t>
  </si>
  <si>
    <t>Devoluciones sobre ventas</t>
  </si>
  <si>
    <t>Devolución</t>
  </si>
  <si>
    <t>de venta</t>
  </si>
  <si>
    <t>de compra</t>
  </si>
  <si>
    <t>Alquiler</t>
  </si>
  <si>
    <t>Meses</t>
  </si>
  <si>
    <t>Detracción</t>
  </si>
  <si>
    <t>Proveedor</t>
  </si>
  <si>
    <t>18</t>
  </si>
  <si>
    <t>Servicios y otros contratados por anticipado</t>
  </si>
  <si>
    <t>183</t>
  </si>
  <si>
    <t>Alquileres</t>
  </si>
  <si>
    <t>63</t>
  </si>
  <si>
    <t>Gasto de servicios prestados por terceros</t>
  </si>
  <si>
    <t>635</t>
  </si>
  <si>
    <t>95</t>
  </si>
  <si>
    <t>Gastos de ventas</t>
  </si>
  <si>
    <t>79</t>
  </si>
  <si>
    <t>Cargas imputables a cuentas de costos</t>
  </si>
  <si>
    <t>425</t>
  </si>
  <si>
    <t>Detracciones por pagar</t>
  </si>
  <si>
    <t>Alquiler contratado</t>
  </si>
  <si>
    <t>con detracción</t>
  </si>
  <si>
    <t>Pago de alquiler</t>
  </si>
  <si>
    <t>contratado</t>
  </si>
  <si>
    <t>Octubre</t>
  </si>
  <si>
    <t>Pago de</t>
  </si>
  <si>
    <t>detracción</t>
  </si>
  <si>
    <t>Noviembre</t>
  </si>
  <si>
    <t>Diciembre</t>
  </si>
  <si>
    <t>Nro 
Registro</t>
  </si>
  <si>
    <t>Nro 
Asiento Diario</t>
  </si>
  <si>
    <t>Comprobante de pago</t>
  </si>
  <si>
    <t>Importe en Soles</t>
  </si>
  <si>
    <t>Fecha de emisión</t>
  </si>
  <si>
    <t>Serie</t>
  </si>
  <si>
    <t>Nro</t>
  </si>
  <si>
    <t>Razón social</t>
  </si>
  <si>
    <t>Detalle de la operación</t>
  </si>
  <si>
    <t>Base imponible</t>
  </si>
  <si>
    <t>Valor no gravado</t>
  </si>
  <si>
    <t>Otros</t>
  </si>
  <si>
    <t>Total comprobante</t>
  </si>
  <si>
    <t>TOTAL</t>
  </si>
  <si>
    <t>Registro de Ventas</t>
  </si>
  <si>
    <t>Cliente</t>
  </si>
  <si>
    <t>Documento referencia</t>
  </si>
  <si>
    <t xml:space="preserve">Registro de compras </t>
  </si>
  <si>
    <t>Almacenes Generales S.A.C.</t>
  </si>
  <si>
    <t xml:space="preserve">Alquiler de local para venta por una vigencia de 6 meses </t>
  </si>
  <si>
    <t>01</t>
  </si>
  <si>
    <t>Proveedor de Trujillo</t>
  </si>
  <si>
    <t xml:space="preserve">Runners Extremos S.A. </t>
  </si>
  <si>
    <t>Anticipo a proveedores por segunda compra de mercadería</t>
  </si>
  <si>
    <t>Primera compra de mercadería</t>
  </si>
  <si>
    <t>Anticipo de cliente por primera venta de mercadería</t>
  </si>
  <si>
    <t>Segunda venta de mercadería</t>
  </si>
  <si>
    <t>001</t>
  </si>
  <si>
    <t>002</t>
  </si>
  <si>
    <t>Descuento de 10% de la segunda venta de mercadería</t>
  </si>
  <si>
    <t>07</t>
  </si>
  <si>
    <t>Tercera compra de mercadería</t>
  </si>
  <si>
    <t>Tervera venta de mercadería</t>
  </si>
  <si>
    <t>003</t>
  </si>
  <si>
    <t>Devolución del 50% de la tercera venta de mercadería</t>
  </si>
  <si>
    <t>Devolución del 50% de la tercera compra de mercadería</t>
  </si>
  <si>
    <t>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</si>
</sst>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_-* #,##0_-;\-* #,##0_-;_-* &quot;-&quot;?_-;_-@_-"/>
    <numFmt numFmtId="166" formatCode="0.0%"/>
    <numFmt numFmtId="167" formatCode="#,##0.00_ ;[Red]\-#,##0.00\ "/>
    <numFmt numFmtId="168" formatCode="#,##0.000_ ;[Red]\-#,##0.000\ 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14" fontId="0" fillId="0" borderId="0" xfId="0" applyNumberFormat="1"/>
    <xf numFmtId="164" fontId="2" fillId="0" borderId="0" xfId="1" applyNumberFormat="1" applyFont="1"/>
    <xf numFmtId="0" fontId="2" fillId="0" borderId="0" xfId="0" applyFont="1" applyAlignment="1">
      <alignment horizontal="left"/>
    </xf>
    <xf numFmtId="164" fontId="2" fillId="0" borderId="0" xfId="1" applyNumberFormat="1" applyFont="1" applyFill="1"/>
    <xf numFmtId="164" fontId="0" fillId="0" borderId="0" xfId="1" applyNumberFormat="1" applyFont="1" applyBorder="1"/>
    <xf numFmtId="0" fontId="2" fillId="0" borderId="2" xfId="0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left"/>
    </xf>
    <xf numFmtId="164" fontId="0" fillId="0" borderId="6" xfId="0" applyNumberFormat="1" applyBorder="1" applyAlignment="1">
      <alignment horizontal="center"/>
    </xf>
    <xf numFmtId="0" fontId="0" fillId="0" borderId="5" xfId="0" applyBorder="1"/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center"/>
    </xf>
    <xf numFmtId="0" fontId="4" fillId="0" borderId="0" xfId="0" applyFont="1"/>
    <xf numFmtId="14" fontId="2" fillId="0" borderId="0" xfId="0" applyNumberFormat="1" applyFont="1"/>
    <xf numFmtId="43" fontId="0" fillId="0" borderId="0" xfId="1" applyFont="1"/>
    <xf numFmtId="9" fontId="0" fillId="0" borderId="0" xfId="0" applyNumberFormat="1"/>
    <xf numFmtId="43" fontId="0" fillId="0" borderId="0" xfId="1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43" fontId="0" fillId="0" borderId="0" xfId="1" applyFont="1" applyBorder="1"/>
    <xf numFmtId="43" fontId="0" fillId="0" borderId="0" xfId="0" applyNumberFormat="1"/>
    <xf numFmtId="14" fontId="0" fillId="2" borderId="0" xfId="0" applyNumberFormat="1" applyFill="1" applyAlignment="1">
      <alignment horizontal="center"/>
    </xf>
    <xf numFmtId="166" fontId="0" fillId="0" borderId="0" xfId="2" applyNumberFormat="1" applyFont="1"/>
    <xf numFmtId="164" fontId="2" fillId="0" borderId="0" xfId="0" applyNumberFormat="1" applyFont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9" fontId="0" fillId="0" borderId="0" xfId="2" applyFont="1" applyAlignment="1">
      <alignment horizontal="center"/>
    </xf>
    <xf numFmtId="0" fontId="0" fillId="0" borderId="2" xfId="0" applyBorder="1" applyAlignment="1">
      <alignment horizontal="center"/>
    </xf>
    <xf numFmtId="165" fontId="0" fillId="0" borderId="5" xfId="0" applyNumberFormat="1" applyBorder="1"/>
    <xf numFmtId="43" fontId="0" fillId="0" borderId="0" xfId="1" applyFont="1" applyBorder="1" applyAlignment="1">
      <alignment horizontal="center"/>
    </xf>
    <xf numFmtId="43" fontId="0" fillId="0" borderId="0" xfId="1" applyFont="1" applyFill="1" applyBorder="1"/>
    <xf numFmtId="43" fontId="0" fillId="0" borderId="6" xfId="1" applyFont="1" applyFill="1" applyBorder="1"/>
    <xf numFmtId="164" fontId="2" fillId="0" borderId="7" xfId="1" applyNumberFormat="1" applyFont="1" applyBorder="1"/>
    <xf numFmtId="43" fontId="2" fillId="0" borderId="1" xfId="1" applyFont="1" applyBorder="1"/>
    <xf numFmtId="43" fontId="2" fillId="0" borderId="8" xfId="1" applyFont="1" applyBorder="1"/>
    <xf numFmtId="164" fontId="0" fillId="0" borderId="5" xfId="1" applyNumberFormat="1" applyFont="1" applyFill="1" applyBorder="1"/>
    <xf numFmtId="43" fontId="0" fillId="0" borderId="6" xfId="1" applyFont="1" applyBorder="1" applyAlignment="1">
      <alignment horizontal="center"/>
    </xf>
    <xf numFmtId="43" fontId="0" fillId="0" borderId="5" xfId="1" applyFont="1" applyBorder="1" applyAlignment="1">
      <alignment horizontal="center"/>
    </xf>
    <xf numFmtId="43" fontId="0" fillId="0" borderId="6" xfId="1" applyFont="1" applyBorder="1"/>
    <xf numFmtId="43" fontId="2" fillId="0" borderId="7" xfId="1" applyFont="1" applyBorder="1"/>
    <xf numFmtId="164" fontId="0" fillId="0" borderId="5" xfId="1" applyNumberFormat="1" applyFont="1" applyBorder="1"/>
    <xf numFmtId="43" fontId="0" fillId="0" borderId="0" xfId="0" applyNumberFormat="1" applyAlignment="1">
      <alignment horizontal="center"/>
    </xf>
    <xf numFmtId="9" fontId="2" fillId="0" borderId="1" xfId="2" applyFont="1" applyBorder="1" applyAlignment="1">
      <alignment horizontal="center"/>
    </xf>
    <xf numFmtId="164" fontId="2" fillId="0" borderId="1" xfId="1" applyNumberFormat="1" applyFont="1" applyBorder="1"/>
    <xf numFmtId="0" fontId="0" fillId="0" borderId="6" xfId="0" applyBorder="1"/>
    <xf numFmtId="43" fontId="0" fillId="0" borderId="6" xfId="0" applyNumberFormat="1" applyBorder="1"/>
    <xf numFmtId="0" fontId="0" fillId="0" borderId="7" xfId="0" applyBorder="1"/>
    <xf numFmtId="0" fontId="0" fillId="0" borderId="3" xfId="0" applyBorder="1"/>
    <xf numFmtId="43" fontId="1" fillId="0" borderId="0" xfId="1" applyFont="1" applyBorder="1"/>
    <xf numFmtId="43" fontId="1" fillId="0" borderId="6" xfId="1" applyFont="1" applyBorder="1"/>
    <xf numFmtId="0" fontId="2" fillId="0" borderId="7" xfId="0" applyFont="1" applyBorder="1"/>
    <xf numFmtId="49" fontId="0" fillId="0" borderId="0" xfId="0" applyNumberFormat="1" applyAlignment="1">
      <alignment horizontal="right"/>
    </xf>
    <xf numFmtId="49" fontId="4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43" fontId="2" fillId="0" borderId="0" xfId="1" applyFont="1" applyAlignment="1">
      <alignment horizontal="center"/>
    </xf>
    <xf numFmtId="0" fontId="7" fillId="0" borderId="0" xfId="0" applyFont="1" applyAlignment="1">
      <alignment horizontal="left"/>
    </xf>
    <xf numFmtId="0" fontId="4" fillId="2" borderId="0" xfId="0" applyFont="1" applyFill="1"/>
    <xf numFmtId="0" fontId="0" fillId="2" borderId="0" xfId="0" applyFill="1" applyAlignment="1">
      <alignment horizontal="center"/>
    </xf>
    <xf numFmtId="167" fontId="0" fillId="0" borderId="0" xfId="0" applyNumberFormat="1"/>
    <xf numFmtId="0" fontId="8" fillId="0" borderId="0" xfId="0" applyFont="1"/>
    <xf numFmtId="0" fontId="8" fillId="0" borderId="9" xfId="0" applyFont="1" applyBorder="1" applyAlignment="1">
      <alignment horizontal="center" vertical="center" wrapText="1"/>
    </xf>
    <xf numFmtId="0" fontId="7" fillId="0" borderId="0" xfId="0" applyFont="1"/>
    <xf numFmtId="0" fontId="8" fillId="0" borderId="10" xfId="0" applyFont="1" applyBorder="1" applyAlignment="1">
      <alignment horizontal="center" vertical="center" wrapText="1"/>
    </xf>
    <xf numFmtId="0" fontId="5" fillId="0" borderId="0" xfId="0" applyFont="1"/>
    <xf numFmtId="167" fontId="5" fillId="0" borderId="0" xfId="0" applyNumberFormat="1" applyFont="1"/>
    <xf numFmtId="0" fontId="0" fillId="0" borderId="9" xfId="0" applyBorder="1"/>
    <xf numFmtId="14" fontId="0" fillId="0" borderId="9" xfId="0" applyNumberFormat="1" applyBorder="1"/>
    <xf numFmtId="0" fontId="0" fillId="0" borderId="9" xfId="0" quotePrefix="1" applyBorder="1"/>
    <xf numFmtId="167" fontId="0" fillId="0" borderId="9" xfId="0" applyNumberFormat="1" applyBorder="1"/>
    <xf numFmtId="168" fontId="0" fillId="0" borderId="9" xfId="0" applyNumberFormat="1" applyBorder="1"/>
    <xf numFmtId="0" fontId="2" fillId="0" borderId="9" xfId="0" applyFont="1" applyBorder="1"/>
    <xf numFmtId="167" fontId="2" fillId="0" borderId="9" xfId="0" applyNumberFormat="1" applyFont="1" applyBorder="1"/>
    <xf numFmtId="0" fontId="0" fillId="2" borderId="9" xfId="0" applyFill="1" applyBorder="1"/>
    <xf numFmtId="14" fontId="0" fillId="2" borderId="9" xfId="0" applyNumberFormat="1" applyFill="1" applyBorder="1"/>
    <xf numFmtId="167" fontId="0" fillId="2" borderId="9" xfId="0" applyNumberFormat="1" applyFill="1" applyBorder="1"/>
    <xf numFmtId="168" fontId="0" fillId="2" borderId="9" xfId="0" applyNumberFormat="1" applyFill="1" applyBorder="1"/>
    <xf numFmtId="0" fontId="8" fillId="0" borderId="9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164" fontId="0" fillId="3" borderId="0" xfId="1" applyNumberFormat="1" applyFont="1" applyFill="1" applyBorder="1"/>
    <xf numFmtId="0" fontId="0" fillId="0" borderId="0" xfId="0" applyFill="1" applyAlignment="1">
      <alignment horizontal="center"/>
    </xf>
    <xf numFmtId="14" fontId="0" fillId="0" borderId="0" xfId="0" applyNumberFormat="1" applyFill="1"/>
    <xf numFmtId="0" fontId="0" fillId="0" borderId="0" xfId="0" applyFill="1"/>
    <xf numFmtId="0" fontId="2" fillId="0" borderId="0" xfId="0" applyFont="1" applyFill="1"/>
    <xf numFmtId="0" fontId="0" fillId="0" borderId="3" xfId="0" applyFill="1" applyBorder="1" applyAlignment="1">
      <alignment horizontal="center"/>
    </xf>
    <xf numFmtId="0" fontId="0" fillId="0" borderId="1" xfId="0" applyFill="1" applyBorder="1"/>
    <xf numFmtId="14" fontId="2" fillId="0" borderId="1" xfId="0" applyNumberFormat="1" applyFont="1" applyFill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FF5A3-5155-4B30-8276-A8201BC17C86}">
  <dimension ref="A2:AA26"/>
  <sheetViews>
    <sheetView tabSelected="1" topLeftCell="A2" workbookViewId="0">
      <selection activeCell="I4" sqref="I4"/>
    </sheetView>
  </sheetViews>
  <sheetFormatPr baseColWidth="10" defaultRowHeight="14.4" x14ac:dyDescent="0.3"/>
  <cols>
    <col min="1" max="1" width="6.5546875" customWidth="1"/>
    <col min="2" max="2" width="10.33203125" bestFit="1" customWidth="1"/>
    <col min="3" max="3" width="10.6640625" bestFit="1" customWidth="1"/>
    <col min="4" max="4" width="8.44140625" bestFit="1" customWidth="1"/>
    <col min="5" max="5" width="9.44140625" style="1" bestFit="1" customWidth="1"/>
    <col min="6" max="6" width="10.6640625" bestFit="1" customWidth="1"/>
    <col min="7" max="7" width="10.5546875" bestFit="1" customWidth="1"/>
    <col min="8" max="8" width="10.6640625" bestFit="1" customWidth="1"/>
    <col min="9" max="9" width="10.33203125" bestFit="1" customWidth="1"/>
    <col min="10" max="10" width="9.44140625" bestFit="1" customWidth="1"/>
    <col min="11" max="11" width="11.44140625" bestFit="1" customWidth="1"/>
    <col min="12" max="12" width="10.44140625" bestFit="1" customWidth="1"/>
    <col min="13" max="14" width="11.44140625" bestFit="1" customWidth="1"/>
    <col min="15" max="15" width="10.5546875" customWidth="1"/>
    <col min="16" max="16" width="11.44140625" bestFit="1" customWidth="1"/>
    <col min="17" max="18" width="10.33203125" bestFit="1" customWidth="1"/>
    <col min="19" max="19" width="11.44140625" bestFit="1" customWidth="1"/>
    <col min="20" max="20" width="10.44140625" bestFit="1" customWidth="1"/>
    <col min="21" max="21" width="11.44140625" bestFit="1" customWidth="1"/>
    <col min="22" max="22" width="20.44140625" bestFit="1" customWidth="1"/>
    <col min="23" max="23" width="10.33203125" bestFit="1" customWidth="1"/>
    <col min="24" max="24" width="10.33203125" style="93" bestFit="1" customWidth="1"/>
    <col min="25" max="27" width="10.44140625" bestFit="1" customWidth="1"/>
  </cols>
  <sheetData>
    <row r="2" spans="1:27" x14ac:dyDescent="0.3">
      <c r="A2" s="93"/>
      <c r="B2" s="12" t="s">
        <v>12</v>
      </c>
      <c r="C2" s="13" t="s">
        <v>14</v>
      </c>
      <c r="D2" s="13" t="s">
        <v>32</v>
      </c>
      <c r="E2" s="14" t="s">
        <v>10</v>
      </c>
      <c r="F2" s="1" t="s">
        <v>31</v>
      </c>
      <c r="G2" s="12" t="s">
        <v>8</v>
      </c>
      <c r="H2" s="13" t="s">
        <v>14</v>
      </c>
      <c r="I2" s="34" t="s">
        <v>15</v>
      </c>
      <c r="J2" s="14" t="s">
        <v>10</v>
      </c>
    </row>
    <row r="3" spans="1:27" x14ac:dyDescent="0.3">
      <c r="B3" s="15" t="s">
        <v>33</v>
      </c>
      <c r="C3" s="11">
        <v>150</v>
      </c>
      <c r="D3" s="11">
        <v>300</v>
      </c>
      <c r="E3" s="16">
        <f>C3*D3</f>
        <v>45000</v>
      </c>
      <c r="F3" s="35">
        <v>0.25</v>
      </c>
      <c r="G3" s="15" t="s">
        <v>33</v>
      </c>
      <c r="H3" s="11">
        <f>C3</f>
        <v>150</v>
      </c>
      <c r="I3" s="11">
        <f>D3/(1-F3)</f>
        <v>400</v>
      </c>
      <c r="J3" s="16">
        <f>H3*I3</f>
        <v>60000</v>
      </c>
      <c r="K3" s="3">
        <f>I3-D3</f>
        <v>100</v>
      </c>
      <c r="L3" s="30">
        <f>K3/I3</f>
        <v>0.25</v>
      </c>
    </row>
    <row r="4" spans="1:27" x14ac:dyDescent="0.3">
      <c r="B4" s="15" t="s">
        <v>34</v>
      </c>
      <c r="C4" s="11">
        <v>200</v>
      </c>
      <c r="D4" s="90">
        <v>450</v>
      </c>
      <c r="E4" s="16">
        <f>C4*D4</f>
        <v>90000</v>
      </c>
      <c r="F4" s="35">
        <v>0.15</v>
      </c>
      <c r="G4" s="15" t="s">
        <v>34</v>
      </c>
      <c r="H4" s="11">
        <f>C4</f>
        <v>200</v>
      </c>
      <c r="I4" s="11">
        <f>D4/(1-F4)</f>
        <v>529.41176470588232</v>
      </c>
      <c r="J4" s="16">
        <f>H4*I4</f>
        <v>105882.35294117646</v>
      </c>
      <c r="K4" s="3">
        <f>I4-D4</f>
        <v>79.41176470588232</v>
      </c>
      <c r="L4" s="30">
        <f>K4/I4</f>
        <v>0.14999999999999994</v>
      </c>
    </row>
    <row r="5" spans="1:27" x14ac:dyDescent="0.3">
      <c r="B5" s="15"/>
      <c r="C5" s="11"/>
      <c r="D5" s="11"/>
      <c r="E5" s="16">
        <f>C5*D5</f>
        <v>0</v>
      </c>
      <c r="G5" s="15"/>
      <c r="H5" s="11">
        <f>C5</f>
        <v>0</v>
      </c>
      <c r="I5" s="11">
        <f>D5*1.5</f>
        <v>0</v>
      </c>
      <c r="J5" s="16">
        <f>H5*I5</f>
        <v>0</v>
      </c>
    </row>
    <row r="6" spans="1:27" x14ac:dyDescent="0.3">
      <c r="B6" s="18"/>
      <c r="C6" s="25">
        <f>SUM(C3:C5)</f>
        <v>350</v>
      </c>
      <c r="D6" s="33"/>
      <c r="E6" s="26">
        <f>SUM(E3:E5)</f>
        <v>135000</v>
      </c>
      <c r="G6" s="18"/>
      <c r="H6" s="25">
        <f>SUM(H3:H5)</f>
        <v>350</v>
      </c>
      <c r="I6" s="19"/>
      <c r="J6" s="26">
        <f>SUM(J3:J5)</f>
        <v>165882.35294117645</v>
      </c>
    </row>
    <row r="7" spans="1:27" x14ac:dyDescent="0.3">
      <c r="B7" s="6"/>
      <c r="C7" s="31"/>
      <c r="D7" s="32"/>
      <c r="E7" s="31"/>
      <c r="R7" s="93"/>
    </row>
    <row r="8" spans="1:27" x14ac:dyDescent="0.3">
      <c r="B8" s="5" t="s">
        <v>12</v>
      </c>
      <c r="R8" s="93"/>
    </row>
    <row r="9" spans="1:27" x14ac:dyDescent="0.3">
      <c r="B9" s="91" t="s">
        <v>13</v>
      </c>
      <c r="C9" s="1" t="s">
        <v>7</v>
      </c>
      <c r="D9" s="36" t="s">
        <v>33</v>
      </c>
      <c r="E9" s="13" t="s">
        <v>9</v>
      </c>
      <c r="F9" s="13" t="s">
        <v>10</v>
      </c>
      <c r="G9" s="13" t="s">
        <v>37</v>
      </c>
      <c r="H9" s="14" t="s">
        <v>4</v>
      </c>
      <c r="I9" s="36" t="s">
        <v>34</v>
      </c>
      <c r="J9" s="13" t="s">
        <v>9</v>
      </c>
      <c r="K9" s="13" t="s">
        <v>10</v>
      </c>
      <c r="L9" s="13" t="s">
        <v>37</v>
      </c>
      <c r="M9" s="14" t="s">
        <v>4</v>
      </c>
      <c r="N9" s="13" t="s">
        <v>10</v>
      </c>
      <c r="O9" s="13" t="s">
        <v>37</v>
      </c>
      <c r="P9" s="14" t="s">
        <v>4</v>
      </c>
      <c r="Q9" s="36" t="s">
        <v>35</v>
      </c>
      <c r="R9" s="95" t="s">
        <v>13</v>
      </c>
      <c r="S9" s="13" t="s">
        <v>10</v>
      </c>
      <c r="T9" s="13" t="s">
        <v>37</v>
      </c>
      <c r="U9" s="14" t="s">
        <v>4</v>
      </c>
      <c r="W9" s="36" t="s">
        <v>35</v>
      </c>
      <c r="X9" s="95" t="s">
        <v>13</v>
      </c>
      <c r="Y9" s="13" t="s">
        <v>10</v>
      </c>
      <c r="Z9" s="13" t="s">
        <v>37</v>
      </c>
      <c r="AA9" s="14" t="s">
        <v>4</v>
      </c>
    </row>
    <row r="10" spans="1:27" x14ac:dyDescent="0.3">
      <c r="A10" s="23">
        <v>0.5</v>
      </c>
      <c r="B10" s="92">
        <v>45573</v>
      </c>
      <c r="C10" s="7" t="s">
        <v>16</v>
      </c>
      <c r="D10" s="37">
        <f>C$3*A10</f>
        <v>75</v>
      </c>
      <c r="E10" s="38">
        <f>D3</f>
        <v>300</v>
      </c>
      <c r="F10" s="39">
        <f>D10*E10</f>
        <v>22500</v>
      </c>
      <c r="G10" s="39">
        <f>F10*0.18</f>
        <v>4050</v>
      </c>
      <c r="H10" s="40">
        <f>F10+G10</f>
        <v>26550</v>
      </c>
      <c r="I10" s="44">
        <f>C$4*A10</f>
        <v>100</v>
      </c>
      <c r="J10" s="39">
        <f>D4</f>
        <v>450</v>
      </c>
      <c r="K10" s="39">
        <f>I10*J10</f>
        <v>45000</v>
      </c>
      <c r="L10" s="27">
        <f>K10*0.18</f>
        <v>8100</v>
      </c>
      <c r="M10" s="45">
        <f>K10+L10</f>
        <v>53100</v>
      </c>
      <c r="N10" s="46">
        <f>K10+F10</f>
        <v>67500</v>
      </c>
      <c r="O10" s="38">
        <f>L10+G10</f>
        <v>12150</v>
      </c>
      <c r="P10" s="47">
        <f>H10+M10</f>
        <v>79650</v>
      </c>
      <c r="Q10" s="17">
        <v>60</v>
      </c>
      <c r="R10" s="92">
        <f>B10+Q10</f>
        <v>45633</v>
      </c>
      <c r="S10" s="27">
        <f t="shared" ref="S10:U11" si="0">N10</f>
        <v>67500</v>
      </c>
      <c r="T10" s="27">
        <f t="shared" si="0"/>
        <v>12150</v>
      </c>
      <c r="U10" s="47">
        <f t="shared" si="0"/>
        <v>79650</v>
      </c>
      <c r="V10" t="s">
        <v>39</v>
      </c>
      <c r="W10" s="17"/>
      <c r="AA10" s="53"/>
    </row>
    <row r="11" spans="1:27" x14ac:dyDescent="0.3">
      <c r="A11" s="23">
        <v>0.3</v>
      </c>
      <c r="B11" s="92">
        <v>45606</v>
      </c>
      <c r="C11" s="7" t="s">
        <v>17</v>
      </c>
      <c r="D11" s="37">
        <f t="shared" ref="D11:D12" si="1">C$3*A11</f>
        <v>45</v>
      </c>
      <c r="E11" s="38">
        <f>D3</f>
        <v>300</v>
      </c>
      <c r="F11" s="39">
        <f t="shared" ref="F11:F12" si="2">D11*E11</f>
        <v>13500</v>
      </c>
      <c r="G11" s="39">
        <f t="shared" ref="G11:G12" si="3">F11*0.18</f>
        <v>2430</v>
      </c>
      <c r="H11" s="40">
        <f t="shared" ref="H11:H12" si="4">F11+G11</f>
        <v>15930</v>
      </c>
      <c r="I11" s="44">
        <f>C$4*A11</f>
        <v>60</v>
      </c>
      <c r="J11" s="39">
        <f>D4</f>
        <v>450</v>
      </c>
      <c r="K11" s="39">
        <f>I11*J11</f>
        <v>27000</v>
      </c>
      <c r="L11" s="27">
        <f t="shared" ref="L11:L12" si="5">K11*0.18</f>
        <v>4860</v>
      </c>
      <c r="M11" s="45">
        <f t="shared" ref="M11:M12" si="6">K11+L11</f>
        <v>31860</v>
      </c>
      <c r="N11" s="46">
        <f t="shared" ref="N11:N12" si="7">K11+F11</f>
        <v>40500</v>
      </c>
      <c r="O11" s="38">
        <f t="shared" ref="O11:O12" si="8">L11+G11</f>
        <v>7290</v>
      </c>
      <c r="P11" s="47">
        <f t="shared" ref="P11:P12" si="9">H11+M11</f>
        <v>47790</v>
      </c>
      <c r="Q11" s="17">
        <v>-5</v>
      </c>
      <c r="R11" s="92">
        <f>B11+Q11</f>
        <v>45601</v>
      </c>
      <c r="S11" s="27">
        <f t="shared" si="0"/>
        <v>40500</v>
      </c>
      <c r="T11" s="27">
        <f t="shared" si="0"/>
        <v>7290</v>
      </c>
      <c r="U11" s="47">
        <f t="shared" si="0"/>
        <v>47790</v>
      </c>
      <c r="V11" t="s">
        <v>38</v>
      </c>
      <c r="W11" s="17"/>
      <c r="AA11" s="53"/>
    </row>
    <row r="12" spans="1:27" x14ac:dyDescent="0.3">
      <c r="A12" s="23">
        <v>0.2</v>
      </c>
      <c r="B12" s="92">
        <v>45648</v>
      </c>
      <c r="C12" s="7" t="s">
        <v>18</v>
      </c>
      <c r="D12" s="37">
        <f t="shared" si="1"/>
        <v>30</v>
      </c>
      <c r="E12" s="38">
        <f>D3</f>
        <v>300</v>
      </c>
      <c r="F12" s="39">
        <f t="shared" si="2"/>
        <v>9000</v>
      </c>
      <c r="G12" s="39">
        <f t="shared" si="3"/>
        <v>1620</v>
      </c>
      <c r="H12" s="40">
        <f t="shared" si="4"/>
        <v>10620</v>
      </c>
      <c r="I12" s="44">
        <f>C$4*A12</f>
        <v>40</v>
      </c>
      <c r="J12" s="39">
        <f>D4</f>
        <v>450</v>
      </c>
      <c r="K12" s="39">
        <f>I12*J12</f>
        <v>18000</v>
      </c>
      <c r="L12" s="27">
        <f t="shared" si="5"/>
        <v>3240</v>
      </c>
      <c r="M12" s="45">
        <f t="shared" si="6"/>
        <v>21240</v>
      </c>
      <c r="N12" s="46">
        <f t="shared" si="7"/>
        <v>27000</v>
      </c>
      <c r="O12" s="38">
        <f t="shared" si="8"/>
        <v>4860</v>
      </c>
      <c r="P12" s="47">
        <f t="shared" si="9"/>
        <v>31860</v>
      </c>
      <c r="Q12" s="17">
        <v>9</v>
      </c>
      <c r="R12" s="92">
        <f>B12+Q12</f>
        <v>45657</v>
      </c>
      <c r="S12" s="27">
        <f>N12*0.5</f>
        <v>13500</v>
      </c>
      <c r="T12" s="27">
        <f>O12*0.5</f>
        <v>2430</v>
      </c>
      <c r="U12" s="47">
        <f>P12*0.5</f>
        <v>15930</v>
      </c>
      <c r="V12" s="7" t="s">
        <v>41</v>
      </c>
      <c r="W12" s="17">
        <v>60</v>
      </c>
      <c r="X12" s="92">
        <f>B12+60</f>
        <v>45708</v>
      </c>
      <c r="Y12" s="28">
        <f>N12-S12</f>
        <v>13500</v>
      </c>
      <c r="Z12" s="28">
        <f>O12-T12</f>
        <v>2430</v>
      </c>
      <c r="AA12" s="54">
        <f>P12-U12</f>
        <v>15930</v>
      </c>
    </row>
    <row r="13" spans="1:27" x14ac:dyDescent="0.3">
      <c r="B13" s="93"/>
      <c r="D13" s="41">
        <f>SUM(D10:D12)</f>
        <v>150</v>
      </c>
      <c r="E13" s="19"/>
      <c r="F13" s="42">
        <f>SUM(F10:F12)</f>
        <v>45000</v>
      </c>
      <c r="G13" s="42">
        <f>SUM(G10:G12)</f>
        <v>8100</v>
      </c>
      <c r="H13" s="43">
        <f>SUM(H10:H12)</f>
        <v>53100</v>
      </c>
      <c r="I13" s="41">
        <f>SUM(I10:I12)</f>
        <v>200</v>
      </c>
      <c r="J13" s="42"/>
      <c r="K13" s="42">
        <f>SUM(K10:K12)</f>
        <v>90000</v>
      </c>
      <c r="L13" s="42">
        <f>SUM(L10:L12)</f>
        <v>16200</v>
      </c>
      <c r="M13" s="43">
        <f>SUM(M10:M12)</f>
        <v>106200</v>
      </c>
      <c r="N13" s="48">
        <f t="shared" ref="N13:O13" si="10">SUM(N10:N12)</f>
        <v>135000</v>
      </c>
      <c r="O13" s="42">
        <f t="shared" si="10"/>
        <v>24300</v>
      </c>
      <c r="P13" s="43">
        <f>SUM(P10:P12)</f>
        <v>159300</v>
      </c>
      <c r="Q13" s="55"/>
      <c r="R13" s="96"/>
      <c r="S13" s="42">
        <f>SUM(S10:S12)</f>
        <v>121500</v>
      </c>
      <c r="T13" s="42">
        <f>SUM(T10:T12)</f>
        <v>21870</v>
      </c>
      <c r="U13" s="43">
        <f>SUM(U10:U12)</f>
        <v>143370</v>
      </c>
      <c r="W13" s="55"/>
      <c r="X13" s="96"/>
      <c r="Y13" s="42">
        <f>SUM(Y10:Y12)</f>
        <v>13500</v>
      </c>
      <c r="Z13" s="42">
        <f>SUM(Z10:Z12)</f>
        <v>2430</v>
      </c>
      <c r="AA13" s="43">
        <f>SUM(AA10:AA12)</f>
        <v>15930</v>
      </c>
    </row>
    <row r="14" spans="1:27" x14ac:dyDescent="0.3">
      <c r="B14" s="93"/>
      <c r="F14" s="8"/>
      <c r="G14" s="8"/>
      <c r="H14" s="8"/>
      <c r="I14" s="8"/>
      <c r="J14" s="8"/>
      <c r="K14" s="8"/>
      <c r="L14" s="10"/>
      <c r="M14" s="10"/>
      <c r="N14" s="10"/>
      <c r="O14" s="10"/>
      <c r="R14" s="93"/>
    </row>
    <row r="15" spans="1:27" x14ac:dyDescent="0.3">
      <c r="B15" s="94" t="s">
        <v>8</v>
      </c>
      <c r="R15" s="94"/>
      <c r="V15" s="5"/>
      <c r="W15" s="5"/>
    </row>
    <row r="16" spans="1:27" x14ac:dyDescent="0.3">
      <c r="B16" s="91" t="s">
        <v>13</v>
      </c>
      <c r="C16" s="1" t="s">
        <v>7</v>
      </c>
      <c r="D16" s="36" t="s">
        <v>33</v>
      </c>
      <c r="E16" s="13" t="s">
        <v>11</v>
      </c>
      <c r="F16" s="13" t="s">
        <v>10</v>
      </c>
      <c r="G16" s="13" t="s">
        <v>37</v>
      </c>
      <c r="H16" s="14" t="s">
        <v>4</v>
      </c>
      <c r="I16" s="36" t="s">
        <v>34</v>
      </c>
      <c r="J16" s="13" t="s">
        <v>11</v>
      </c>
      <c r="K16" s="13" t="s">
        <v>10</v>
      </c>
      <c r="L16" s="13" t="s">
        <v>37</v>
      </c>
      <c r="M16" s="14" t="s">
        <v>4</v>
      </c>
      <c r="N16" s="36" t="s">
        <v>10</v>
      </c>
      <c r="O16" s="13" t="s">
        <v>37</v>
      </c>
      <c r="P16" s="14" t="s">
        <v>4</v>
      </c>
      <c r="Q16" s="36"/>
      <c r="R16" s="95" t="s">
        <v>13</v>
      </c>
      <c r="S16" s="13" t="s">
        <v>10</v>
      </c>
      <c r="T16" s="56"/>
      <c r="U16" s="14"/>
      <c r="V16" s="1"/>
      <c r="W16" s="36" t="s">
        <v>35</v>
      </c>
      <c r="X16" s="95" t="s">
        <v>13</v>
      </c>
      <c r="Y16" s="13" t="s">
        <v>10</v>
      </c>
      <c r="Z16" s="13" t="s">
        <v>37</v>
      </c>
      <c r="AA16" s="14" t="s">
        <v>4</v>
      </c>
    </row>
    <row r="17" spans="1:27" x14ac:dyDescent="0.3">
      <c r="A17" s="23">
        <v>0.5</v>
      </c>
      <c r="B17" s="92">
        <f>B10+5</f>
        <v>45578</v>
      </c>
      <c r="C17" s="7" t="s">
        <v>22</v>
      </c>
      <c r="D17" s="49">
        <f>H$3*A17</f>
        <v>75</v>
      </c>
      <c r="E17" s="50">
        <f>I3</f>
        <v>400</v>
      </c>
      <c r="F17" s="39">
        <f>D17*E17</f>
        <v>30000</v>
      </c>
      <c r="G17" s="39">
        <f>F17*0.18</f>
        <v>5400</v>
      </c>
      <c r="H17" s="40">
        <f>F17+G17</f>
        <v>35400</v>
      </c>
      <c r="I17" s="49">
        <f>H$4*A17</f>
        <v>100</v>
      </c>
      <c r="J17" s="39">
        <f>I4</f>
        <v>529.41176470588232</v>
      </c>
      <c r="K17" s="39">
        <f>I17*J17</f>
        <v>52941.176470588231</v>
      </c>
      <c r="L17" s="27">
        <f>K17*0.18</f>
        <v>9529.4117647058811</v>
      </c>
      <c r="M17" s="45">
        <f>K17+L17</f>
        <v>62470.588235294112</v>
      </c>
      <c r="N17" s="46">
        <f>K17+F17</f>
        <v>82941.176470588223</v>
      </c>
      <c r="O17" s="38">
        <f>L17+G17</f>
        <v>14929.411764705881</v>
      </c>
      <c r="P17" s="47">
        <f>H17+M17</f>
        <v>97870.588235294112</v>
      </c>
      <c r="Q17" s="17">
        <v>-3</v>
      </c>
      <c r="R17" s="92">
        <f>B17+Q17</f>
        <v>45575</v>
      </c>
      <c r="S17" s="27">
        <f>N17</f>
        <v>82941.176470588223</v>
      </c>
      <c r="T17" s="27">
        <f t="shared" ref="T17:U17" si="11">O17</f>
        <v>14929.411764705881</v>
      </c>
      <c r="U17" s="47">
        <f t="shared" si="11"/>
        <v>97870.588235294112</v>
      </c>
      <c r="V17" t="s">
        <v>38</v>
      </c>
      <c r="W17" s="17"/>
      <c r="AA17" s="53"/>
    </row>
    <row r="18" spans="1:27" x14ac:dyDescent="0.3">
      <c r="A18" s="23">
        <v>0.3</v>
      </c>
      <c r="B18" s="92">
        <f>B11+5</f>
        <v>45611</v>
      </c>
      <c r="C18" s="7" t="s">
        <v>19</v>
      </c>
      <c r="D18" s="49">
        <f>H$3*A18</f>
        <v>45</v>
      </c>
      <c r="E18" s="50">
        <f>I3</f>
        <v>400</v>
      </c>
      <c r="F18" s="39">
        <f>D18*E18</f>
        <v>18000</v>
      </c>
      <c r="G18" s="39">
        <f t="shared" ref="G18:G19" si="12">F18*0.18</f>
        <v>3240</v>
      </c>
      <c r="H18" s="40">
        <f t="shared" ref="H18:H19" si="13">F18+G18</f>
        <v>21240</v>
      </c>
      <c r="I18" s="49">
        <f>H$4*A18</f>
        <v>60</v>
      </c>
      <c r="J18" s="39">
        <f>I4</f>
        <v>529.41176470588232</v>
      </c>
      <c r="K18" s="39">
        <f>I18*J18</f>
        <v>31764.705882352941</v>
      </c>
      <c r="L18" s="27">
        <f t="shared" ref="L18:L19" si="14">K18*0.18</f>
        <v>5717.6470588235288</v>
      </c>
      <c r="M18" s="45">
        <f t="shared" ref="M18:M19" si="15">K18+L18</f>
        <v>37482.352941176468</v>
      </c>
      <c r="N18" s="46">
        <f t="shared" ref="N18:N19" si="16">K18+F18</f>
        <v>49764.705882352937</v>
      </c>
      <c r="O18" s="38">
        <f t="shared" ref="O18:O19" si="17">L18+G18</f>
        <v>8957.6470588235279</v>
      </c>
      <c r="P18" s="47">
        <f t="shared" ref="P18:P19" si="18">H18+M18</f>
        <v>58722.352941176468</v>
      </c>
      <c r="Q18" s="17">
        <v>2</v>
      </c>
      <c r="R18" s="92">
        <f>B18+Q18</f>
        <v>45613</v>
      </c>
      <c r="S18" s="57">
        <f>N18*0.1</f>
        <v>4976.4705882352937</v>
      </c>
      <c r="T18" s="57">
        <f>O18*0.1</f>
        <v>895.76470588235281</v>
      </c>
      <c r="U18" s="58">
        <f>P18*0.1</f>
        <v>5872.2352941176468</v>
      </c>
      <c r="V18" s="7" t="s">
        <v>40</v>
      </c>
      <c r="W18" s="17">
        <f>15</f>
        <v>15</v>
      </c>
      <c r="X18" s="92">
        <f>B18+15</f>
        <v>45626</v>
      </c>
      <c r="Y18" s="28">
        <f t="shared" ref="Y18:AA19" si="19">N18-S18</f>
        <v>44788.235294117643</v>
      </c>
      <c r="Z18" s="28">
        <f t="shared" si="19"/>
        <v>8061.8823529411748</v>
      </c>
      <c r="AA18" s="54">
        <f t="shared" si="19"/>
        <v>52850.117647058825</v>
      </c>
    </row>
    <row r="19" spans="1:27" x14ac:dyDescent="0.3">
      <c r="A19" s="23">
        <v>0.2</v>
      </c>
      <c r="B19" s="92">
        <f>B12+5</f>
        <v>45653</v>
      </c>
      <c r="C19" s="7" t="s">
        <v>30</v>
      </c>
      <c r="D19" s="49">
        <f>H$3*A19</f>
        <v>30</v>
      </c>
      <c r="E19" s="50">
        <f>I3</f>
        <v>400</v>
      </c>
      <c r="F19" s="39">
        <f>D19*E19</f>
        <v>12000</v>
      </c>
      <c r="G19" s="39">
        <f t="shared" si="12"/>
        <v>2160</v>
      </c>
      <c r="H19" s="40">
        <f t="shared" si="13"/>
        <v>14160</v>
      </c>
      <c r="I19" s="49">
        <f>H$4*A19</f>
        <v>40</v>
      </c>
      <c r="J19" s="39">
        <f>I4</f>
        <v>529.41176470588232</v>
      </c>
      <c r="K19" s="39">
        <f>I19*J19</f>
        <v>21176.470588235294</v>
      </c>
      <c r="L19" s="27">
        <f t="shared" si="14"/>
        <v>3811.7647058823527</v>
      </c>
      <c r="M19" s="45">
        <f t="shared" si="15"/>
        <v>24988.235294117647</v>
      </c>
      <c r="N19" s="46">
        <f t="shared" si="16"/>
        <v>33176.470588235294</v>
      </c>
      <c r="O19" s="38">
        <f t="shared" si="17"/>
        <v>5971.7647058823532</v>
      </c>
      <c r="P19" s="47">
        <f t="shared" si="18"/>
        <v>39148.23529411765</v>
      </c>
      <c r="Q19" s="17">
        <f>3</f>
        <v>3</v>
      </c>
      <c r="R19" s="92">
        <f>B19+Q19</f>
        <v>45656</v>
      </c>
      <c r="S19" s="27">
        <f>N19*0.5</f>
        <v>16588.235294117647</v>
      </c>
      <c r="T19" s="27">
        <f>O19*0.5</f>
        <v>2985.8823529411766</v>
      </c>
      <c r="U19" s="47">
        <f>P19*0.5</f>
        <v>19574.117647058825</v>
      </c>
      <c r="V19" s="7" t="s">
        <v>41</v>
      </c>
      <c r="W19" s="17">
        <v>15</v>
      </c>
      <c r="X19" s="92">
        <f>B19+15</f>
        <v>45668</v>
      </c>
      <c r="Y19" s="28">
        <f t="shared" si="19"/>
        <v>16588.235294117647</v>
      </c>
      <c r="Z19" s="28">
        <f t="shared" si="19"/>
        <v>2985.8823529411766</v>
      </c>
      <c r="AA19" s="54">
        <f t="shared" si="19"/>
        <v>19574.117647058825</v>
      </c>
    </row>
    <row r="20" spans="1:27" x14ac:dyDescent="0.3">
      <c r="B20" s="92"/>
      <c r="C20" s="7"/>
      <c r="D20" s="41">
        <f>SUM(D17:D19)</f>
        <v>150</v>
      </c>
      <c r="E20" s="51"/>
      <c r="F20" s="42">
        <f>SUM(F17:F19)</f>
        <v>60000</v>
      </c>
      <c r="G20" s="42">
        <f t="shared" ref="G20:H20" si="20">SUM(G17:G19)</f>
        <v>10800</v>
      </c>
      <c r="H20" s="43">
        <f t="shared" si="20"/>
        <v>70800</v>
      </c>
      <c r="I20" s="41">
        <f>SUM(I17:I19)</f>
        <v>200</v>
      </c>
      <c r="J20" s="52"/>
      <c r="K20" s="42">
        <f>SUM(K17:K19)</f>
        <v>105882.35294117648</v>
      </c>
      <c r="L20" s="42">
        <f>SUM(L17:L19)</f>
        <v>19058.823529411762</v>
      </c>
      <c r="M20" s="43">
        <f>SUM(M17:M19)</f>
        <v>124941.17647058822</v>
      </c>
      <c r="N20" s="48">
        <f t="shared" ref="N20:O20" si="21">SUM(N17:N19)</f>
        <v>165882.35294117645</v>
      </c>
      <c r="O20" s="42">
        <f t="shared" si="21"/>
        <v>29858.823529411762</v>
      </c>
      <c r="P20" s="43">
        <f>SUM(P17:P19)</f>
        <v>195741.17647058822</v>
      </c>
      <c r="Q20" s="59"/>
      <c r="R20" s="97"/>
      <c r="S20" s="42">
        <f>SUM(S17:S19)</f>
        <v>104505.88235294117</v>
      </c>
      <c r="T20" s="42">
        <f>SUM(T17:T19)</f>
        <v>18811.058823529413</v>
      </c>
      <c r="U20" s="43">
        <f>SUM(U17:U19)</f>
        <v>123316.94117647059</v>
      </c>
      <c r="V20" s="21"/>
      <c r="W20" s="55"/>
      <c r="X20" s="96"/>
      <c r="Y20" s="42">
        <f>SUM(Y17:Y19)</f>
        <v>61376.470588235286</v>
      </c>
      <c r="Z20" s="42">
        <f>SUM(Z17:Z19)</f>
        <v>11047.764705882351</v>
      </c>
      <c r="AA20" s="43">
        <f>SUM(AA17:AA19)</f>
        <v>72424.23529411765</v>
      </c>
    </row>
    <row r="21" spans="1:27" x14ac:dyDescent="0.3">
      <c r="B21" s="93"/>
      <c r="F21" s="8"/>
      <c r="G21" s="8"/>
      <c r="H21" s="8"/>
      <c r="I21" s="8"/>
      <c r="J21" s="10"/>
      <c r="K21" s="10"/>
      <c r="L21" s="10"/>
    </row>
    <row r="22" spans="1:27" x14ac:dyDescent="0.3">
      <c r="B22" s="94" t="s">
        <v>86</v>
      </c>
      <c r="D22" t="s">
        <v>87</v>
      </c>
      <c r="E22" s="1" t="s">
        <v>9</v>
      </c>
      <c r="F22" s="13" t="s">
        <v>10</v>
      </c>
      <c r="G22" s="13" t="s">
        <v>37</v>
      </c>
      <c r="H22" s="14" t="s">
        <v>4</v>
      </c>
    </row>
    <row r="23" spans="1:27" x14ac:dyDescent="0.3">
      <c r="B23" s="92">
        <v>45566</v>
      </c>
      <c r="D23">
        <v>6</v>
      </c>
      <c r="E23" s="24">
        <v>5000</v>
      </c>
      <c r="F23" s="22">
        <f>D23*E23</f>
        <v>30000</v>
      </c>
      <c r="G23" s="22">
        <f>F23*0.18</f>
        <v>5400</v>
      </c>
      <c r="H23" s="22">
        <f>F23+G23</f>
        <v>35400</v>
      </c>
      <c r="I23" s="7"/>
      <c r="J23" s="28"/>
    </row>
    <row r="24" spans="1:27" x14ac:dyDescent="0.3">
      <c r="A24" s="23">
        <v>0.9</v>
      </c>
      <c r="B24" s="92">
        <v>45572</v>
      </c>
      <c r="C24" t="s">
        <v>89</v>
      </c>
      <c r="H24" s="28">
        <f>H23-H25</f>
        <v>31860</v>
      </c>
      <c r="I24" s="7">
        <v>45596</v>
      </c>
      <c r="J24" s="28">
        <f>E23</f>
        <v>5000</v>
      </c>
    </row>
    <row r="25" spans="1:27" x14ac:dyDescent="0.3">
      <c r="A25" s="23">
        <v>0.1</v>
      </c>
      <c r="B25" s="92">
        <v>45604</v>
      </c>
      <c r="C25" t="s">
        <v>88</v>
      </c>
      <c r="H25" s="28">
        <f>H23*A25</f>
        <v>3540</v>
      </c>
      <c r="I25" s="7">
        <v>45626</v>
      </c>
      <c r="J25" s="28">
        <f>E23</f>
        <v>5000</v>
      </c>
    </row>
    <row r="26" spans="1:27" x14ac:dyDescent="0.3">
      <c r="I26" s="7">
        <v>45657</v>
      </c>
      <c r="J26" s="28">
        <f>E23</f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DE88-1FB8-4ABA-9889-3AA35BB54697}">
  <dimension ref="B1:N180"/>
  <sheetViews>
    <sheetView topLeftCell="A26" zoomScale="102" zoomScaleNormal="110" workbookViewId="0">
      <selection activeCell="G185" sqref="G185"/>
    </sheetView>
  </sheetViews>
  <sheetFormatPr baseColWidth="10" defaultRowHeight="14.4" x14ac:dyDescent="0.3"/>
  <cols>
    <col min="1" max="1" width="5.21875" customWidth="1"/>
    <col min="2" max="2" width="16.33203125" bestFit="1" customWidth="1"/>
    <col min="3" max="3" width="10.88671875" style="1" customWidth="1"/>
    <col min="4" max="4" width="10.88671875" customWidth="1"/>
    <col min="5" max="5" width="43" bestFit="1" customWidth="1"/>
    <col min="6" max="6" width="6.6640625" style="1" customWidth="1"/>
    <col min="7" max="8" width="12.109375" style="22" bestFit="1" customWidth="1"/>
  </cols>
  <sheetData>
    <row r="1" spans="2:8" x14ac:dyDescent="0.3">
      <c r="E1" s="5"/>
    </row>
    <row r="2" spans="2:8" x14ac:dyDescent="0.3">
      <c r="B2" s="9" t="s">
        <v>3</v>
      </c>
      <c r="C2" s="9"/>
      <c r="D2" s="9"/>
    </row>
    <row r="4" spans="2:8" x14ac:dyDescent="0.3">
      <c r="B4" s="2" t="s">
        <v>7</v>
      </c>
      <c r="C4" s="2" t="s">
        <v>13</v>
      </c>
      <c r="D4" s="2" t="s">
        <v>20</v>
      </c>
      <c r="E4" s="2" t="s">
        <v>21</v>
      </c>
      <c r="F4" s="2" t="s">
        <v>5</v>
      </c>
      <c r="G4" s="65" t="s">
        <v>1</v>
      </c>
      <c r="H4" s="65" t="s">
        <v>2</v>
      </c>
    </row>
    <row r="5" spans="2:8" x14ac:dyDescent="0.3">
      <c r="E5" s="4">
        <v>1</v>
      </c>
    </row>
    <row r="6" spans="2:8" x14ac:dyDescent="0.3">
      <c r="B6" s="67" t="s">
        <v>103</v>
      </c>
      <c r="C6" s="29">
        <f>Data!B23</f>
        <v>45566</v>
      </c>
      <c r="D6" s="61" t="s">
        <v>90</v>
      </c>
      <c r="E6" s="62" t="s">
        <v>91</v>
      </c>
      <c r="F6" s="4"/>
    </row>
    <row r="7" spans="2:8" x14ac:dyDescent="0.3">
      <c r="B7" s="67" t="s">
        <v>104</v>
      </c>
      <c r="C7" s="68"/>
      <c r="D7" s="60" t="s">
        <v>92</v>
      </c>
      <c r="E7" t="s">
        <v>93</v>
      </c>
      <c r="F7" s="4"/>
      <c r="G7" s="22">
        <f>Data!F17</f>
        <v>30000</v>
      </c>
    </row>
    <row r="8" spans="2:8" x14ac:dyDescent="0.3">
      <c r="B8" s="20"/>
      <c r="D8" s="61" t="s">
        <v>55</v>
      </c>
      <c r="E8" s="20" t="s">
        <v>56</v>
      </c>
      <c r="F8" s="4"/>
    </row>
    <row r="9" spans="2:8" x14ac:dyDescent="0.3">
      <c r="B9" s="20"/>
      <c r="D9" s="63">
        <v>4011</v>
      </c>
      <c r="E9" s="6" t="s">
        <v>57</v>
      </c>
      <c r="F9" s="4"/>
      <c r="G9" s="22">
        <f>Data!G23</f>
        <v>5400</v>
      </c>
    </row>
    <row r="10" spans="2:8" x14ac:dyDescent="0.3">
      <c r="B10" s="20"/>
      <c r="D10" s="61" t="s">
        <v>42</v>
      </c>
      <c r="E10" s="62" t="s">
        <v>43</v>
      </c>
      <c r="F10" s="4"/>
    </row>
    <row r="11" spans="2:8" x14ac:dyDescent="0.3">
      <c r="B11" s="20"/>
      <c r="D11" s="60" t="s">
        <v>44</v>
      </c>
      <c r="E11" t="s">
        <v>45</v>
      </c>
      <c r="F11" s="4"/>
      <c r="H11" s="22">
        <f>Data!H24</f>
        <v>31860</v>
      </c>
    </row>
    <row r="12" spans="2:8" x14ac:dyDescent="0.3">
      <c r="B12" s="20"/>
      <c r="D12" s="61" t="s">
        <v>42</v>
      </c>
      <c r="E12" s="62" t="s">
        <v>43</v>
      </c>
      <c r="F12" s="4"/>
    </row>
    <row r="13" spans="2:8" x14ac:dyDescent="0.3">
      <c r="B13" s="20"/>
      <c r="D13" s="60" t="s">
        <v>101</v>
      </c>
      <c r="E13" t="s">
        <v>102</v>
      </c>
      <c r="F13" s="4"/>
      <c r="H13" s="22">
        <f>Data!H25</f>
        <v>3540</v>
      </c>
    </row>
    <row r="14" spans="2:8" x14ac:dyDescent="0.3">
      <c r="B14" s="20"/>
      <c r="E14" s="4">
        <f>E5+1</f>
        <v>2</v>
      </c>
      <c r="F14" s="4"/>
    </row>
    <row r="15" spans="2:8" x14ac:dyDescent="0.3">
      <c r="B15" s="67" t="s">
        <v>105</v>
      </c>
      <c r="C15" s="29">
        <f>Data!B24</f>
        <v>45572</v>
      </c>
      <c r="D15" s="61" t="s">
        <v>42</v>
      </c>
      <c r="E15" s="62" t="s">
        <v>43</v>
      </c>
      <c r="F15" s="4"/>
    </row>
    <row r="16" spans="2:8" x14ac:dyDescent="0.3">
      <c r="B16" s="67" t="s">
        <v>106</v>
      </c>
      <c r="C16" s="68"/>
      <c r="D16" s="60" t="s">
        <v>44</v>
      </c>
      <c r="E16" t="s">
        <v>45</v>
      </c>
      <c r="F16" s="4"/>
      <c r="G16" s="22">
        <f>H11</f>
        <v>31860</v>
      </c>
    </row>
    <row r="17" spans="2:11" x14ac:dyDescent="0.3">
      <c r="B17" s="20"/>
      <c r="D17" s="61" t="s">
        <v>46</v>
      </c>
      <c r="E17" s="62" t="s">
        <v>28</v>
      </c>
      <c r="F17" s="4"/>
    </row>
    <row r="18" spans="2:11" x14ac:dyDescent="0.3">
      <c r="B18" s="20"/>
      <c r="D18" s="60">
        <v>104</v>
      </c>
      <c r="E18" t="s">
        <v>47</v>
      </c>
      <c r="F18" s="4"/>
      <c r="H18" s="22">
        <f>G16</f>
        <v>31860</v>
      </c>
    </row>
    <row r="19" spans="2:11" x14ac:dyDescent="0.3">
      <c r="E19" s="4">
        <f>E14+1</f>
        <v>3</v>
      </c>
    </row>
    <row r="20" spans="2:11" x14ac:dyDescent="0.3">
      <c r="B20" s="20" t="s">
        <v>23</v>
      </c>
      <c r="C20" s="64">
        <f>Data!B10</f>
        <v>45573</v>
      </c>
      <c r="D20" s="61" t="s">
        <v>48</v>
      </c>
      <c r="E20" s="20" t="s">
        <v>12</v>
      </c>
      <c r="J20" s="61"/>
      <c r="K20" s="62"/>
    </row>
    <row r="21" spans="2:11" x14ac:dyDescent="0.3">
      <c r="B21" s="20" t="s">
        <v>24</v>
      </c>
      <c r="D21" s="60" t="s">
        <v>49</v>
      </c>
      <c r="E21" t="s">
        <v>27</v>
      </c>
      <c r="G21" s="22">
        <f>Data!N10</f>
        <v>67500</v>
      </c>
      <c r="J21" s="60"/>
    </row>
    <row r="22" spans="2:11" x14ac:dyDescent="0.3">
      <c r="D22" s="61" t="s">
        <v>55</v>
      </c>
      <c r="E22" s="20" t="s">
        <v>56</v>
      </c>
      <c r="J22" s="61"/>
      <c r="K22" s="20"/>
    </row>
    <row r="23" spans="2:11" x14ac:dyDescent="0.3">
      <c r="D23" s="63">
        <v>4011</v>
      </c>
      <c r="E23" s="6" t="s">
        <v>57</v>
      </c>
      <c r="G23" s="22">
        <f>Data!O10</f>
        <v>12150</v>
      </c>
      <c r="J23" s="63"/>
      <c r="K23" s="6"/>
    </row>
    <row r="24" spans="2:11" x14ac:dyDescent="0.3">
      <c r="D24" s="61" t="s">
        <v>42</v>
      </c>
      <c r="E24" s="62" t="s">
        <v>43</v>
      </c>
      <c r="J24" s="61"/>
      <c r="K24" s="62"/>
    </row>
    <row r="25" spans="2:11" x14ac:dyDescent="0.3">
      <c r="D25" s="60" t="s">
        <v>44</v>
      </c>
      <c r="E25" t="s">
        <v>45</v>
      </c>
      <c r="H25" s="22">
        <f>Data!P10</f>
        <v>79650</v>
      </c>
      <c r="J25" s="60"/>
    </row>
    <row r="26" spans="2:11" x14ac:dyDescent="0.3">
      <c r="E26" s="4">
        <f>E19+1</f>
        <v>4</v>
      </c>
      <c r="J26" s="60"/>
      <c r="K26" s="4"/>
    </row>
    <row r="27" spans="2:11" x14ac:dyDescent="0.3">
      <c r="B27" s="20"/>
      <c r="C27" s="64">
        <f>C20</f>
        <v>45573</v>
      </c>
      <c r="D27" s="61" t="s">
        <v>50</v>
      </c>
      <c r="E27" s="20" t="s">
        <v>27</v>
      </c>
      <c r="F27" s="4" t="s">
        <v>6</v>
      </c>
      <c r="J27" s="61"/>
      <c r="K27" s="62"/>
    </row>
    <row r="28" spans="2:11" x14ac:dyDescent="0.3">
      <c r="B28" s="20"/>
      <c r="C28" s="64"/>
      <c r="D28" s="60" t="s">
        <v>51</v>
      </c>
      <c r="E28" t="s">
        <v>27</v>
      </c>
      <c r="F28" s="4"/>
      <c r="G28" s="22">
        <f>G21</f>
        <v>67500</v>
      </c>
      <c r="J28" s="60"/>
    </row>
    <row r="29" spans="2:11" x14ac:dyDescent="0.3">
      <c r="B29" s="20"/>
      <c r="C29" s="64"/>
      <c r="D29" s="60" t="s">
        <v>52</v>
      </c>
      <c r="E29" s="20" t="s">
        <v>53</v>
      </c>
      <c r="F29" s="4"/>
      <c r="J29" s="61"/>
      <c r="K29" s="62"/>
    </row>
    <row r="30" spans="2:11" x14ac:dyDescent="0.3">
      <c r="B30" s="20"/>
      <c r="D30" s="60" t="s">
        <v>54</v>
      </c>
      <c r="E30" t="s">
        <v>27</v>
      </c>
      <c r="F30" s="4" t="s">
        <v>6</v>
      </c>
      <c r="H30" s="22">
        <f>G28</f>
        <v>67500</v>
      </c>
      <c r="J30" s="60"/>
    </row>
    <row r="31" spans="2:11" ht="14.4" customHeight="1" x14ac:dyDescent="0.3">
      <c r="E31" s="4">
        <f>E26+1</f>
        <v>5</v>
      </c>
      <c r="J31" s="60"/>
      <c r="K31" s="4"/>
    </row>
    <row r="32" spans="2:11" x14ac:dyDescent="0.3">
      <c r="B32" s="20" t="s">
        <v>65</v>
      </c>
      <c r="C32" s="64">
        <f>Data!R17</f>
        <v>45575</v>
      </c>
      <c r="D32" s="61" t="s">
        <v>58</v>
      </c>
      <c r="E32" s="62" t="s">
        <v>59</v>
      </c>
      <c r="F32" s="4" t="s">
        <v>6</v>
      </c>
      <c r="J32" s="61"/>
      <c r="K32" s="66"/>
    </row>
    <row r="33" spans="2:10" x14ac:dyDescent="0.3">
      <c r="B33" s="20" t="s">
        <v>66</v>
      </c>
      <c r="C33" s="64"/>
      <c r="D33" s="60" t="s">
        <v>60</v>
      </c>
      <c r="E33" t="s">
        <v>61</v>
      </c>
      <c r="F33" s="4"/>
      <c r="G33" s="22">
        <f>Data!U17</f>
        <v>97870.588235294112</v>
      </c>
      <c r="J33" s="60"/>
    </row>
    <row r="34" spans="2:10" x14ac:dyDescent="0.3">
      <c r="D34" s="61" t="s">
        <v>55</v>
      </c>
      <c r="E34" s="20" t="s">
        <v>56</v>
      </c>
    </row>
    <row r="35" spans="2:10" x14ac:dyDescent="0.3">
      <c r="D35" s="63">
        <v>4011</v>
      </c>
      <c r="E35" s="6" t="s">
        <v>57</v>
      </c>
      <c r="H35" s="22">
        <f>Data!T17</f>
        <v>14929.411764705881</v>
      </c>
    </row>
    <row r="36" spans="2:10" x14ac:dyDescent="0.3">
      <c r="B36" s="20"/>
      <c r="C36" s="64"/>
      <c r="D36" s="61" t="s">
        <v>58</v>
      </c>
      <c r="E36" s="62" t="s">
        <v>59</v>
      </c>
      <c r="F36" s="4"/>
    </row>
    <row r="37" spans="2:10" x14ac:dyDescent="0.3">
      <c r="B37" s="20"/>
      <c r="C37" s="64"/>
      <c r="D37" s="60" t="s">
        <v>62</v>
      </c>
      <c r="E37" t="s">
        <v>63</v>
      </c>
      <c r="F37" s="4"/>
      <c r="H37" s="22">
        <f>Data!S17</f>
        <v>82941.176470588223</v>
      </c>
    </row>
    <row r="38" spans="2:10" x14ac:dyDescent="0.3">
      <c r="B38" s="20"/>
      <c r="C38" s="64"/>
      <c r="D38" s="60"/>
      <c r="E38" s="4">
        <f>E31+1</f>
        <v>6</v>
      </c>
      <c r="F38" s="4"/>
    </row>
    <row r="39" spans="2:10" x14ac:dyDescent="0.3">
      <c r="B39" s="20"/>
      <c r="C39" s="64">
        <f>C32</f>
        <v>45575</v>
      </c>
      <c r="D39" s="61" t="s">
        <v>46</v>
      </c>
      <c r="E39" s="62" t="s">
        <v>28</v>
      </c>
      <c r="F39" s="4"/>
    </row>
    <row r="40" spans="2:10" x14ac:dyDescent="0.3">
      <c r="B40" s="20"/>
      <c r="C40" s="64"/>
      <c r="D40" s="60">
        <v>104</v>
      </c>
      <c r="E40" t="s">
        <v>47</v>
      </c>
      <c r="F40" s="4"/>
      <c r="G40" s="22">
        <f>G33</f>
        <v>97870.588235294112</v>
      </c>
    </row>
    <row r="41" spans="2:10" x14ac:dyDescent="0.3">
      <c r="B41" s="20"/>
      <c r="C41" s="64"/>
      <c r="D41" s="61" t="s">
        <v>58</v>
      </c>
      <c r="E41" s="62" t="s">
        <v>59</v>
      </c>
      <c r="F41" s="4"/>
    </row>
    <row r="42" spans="2:10" x14ac:dyDescent="0.3">
      <c r="B42" s="20"/>
      <c r="C42" s="64"/>
      <c r="D42" s="60" t="s">
        <v>60</v>
      </c>
      <c r="E42" t="s">
        <v>61</v>
      </c>
      <c r="F42" s="4"/>
      <c r="H42" s="22">
        <f>G40</f>
        <v>97870.588235294112</v>
      </c>
    </row>
    <row r="43" spans="2:10" x14ac:dyDescent="0.3">
      <c r="E43" s="4">
        <f>E38+1</f>
        <v>7</v>
      </c>
    </row>
    <row r="44" spans="2:10" x14ac:dyDescent="0.3">
      <c r="B44" s="20" t="s">
        <v>23</v>
      </c>
      <c r="C44" s="64">
        <f>Data!B17</f>
        <v>45578</v>
      </c>
      <c r="D44" s="61" t="s">
        <v>58</v>
      </c>
      <c r="E44" s="62" t="s">
        <v>59</v>
      </c>
    </row>
    <row r="45" spans="2:10" x14ac:dyDescent="0.3">
      <c r="B45" s="20" t="s">
        <v>26</v>
      </c>
      <c r="C45" s="64"/>
      <c r="D45" s="60" t="s">
        <v>62</v>
      </c>
      <c r="E45" t="s">
        <v>63</v>
      </c>
      <c r="F45" s="4"/>
      <c r="G45" s="22">
        <f>H37</f>
        <v>82941.176470588223</v>
      </c>
    </row>
    <row r="46" spans="2:10" x14ac:dyDescent="0.3">
      <c r="B46" s="20"/>
      <c r="C46" s="64"/>
      <c r="D46" s="61" t="s">
        <v>67</v>
      </c>
      <c r="E46" s="20" t="s">
        <v>8</v>
      </c>
      <c r="F46" s="4"/>
    </row>
    <row r="47" spans="2:10" x14ac:dyDescent="0.3">
      <c r="B47" s="20"/>
      <c r="C47" s="64"/>
      <c r="D47" s="60" t="s">
        <v>71</v>
      </c>
      <c r="E47" s="20" t="s">
        <v>27</v>
      </c>
      <c r="F47" s="4"/>
      <c r="H47" s="22">
        <f>G45</f>
        <v>82941.176470588223</v>
      </c>
    </row>
    <row r="48" spans="2:10" x14ac:dyDescent="0.3">
      <c r="B48" s="20"/>
      <c r="C48" s="64"/>
      <c r="D48" s="61"/>
      <c r="E48" s="4">
        <f>E43+1</f>
        <v>8</v>
      </c>
      <c r="F48" s="4"/>
    </row>
    <row r="49" spans="2:8" x14ac:dyDescent="0.3">
      <c r="B49" s="20"/>
      <c r="C49" s="64">
        <f>C44</f>
        <v>45578</v>
      </c>
      <c r="D49" s="60" t="s">
        <v>70</v>
      </c>
      <c r="E49" s="20" t="s">
        <v>0</v>
      </c>
      <c r="F49" s="4"/>
    </row>
    <row r="50" spans="2:8" x14ac:dyDescent="0.3">
      <c r="B50" s="20"/>
      <c r="C50" s="64"/>
      <c r="D50" s="60" t="s">
        <v>74</v>
      </c>
      <c r="E50" t="s">
        <v>27</v>
      </c>
      <c r="F50" s="4"/>
      <c r="G50" s="22">
        <f>G28</f>
        <v>67500</v>
      </c>
    </row>
    <row r="51" spans="2:8" x14ac:dyDescent="0.3">
      <c r="B51" s="20"/>
      <c r="C51" s="64"/>
      <c r="D51" s="61" t="s">
        <v>50</v>
      </c>
      <c r="E51" s="20" t="s">
        <v>27</v>
      </c>
      <c r="F51" s="4"/>
    </row>
    <row r="52" spans="2:8" x14ac:dyDescent="0.3">
      <c r="B52" s="20"/>
      <c r="C52" s="64"/>
      <c r="D52" s="60" t="s">
        <v>51</v>
      </c>
      <c r="E52" s="20" t="s">
        <v>27</v>
      </c>
      <c r="F52" s="4"/>
      <c r="H52" s="22">
        <f>G50</f>
        <v>67500</v>
      </c>
    </row>
    <row r="53" spans="2:8" x14ac:dyDescent="0.3">
      <c r="B53" s="20"/>
      <c r="C53" s="64"/>
      <c r="D53" s="60"/>
      <c r="E53" s="4">
        <f>E48+1</f>
        <v>9</v>
      </c>
      <c r="F53" s="4"/>
    </row>
    <row r="54" spans="2:8" x14ac:dyDescent="0.3">
      <c r="B54" s="20" t="s">
        <v>86</v>
      </c>
      <c r="C54" s="64">
        <f>Data!I24</f>
        <v>45596</v>
      </c>
      <c r="D54" s="61" t="s">
        <v>94</v>
      </c>
      <c r="E54" s="62" t="s">
        <v>95</v>
      </c>
      <c r="F54" s="4"/>
    </row>
    <row r="55" spans="2:8" x14ac:dyDescent="0.3">
      <c r="B55" s="20" t="s">
        <v>107</v>
      </c>
      <c r="C55" s="64"/>
      <c r="D55" s="60" t="s">
        <v>96</v>
      </c>
      <c r="E55" t="s">
        <v>93</v>
      </c>
      <c r="F55" s="4"/>
      <c r="G55" s="22">
        <f>Data!J24</f>
        <v>5000</v>
      </c>
    </row>
    <row r="56" spans="2:8" x14ac:dyDescent="0.3">
      <c r="B56" s="20"/>
      <c r="C56" s="64"/>
      <c r="D56" s="61" t="s">
        <v>90</v>
      </c>
      <c r="E56" s="62" t="s">
        <v>91</v>
      </c>
      <c r="F56" s="4"/>
    </row>
    <row r="57" spans="2:8" x14ac:dyDescent="0.3">
      <c r="B57" s="20"/>
      <c r="C57" s="64"/>
      <c r="D57" s="60" t="s">
        <v>92</v>
      </c>
      <c r="E57" t="s">
        <v>93</v>
      </c>
      <c r="F57" s="4"/>
      <c r="H57" s="22">
        <f>'1 Asientos contables'!G55</f>
        <v>5000</v>
      </c>
    </row>
    <row r="58" spans="2:8" x14ac:dyDescent="0.3">
      <c r="B58" s="20"/>
      <c r="C58" s="64"/>
      <c r="D58" s="60"/>
      <c r="E58" s="4">
        <f>E53+1</f>
        <v>10</v>
      </c>
      <c r="F58" s="4"/>
    </row>
    <row r="59" spans="2:8" x14ac:dyDescent="0.3">
      <c r="B59" s="20"/>
      <c r="C59" s="64">
        <f>C54</f>
        <v>45596</v>
      </c>
      <c r="D59" s="61" t="s">
        <v>97</v>
      </c>
      <c r="E59" s="66" t="s">
        <v>98</v>
      </c>
      <c r="F59" s="4"/>
      <c r="G59" s="22">
        <f>G55</f>
        <v>5000</v>
      </c>
    </row>
    <row r="60" spans="2:8" x14ac:dyDescent="0.3">
      <c r="B60" s="20"/>
      <c r="C60" s="64"/>
      <c r="D60" s="60" t="s">
        <v>99</v>
      </c>
      <c r="E60" t="s">
        <v>100</v>
      </c>
      <c r="F60" s="4"/>
      <c r="H60" s="22">
        <f>H57</f>
        <v>5000</v>
      </c>
    </row>
    <row r="61" spans="2:8" x14ac:dyDescent="0.3">
      <c r="B61" s="20"/>
      <c r="C61" s="64"/>
      <c r="E61" s="4">
        <f>E58+1</f>
        <v>11</v>
      </c>
      <c r="F61" s="4"/>
    </row>
    <row r="62" spans="2:8" x14ac:dyDescent="0.3">
      <c r="B62" s="20" t="s">
        <v>72</v>
      </c>
      <c r="C62" s="64">
        <f>Data!R11</f>
        <v>45601</v>
      </c>
      <c r="D62" s="61" t="s">
        <v>42</v>
      </c>
      <c r="E62" s="62" t="s">
        <v>43</v>
      </c>
      <c r="F62" s="4"/>
    </row>
    <row r="63" spans="2:8" x14ac:dyDescent="0.3">
      <c r="B63" s="20" t="s">
        <v>73</v>
      </c>
      <c r="C63" s="64"/>
      <c r="D63" s="60" t="s">
        <v>68</v>
      </c>
      <c r="E63" t="s">
        <v>69</v>
      </c>
      <c r="F63" s="4"/>
      <c r="G63" s="22">
        <f>Data!S11</f>
        <v>40500</v>
      </c>
    </row>
    <row r="64" spans="2:8" x14ac:dyDescent="0.3">
      <c r="B64" s="20"/>
      <c r="C64" s="64"/>
      <c r="D64" s="61" t="s">
        <v>55</v>
      </c>
      <c r="E64" s="20" t="s">
        <v>56</v>
      </c>
      <c r="F64" s="4"/>
    </row>
    <row r="65" spans="2:8" x14ac:dyDescent="0.3">
      <c r="B65" s="20"/>
      <c r="C65" s="64"/>
      <c r="D65" s="63">
        <v>4011</v>
      </c>
      <c r="E65" s="6" t="s">
        <v>57</v>
      </c>
      <c r="F65" s="4"/>
      <c r="G65" s="22">
        <f>Data!T11</f>
        <v>7290</v>
      </c>
    </row>
    <row r="66" spans="2:8" x14ac:dyDescent="0.3">
      <c r="B66" s="20"/>
      <c r="C66" s="64"/>
      <c r="D66" s="61" t="s">
        <v>42</v>
      </c>
      <c r="E66" s="62" t="s">
        <v>43</v>
      </c>
      <c r="F66" s="4"/>
    </row>
    <row r="67" spans="2:8" x14ac:dyDescent="0.3">
      <c r="B67" s="20"/>
      <c r="C67" s="64"/>
      <c r="D67" s="60" t="s">
        <v>44</v>
      </c>
      <c r="E67" t="s">
        <v>45</v>
      </c>
      <c r="F67" s="4"/>
      <c r="H67" s="22">
        <f>Data!U11</f>
        <v>47790</v>
      </c>
    </row>
    <row r="68" spans="2:8" x14ac:dyDescent="0.3">
      <c r="B68" s="20"/>
      <c r="C68" s="64"/>
      <c r="D68" s="60"/>
      <c r="E68" s="4">
        <f>E61+1</f>
        <v>12</v>
      </c>
      <c r="F68" s="4"/>
    </row>
    <row r="69" spans="2:8" x14ac:dyDescent="0.3">
      <c r="B69" s="20"/>
      <c r="C69" s="64">
        <f>C62</f>
        <v>45601</v>
      </c>
      <c r="D69" s="61" t="s">
        <v>42</v>
      </c>
      <c r="E69" s="62" t="s">
        <v>43</v>
      </c>
      <c r="F69" s="4"/>
    </row>
    <row r="70" spans="2:8" x14ac:dyDescent="0.3">
      <c r="B70" s="20"/>
      <c r="C70" s="64"/>
      <c r="D70" s="60" t="s">
        <v>44</v>
      </c>
      <c r="E70" t="s">
        <v>45</v>
      </c>
      <c r="F70" s="4"/>
      <c r="G70" s="22">
        <f>H67</f>
        <v>47790</v>
      </c>
    </row>
    <row r="71" spans="2:8" x14ac:dyDescent="0.3">
      <c r="B71" s="20"/>
      <c r="C71" s="64"/>
      <c r="D71" s="61" t="s">
        <v>46</v>
      </c>
      <c r="E71" s="62" t="s">
        <v>28</v>
      </c>
      <c r="F71" s="4"/>
    </row>
    <row r="72" spans="2:8" x14ac:dyDescent="0.3">
      <c r="B72" s="20"/>
      <c r="C72" s="64"/>
      <c r="D72" s="60">
        <v>104</v>
      </c>
      <c r="E72" t="s">
        <v>47</v>
      </c>
      <c r="F72" s="4"/>
      <c r="H72" s="22">
        <f>G70</f>
        <v>47790</v>
      </c>
    </row>
    <row r="73" spans="2:8" x14ac:dyDescent="0.3">
      <c r="B73" s="20"/>
      <c r="C73" s="64"/>
      <c r="D73" s="60"/>
      <c r="E73" s="4">
        <f>E68+1</f>
        <v>13</v>
      </c>
      <c r="F73" s="4"/>
    </row>
    <row r="74" spans="2:8" x14ac:dyDescent="0.3">
      <c r="B74" s="20" t="s">
        <v>108</v>
      </c>
      <c r="C74" s="64">
        <f>Data!B25</f>
        <v>45604</v>
      </c>
      <c r="D74" s="61" t="s">
        <v>42</v>
      </c>
      <c r="E74" s="62" t="s">
        <v>43</v>
      </c>
      <c r="F74" s="4"/>
    </row>
    <row r="75" spans="2:8" x14ac:dyDescent="0.3">
      <c r="B75" s="20" t="s">
        <v>109</v>
      </c>
      <c r="C75" s="64"/>
      <c r="D75" s="60" t="s">
        <v>101</v>
      </c>
      <c r="E75" t="s">
        <v>102</v>
      </c>
      <c r="F75" s="4"/>
      <c r="G75" s="22">
        <f>H13</f>
        <v>3540</v>
      </c>
    </row>
    <row r="76" spans="2:8" x14ac:dyDescent="0.3">
      <c r="B76" s="20"/>
      <c r="C76" s="64"/>
      <c r="D76" s="61" t="s">
        <v>46</v>
      </c>
      <c r="E76" s="62" t="s">
        <v>28</v>
      </c>
      <c r="F76" s="4"/>
    </row>
    <row r="77" spans="2:8" x14ac:dyDescent="0.3">
      <c r="B77" s="20"/>
      <c r="C77" s="64"/>
      <c r="D77" s="60">
        <v>104</v>
      </c>
      <c r="E77" t="s">
        <v>47</v>
      </c>
      <c r="F77" s="4"/>
      <c r="H77" s="22">
        <f>G75</f>
        <v>3540</v>
      </c>
    </row>
    <row r="78" spans="2:8" x14ac:dyDescent="0.3">
      <c r="B78" s="20"/>
      <c r="C78" s="64"/>
      <c r="D78" s="60"/>
      <c r="E78" s="4">
        <f>E73+1</f>
        <v>14</v>
      </c>
      <c r="F78" s="4"/>
    </row>
    <row r="79" spans="2:8" x14ac:dyDescent="0.3">
      <c r="B79" s="20" t="s">
        <v>29</v>
      </c>
      <c r="C79" s="64">
        <f>Data!B11</f>
        <v>45606</v>
      </c>
      <c r="D79" s="61" t="s">
        <v>48</v>
      </c>
      <c r="E79" s="20" t="s">
        <v>12</v>
      </c>
      <c r="F79" s="4"/>
    </row>
    <row r="80" spans="2:8" x14ac:dyDescent="0.3">
      <c r="B80" s="20" t="s">
        <v>24</v>
      </c>
      <c r="C80" s="64"/>
      <c r="D80" s="60" t="s">
        <v>49</v>
      </c>
      <c r="E80" t="s">
        <v>27</v>
      </c>
      <c r="F80" s="4"/>
      <c r="G80" s="22">
        <f>G63</f>
        <v>40500</v>
      </c>
    </row>
    <row r="81" spans="2:14" x14ac:dyDescent="0.3">
      <c r="B81" s="20"/>
      <c r="C81" s="64"/>
      <c r="D81" s="61" t="s">
        <v>42</v>
      </c>
      <c r="E81" s="62" t="s">
        <v>43</v>
      </c>
      <c r="F81" s="4"/>
    </row>
    <row r="82" spans="2:14" x14ac:dyDescent="0.3">
      <c r="B82" s="20"/>
      <c r="C82" s="64"/>
      <c r="D82" s="60" t="s">
        <v>68</v>
      </c>
      <c r="E82" t="s">
        <v>69</v>
      </c>
      <c r="F82" s="4"/>
      <c r="H82" s="22">
        <f>G80</f>
        <v>40500</v>
      </c>
    </row>
    <row r="83" spans="2:14" x14ac:dyDescent="0.3">
      <c r="B83" s="20"/>
      <c r="C83" s="64"/>
      <c r="D83" s="60"/>
      <c r="E83" s="4">
        <f>E78+1</f>
        <v>15</v>
      </c>
      <c r="F83" s="4"/>
    </row>
    <row r="84" spans="2:14" x14ac:dyDescent="0.3">
      <c r="B84" s="20"/>
      <c r="C84" s="64">
        <f>C79</f>
        <v>45606</v>
      </c>
      <c r="D84" s="61" t="s">
        <v>50</v>
      </c>
      <c r="E84" s="20" t="s">
        <v>27</v>
      </c>
      <c r="F84" s="4"/>
    </row>
    <row r="85" spans="2:14" x14ac:dyDescent="0.3">
      <c r="B85" s="20"/>
      <c r="C85" s="64"/>
      <c r="D85" s="60" t="s">
        <v>51</v>
      </c>
      <c r="E85" t="s">
        <v>27</v>
      </c>
      <c r="F85" s="4"/>
      <c r="G85" s="22">
        <f>G80</f>
        <v>40500</v>
      </c>
    </row>
    <row r="86" spans="2:14" x14ac:dyDescent="0.3">
      <c r="B86" s="20"/>
      <c r="C86" s="64"/>
      <c r="D86" s="60" t="s">
        <v>52</v>
      </c>
      <c r="E86" s="20" t="s">
        <v>53</v>
      </c>
      <c r="F86" s="4"/>
    </row>
    <row r="87" spans="2:14" x14ac:dyDescent="0.3">
      <c r="B87" s="20"/>
      <c r="C87" s="64"/>
      <c r="D87" s="60" t="s">
        <v>54</v>
      </c>
      <c r="E87" t="s">
        <v>27</v>
      </c>
      <c r="F87" s="4"/>
      <c r="H87" s="22">
        <f>G85</f>
        <v>40500</v>
      </c>
    </row>
    <row r="88" spans="2:14" x14ac:dyDescent="0.3">
      <c r="B88" s="20"/>
      <c r="C88" s="64"/>
      <c r="E88" s="4">
        <f>E83+1</f>
        <v>16</v>
      </c>
    </row>
    <row r="89" spans="2:14" x14ac:dyDescent="0.3">
      <c r="B89" s="20" t="s">
        <v>29</v>
      </c>
      <c r="C89" s="64">
        <f>Data!B18</f>
        <v>45611</v>
      </c>
      <c r="D89" s="61" t="s">
        <v>58</v>
      </c>
      <c r="E89" s="62" t="s">
        <v>59</v>
      </c>
      <c r="F89" s="4" t="s">
        <v>6</v>
      </c>
    </row>
    <row r="90" spans="2:14" x14ac:dyDescent="0.3">
      <c r="B90" s="20" t="s">
        <v>26</v>
      </c>
      <c r="D90" s="60" t="s">
        <v>60</v>
      </c>
      <c r="E90" t="s">
        <v>61</v>
      </c>
      <c r="F90" s="4"/>
      <c r="G90" s="22">
        <f>Data!P18</f>
        <v>58722.352941176468</v>
      </c>
      <c r="J90" s="61"/>
      <c r="K90" s="62"/>
    </row>
    <row r="91" spans="2:14" x14ac:dyDescent="0.3">
      <c r="D91" s="61" t="s">
        <v>55</v>
      </c>
      <c r="E91" s="20" t="s">
        <v>56</v>
      </c>
      <c r="J91" s="60"/>
    </row>
    <row r="92" spans="2:14" ht="14.4" customHeight="1" x14ac:dyDescent="0.3">
      <c r="B92" s="20"/>
      <c r="C92" s="64"/>
      <c r="D92" s="63">
        <v>4011</v>
      </c>
      <c r="E92" s="6" t="s">
        <v>57</v>
      </c>
      <c r="H92" s="22">
        <f>Data!O18</f>
        <v>8957.6470588235279</v>
      </c>
      <c r="J92" s="61"/>
      <c r="K92" s="20"/>
    </row>
    <row r="93" spans="2:14" x14ac:dyDescent="0.3">
      <c r="B93" s="20"/>
      <c r="D93" s="61" t="s">
        <v>67</v>
      </c>
      <c r="E93" s="20" t="s">
        <v>8</v>
      </c>
      <c r="F93" s="4"/>
      <c r="J93" s="63"/>
      <c r="K93" s="6"/>
      <c r="M93" s="60"/>
      <c r="N93" s="4"/>
    </row>
    <row r="94" spans="2:14" x14ac:dyDescent="0.3">
      <c r="D94" s="60" t="s">
        <v>71</v>
      </c>
      <c r="E94" s="20" t="s">
        <v>27</v>
      </c>
      <c r="F94" s="4"/>
      <c r="H94" s="22">
        <f>Data!N18</f>
        <v>49764.705882352937</v>
      </c>
      <c r="J94" s="61"/>
      <c r="K94" s="62"/>
    </row>
    <row r="95" spans="2:14" x14ac:dyDescent="0.3">
      <c r="B95" s="20"/>
      <c r="C95" s="64"/>
      <c r="D95" s="61"/>
      <c r="E95" s="4">
        <f>E88+1</f>
        <v>17</v>
      </c>
      <c r="F95" s="4"/>
      <c r="J95" s="60"/>
    </row>
    <row r="96" spans="2:14" x14ac:dyDescent="0.3">
      <c r="B96" s="20"/>
      <c r="C96" s="64">
        <f>C89</f>
        <v>45611</v>
      </c>
      <c r="D96" s="60" t="s">
        <v>70</v>
      </c>
      <c r="E96" s="20" t="s">
        <v>0</v>
      </c>
      <c r="F96" s="4"/>
      <c r="J96" s="60"/>
    </row>
    <row r="97" spans="2:14" x14ac:dyDescent="0.3">
      <c r="B97" s="20"/>
      <c r="D97" s="60" t="s">
        <v>74</v>
      </c>
      <c r="E97" t="s">
        <v>27</v>
      </c>
      <c r="F97" s="4"/>
      <c r="G97" s="22">
        <f>G85</f>
        <v>40500</v>
      </c>
      <c r="J97" s="61"/>
    </row>
    <row r="98" spans="2:14" x14ac:dyDescent="0.3">
      <c r="B98" s="20"/>
      <c r="C98" s="64"/>
      <c r="D98" s="61" t="s">
        <v>50</v>
      </c>
      <c r="E98" s="20" t="s">
        <v>27</v>
      </c>
      <c r="F98" s="4"/>
      <c r="J98" s="60"/>
      <c r="M98" s="22"/>
      <c r="N98" s="22"/>
    </row>
    <row r="99" spans="2:14" x14ac:dyDescent="0.3">
      <c r="B99" s="20"/>
      <c r="D99" s="60" t="s">
        <v>51</v>
      </c>
      <c r="E99" s="20" t="s">
        <v>27</v>
      </c>
      <c r="F99" s="4"/>
      <c r="H99" s="22">
        <f>G97</f>
        <v>40500</v>
      </c>
      <c r="J99" s="61"/>
    </row>
    <row r="100" spans="2:14" x14ac:dyDescent="0.3">
      <c r="E100" s="4">
        <f>E95+1</f>
        <v>18</v>
      </c>
      <c r="J100" s="61"/>
    </row>
    <row r="101" spans="2:14" x14ac:dyDescent="0.3">
      <c r="B101" s="20" t="s">
        <v>36</v>
      </c>
      <c r="C101" s="64">
        <f>Data!R18</f>
        <v>45613</v>
      </c>
      <c r="D101" s="61" t="s">
        <v>75</v>
      </c>
      <c r="E101" s="20" t="s">
        <v>76</v>
      </c>
      <c r="F101" s="4"/>
      <c r="J101" s="60"/>
    </row>
    <row r="102" spans="2:14" ht="14.4" customHeight="1" x14ac:dyDescent="0.3">
      <c r="B102" s="20"/>
      <c r="D102" s="60" t="s">
        <v>77</v>
      </c>
      <c r="E102" t="s">
        <v>76</v>
      </c>
      <c r="F102" s="4"/>
      <c r="G102" s="22">
        <f>Data!S18</f>
        <v>4976.4705882352937</v>
      </c>
      <c r="J102" s="60"/>
    </row>
    <row r="103" spans="2:14" x14ac:dyDescent="0.3">
      <c r="D103" s="61" t="s">
        <v>55</v>
      </c>
      <c r="E103" s="20" t="s">
        <v>56</v>
      </c>
      <c r="J103" s="61"/>
    </row>
    <row r="104" spans="2:14" x14ac:dyDescent="0.3">
      <c r="B104" s="20"/>
      <c r="C104" s="64"/>
      <c r="D104" s="60" t="s">
        <v>64</v>
      </c>
      <c r="E104" t="s">
        <v>57</v>
      </c>
      <c r="F104" s="4"/>
      <c r="G104" s="22">
        <f>Data!T18</f>
        <v>895.76470588235281</v>
      </c>
      <c r="J104" s="60"/>
    </row>
    <row r="105" spans="2:14" ht="14.4" customHeight="1" x14ac:dyDescent="0.3">
      <c r="D105" s="61" t="s">
        <v>58</v>
      </c>
      <c r="E105" s="62" t="s">
        <v>59</v>
      </c>
      <c r="J105" s="60"/>
    </row>
    <row r="106" spans="2:14" x14ac:dyDescent="0.3">
      <c r="B106" s="20"/>
      <c r="C106" s="64"/>
      <c r="D106" s="60" t="s">
        <v>60</v>
      </c>
      <c r="E106" t="s">
        <v>61</v>
      </c>
      <c r="F106" s="4"/>
      <c r="H106" s="22">
        <f>Data!U18</f>
        <v>5872.2352941176468</v>
      </c>
    </row>
    <row r="107" spans="2:14" x14ac:dyDescent="0.3">
      <c r="E107" s="4">
        <f>E100+1</f>
        <v>19</v>
      </c>
    </row>
    <row r="108" spans="2:14" x14ac:dyDescent="0.3">
      <c r="B108" s="20" t="s">
        <v>78</v>
      </c>
      <c r="C108" s="64">
        <f>Data!X18</f>
        <v>45626</v>
      </c>
      <c r="D108" s="61" t="s">
        <v>46</v>
      </c>
      <c r="E108" s="62" t="s">
        <v>28</v>
      </c>
      <c r="F108" s="4"/>
    </row>
    <row r="109" spans="2:14" x14ac:dyDescent="0.3">
      <c r="B109" s="20" t="s">
        <v>79</v>
      </c>
      <c r="D109" s="60">
        <v>104</v>
      </c>
      <c r="E109" t="s">
        <v>47</v>
      </c>
      <c r="F109" s="4"/>
      <c r="G109" s="22">
        <f>Data!AA18</f>
        <v>52850.117647058825</v>
      </c>
    </row>
    <row r="110" spans="2:14" x14ac:dyDescent="0.3">
      <c r="D110" s="61" t="s">
        <v>58</v>
      </c>
      <c r="E110" s="62" t="s">
        <v>59</v>
      </c>
    </row>
    <row r="111" spans="2:14" x14ac:dyDescent="0.3">
      <c r="B111" s="20"/>
      <c r="C111" s="64"/>
      <c r="D111" s="60" t="s">
        <v>60</v>
      </c>
      <c r="E111" t="s">
        <v>61</v>
      </c>
      <c r="F111" s="4"/>
      <c r="H111" s="22">
        <f>G109</f>
        <v>52850.117647058825</v>
      </c>
    </row>
    <row r="112" spans="2:14" x14ac:dyDescent="0.3">
      <c r="B112" s="20"/>
      <c r="C112" s="64"/>
      <c r="D112" s="60"/>
      <c r="E112" s="4">
        <f>E107+1</f>
        <v>20</v>
      </c>
      <c r="F112" s="4"/>
    </row>
    <row r="113" spans="2:8" x14ac:dyDescent="0.3">
      <c r="B113" s="20" t="s">
        <v>86</v>
      </c>
      <c r="C113" s="64">
        <f>Data!I25</f>
        <v>45626</v>
      </c>
      <c r="D113" s="61" t="s">
        <v>94</v>
      </c>
      <c r="E113" s="62" t="s">
        <v>95</v>
      </c>
      <c r="F113" s="4"/>
    </row>
    <row r="114" spans="2:8" x14ac:dyDescent="0.3">
      <c r="B114" s="20" t="s">
        <v>110</v>
      </c>
      <c r="C114" s="64"/>
      <c r="D114" s="60" t="s">
        <v>96</v>
      </c>
      <c r="E114" t="s">
        <v>93</v>
      </c>
      <c r="F114" s="4"/>
      <c r="G114" s="22">
        <f>Data!J25</f>
        <v>5000</v>
      </c>
    </row>
    <row r="115" spans="2:8" x14ac:dyDescent="0.3">
      <c r="B115" s="20"/>
      <c r="C115" s="64"/>
      <c r="D115" s="61" t="s">
        <v>90</v>
      </c>
      <c r="E115" s="62" t="s">
        <v>91</v>
      </c>
      <c r="F115" s="4"/>
    </row>
    <row r="116" spans="2:8" x14ac:dyDescent="0.3">
      <c r="B116" s="20"/>
      <c r="C116" s="64"/>
      <c r="D116" s="60" t="s">
        <v>92</v>
      </c>
      <c r="E116" t="s">
        <v>93</v>
      </c>
      <c r="F116" s="4"/>
      <c r="H116" s="22">
        <f>'1 Asientos contables'!G114</f>
        <v>5000</v>
      </c>
    </row>
    <row r="117" spans="2:8" x14ac:dyDescent="0.3">
      <c r="B117" s="20"/>
      <c r="C117" s="64"/>
      <c r="D117" s="60"/>
      <c r="E117" s="4">
        <f>E112+1</f>
        <v>21</v>
      </c>
      <c r="F117" s="4"/>
    </row>
    <row r="118" spans="2:8" x14ac:dyDescent="0.3">
      <c r="B118" s="20"/>
      <c r="C118" s="64">
        <f>C113</f>
        <v>45626</v>
      </c>
      <c r="D118" s="61" t="s">
        <v>97</v>
      </c>
      <c r="E118" s="66" t="s">
        <v>98</v>
      </c>
      <c r="F118" s="4"/>
      <c r="G118" s="22">
        <f>G114</f>
        <v>5000</v>
      </c>
    </row>
    <row r="119" spans="2:8" x14ac:dyDescent="0.3">
      <c r="B119" s="20"/>
      <c r="C119" s="64"/>
      <c r="D119" s="60" t="s">
        <v>99</v>
      </c>
      <c r="E119" t="s">
        <v>100</v>
      </c>
      <c r="F119" s="4"/>
      <c r="H119" s="22">
        <f>H116</f>
        <v>5000</v>
      </c>
    </row>
    <row r="120" spans="2:8" x14ac:dyDescent="0.3">
      <c r="B120" s="20"/>
      <c r="C120" s="64"/>
      <c r="D120" s="60"/>
      <c r="E120" s="4">
        <f>E117+1</f>
        <v>22</v>
      </c>
      <c r="F120" s="4"/>
    </row>
    <row r="121" spans="2:8" x14ac:dyDescent="0.3">
      <c r="B121" s="20" t="s">
        <v>39</v>
      </c>
      <c r="C121" s="64">
        <f>Data!R10</f>
        <v>45633</v>
      </c>
      <c r="D121" s="61" t="s">
        <v>42</v>
      </c>
      <c r="E121" s="62" t="s">
        <v>43</v>
      </c>
      <c r="F121" s="4"/>
    </row>
    <row r="122" spans="2:8" x14ac:dyDescent="0.3">
      <c r="B122" s="20" t="s">
        <v>80</v>
      </c>
      <c r="C122" s="64"/>
      <c r="D122" s="60" t="s">
        <v>44</v>
      </c>
      <c r="E122" t="s">
        <v>45</v>
      </c>
      <c r="F122" s="4"/>
      <c r="G122" s="22">
        <f>Data!U10</f>
        <v>79650</v>
      </c>
    </row>
    <row r="123" spans="2:8" x14ac:dyDescent="0.3">
      <c r="B123" s="20"/>
      <c r="C123" s="64"/>
      <c r="D123" s="61" t="s">
        <v>46</v>
      </c>
      <c r="E123" s="62" t="s">
        <v>28</v>
      </c>
      <c r="F123" s="4"/>
    </row>
    <row r="124" spans="2:8" x14ac:dyDescent="0.3">
      <c r="B124" s="20"/>
      <c r="C124" s="64"/>
      <c r="D124" s="60">
        <v>104</v>
      </c>
      <c r="E124" t="s">
        <v>47</v>
      </c>
      <c r="F124" s="4"/>
      <c r="H124" s="22">
        <f>G122</f>
        <v>79650</v>
      </c>
    </row>
    <row r="125" spans="2:8" x14ac:dyDescent="0.3">
      <c r="E125" s="4">
        <f>E120+1</f>
        <v>23</v>
      </c>
    </row>
    <row r="126" spans="2:8" ht="14.4" customHeight="1" x14ac:dyDescent="0.3">
      <c r="B126" s="20" t="s">
        <v>25</v>
      </c>
      <c r="C126" s="64">
        <f>Data!B12</f>
        <v>45648</v>
      </c>
      <c r="D126" s="61" t="s">
        <v>48</v>
      </c>
      <c r="E126" s="20" t="s">
        <v>12</v>
      </c>
      <c r="F126" s="4"/>
    </row>
    <row r="127" spans="2:8" x14ac:dyDescent="0.3">
      <c r="B127" s="20" t="s">
        <v>24</v>
      </c>
      <c r="C127" s="64"/>
      <c r="D127" s="60" t="s">
        <v>49</v>
      </c>
      <c r="E127" t="s">
        <v>27</v>
      </c>
      <c r="F127" s="4"/>
      <c r="G127" s="22">
        <f>Data!N12</f>
        <v>27000</v>
      </c>
    </row>
    <row r="128" spans="2:8" x14ac:dyDescent="0.3">
      <c r="B128" s="20"/>
      <c r="C128" s="64"/>
      <c r="D128" s="61" t="s">
        <v>55</v>
      </c>
      <c r="E128" s="20" t="s">
        <v>56</v>
      </c>
      <c r="F128" s="4"/>
    </row>
    <row r="129" spans="2:8" x14ac:dyDescent="0.3">
      <c r="B129" s="20"/>
      <c r="C129" s="64"/>
      <c r="D129" s="63">
        <v>4011</v>
      </c>
      <c r="E129" s="6" t="s">
        <v>57</v>
      </c>
      <c r="F129" s="4"/>
      <c r="G129" s="22">
        <f>Data!O12</f>
        <v>4860</v>
      </c>
    </row>
    <row r="130" spans="2:8" ht="14.4" customHeight="1" x14ac:dyDescent="0.3">
      <c r="B130" s="20"/>
      <c r="C130" s="64"/>
      <c r="D130" s="61" t="s">
        <v>42</v>
      </c>
      <c r="E130" s="62" t="s">
        <v>43</v>
      </c>
      <c r="F130" s="4"/>
    </row>
    <row r="131" spans="2:8" x14ac:dyDescent="0.3">
      <c r="B131" s="20"/>
      <c r="C131" s="64"/>
      <c r="D131" s="60" t="s">
        <v>44</v>
      </c>
      <c r="E131" t="s">
        <v>45</v>
      </c>
      <c r="F131" s="4"/>
      <c r="H131" s="22">
        <f>Data!P12</f>
        <v>31860</v>
      </c>
    </row>
    <row r="132" spans="2:8" x14ac:dyDescent="0.3">
      <c r="B132" s="20"/>
      <c r="C132" s="64"/>
      <c r="E132" s="4">
        <f>E125+1</f>
        <v>24</v>
      </c>
      <c r="F132" s="4"/>
    </row>
    <row r="133" spans="2:8" x14ac:dyDescent="0.3">
      <c r="B133" s="20"/>
      <c r="C133" s="64">
        <f>C126</f>
        <v>45648</v>
      </c>
      <c r="D133" s="61" t="s">
        <v>50</v>
      </c>
      <c r="E133" s="20" t="s">
        <v>27</v>
      </c>
      <c r="F133" s="4"/>
    </row>
    <row r="134" spans="2:8" x14ac:dyDescent="0.3">
      <c r="B134" s="20"/>
      <c r="C134" s="64"/>
      <c r="D134" s="60" t="s">
        <v>51</v>
      </c>
      <c r="E134" t="s">
        <v>27</v>
      </c>
      <c r="F134" s="4"/>
      <c r="G134" s="22">
        <f>G127</f>
        <v>27000</v>
      </c>
    </row>
    <row r="135" spans="2:8" x14ac:dyDescent="0.3">
      <c r="D135" s="60" t="s">
        <v>52</v>
      </c>
      <c r="E135" s="20" t="s">
        <v>53</v>
      </c>
    </row>
    <row r="136" spans="2:8" x14ac:dyDescent="0.3">
      <c r="D136" s="60" t="s">
        <v>54</v>
      </c>
      <c r="E136" t="s">
        <v>27</v>
      </c>
      <c r="H136" s="22">
        <f>G134</f>
        <v>27000</v>
      </c>
    </row>
    <row r="137" spans="2:8" x14ac:dyDescent="0.3">
      <c r="B137" s="20"/>
      <c r="C137" s="64"/>
      <c r="E137" s="4">
        <f>E132+1</f>
        <v>25</v>
      </c>
    </row>
    <row r="138" spans="2:8" x14ac:dyDescent="0.3">
      <c r="B138" s="20" t="s">
        <v>25</v>
      </c>
      <c r="C138" s="64">
        <f>Data!B19</f>
        <v>45653</v>
      </c>
      <c r="D138" s="61" t="s">
        <v>58</v>
      </c>
      <c r="E138" s="62" t="s">
        <v>59</v>
      </c>
      <c r="F138" s="4"/>
    </row>
    <row r="139" spans="2:8" x14ac:dyDescent="0.3">
      <c r="B139" s="20" t="s">
        <v>26</v>
      </c>
      <c r="D139" s="60" t="s">
        <v>60</v>
      </c>
      <c r="E139" t="s">
        <v>61</v>
      </c>
      <c r="F139" s="4"/>
      <c r="G139" s="22">
        <f>Data!P19</f>
        <v>39148.23529411765</v>
      </c>
    </row>
    <row r="140" spans="2:8" x14ac:dyDescent="0.3">
      <c r="D140" s="61" t="s">
        <v>55</v>
      </c>
      <c r="E140" s="20" t="s">
        <v>56</v>
      </c>
    </row>
    <row r="141" spans="2:8" x14ac:dyDescent="0.3">
      <c r="B141" s="20"/>
      <c r="C141" s="64"/>
      <c r="D141" s="63">
        <v>4011</v>
      </c>
      <c r="E141" s="6" t="s">
        <v>57</v>
      </c>
      <c r="H141" s="22">
        <f>Data!O19</f>
        <v>5971.7647058823532</v>
      </c>
    </row>
    <row r="142" spans="2:8" x14ac:dyDescent="0.3">
      <c r="B142" s="20"/>
      <c r="D142" s="61" t="s">
        <v>67</v>
      </c>
      <c r="E142" s="20" t="s">
        <v>8</v>
      </c>
      <c r="F142" s="4"/>
    </row>
    <row r="143" spans="2:8" x14ac:dyDescent="0.3">
      <c r="D143" s="60" t="s">
        <v>71</v>
      </c>
      <c r="E143" s="20" t="s">
        <v>27</v>
      </c>
      <c r="F143" s="4"/>
      <c r="H143" s="22">
        <f>Data!N19</f>
        <v>33176.470588235294</v>
      </c>
    </row>
    <row r="144" spans="2:8" x14ac:dyDescent="0.3">
      <c r="B144" s="20"/>
      <c r="C144" s="64"/>
      <c r="D144" s="61"/>
      <c r="E144" s="4">
        <f>E137+1</f>
        <v>26</v>
      </c>
      <c r="F144" s="4"/>
    </row>
    <row r="145" spans="2:8" x14ac:dyDescent="0.3">
      <c r="B145" s="20"/>
      <c r="C145" s="64">
        <f>C138</f>
        <v>45653</v>
      </c>
      <c r="D145" s="60" t="s">
        <v>70</v>
      </c>
      <c r="E145" s="20" t="s">
        <v>0</v>
      </c>
      <c r="F145" s="4"/>
    </row>
    <row r="146" spans="2:8" x14ac:dyDescent="0.3">
      <c r="B146" s="20"/>
      <c r="D146" s="60" t="s">
        <v>74</v>
      </c>
      <c r="E146" t="s">
        <v>27</v>
      </c>
      <c r="F146" s="4"/>
      <c r="G146" s="22">
        <f>G127</f>
        <v>27000</v>
      </c>
    </row>
    <row r="147" spans="2:8" x14ac:dyDescent="0.3">
      <c r="B147" s="20"/>
      <c r="C147" s="64"/>
      <c r="D147" s="61" t="s">
        <v>50</v>
      </c>
      <c r="E147" s="20" t="s">
        <v>27</v>
      </c>
      <c r="F147" s="4"/>
    </row>
    <row r="148" spans="2:8" x14ac:dyDescent="0.3">
      <c r="B148" s="20"/>
      <c r="D148" s="60" t="s">
        <v>51</v>
      </c>
      <c r="E148" s="20" t="s">
        <v>27</v>
      </c>
      <c r="F148" s="4"/>
      <c r="H148" s="22">
        <f>G146</f>
        <v>27000</v>
      </c>
    </row>
    <row r="149" spans="2:8" x14ac:dyDescent="0.3">
      <c r="B149" s="20"/>
      <c r="C149"/>
      <c r="D149" s="60"/>
      <c r="E149" s="4">
        <f>E144+1</f>
        <v>27</v>
      </c>
    </row>
    <row r="150" spans="2:8" x14ac:dyDescent="0.3">
      <c r="B150" s="20" t="s">
        <v>83</v>
      </c>
      <c r="C150" s="7">
        <f>Data!R19</f>
        <v>45656</v>
      </c>
      <c r="D150" s="61" t="s">
        <v>67</v>
      </c>
      <c r="E150" s="20" t="s">
        <v>8</v>
      </c>
    </row>
    <row r="151" spans="2:8" x14ac:dyDescent="0.3">
      <c r="B151" t="s">
        <v>84</v>
      </c>
      <c r="C151"/>
      <c r="D151" s="60" t="s">
        <v>81</v>
      </c>
      <c r="E151" t="s">
        <v>82</v>
      </c>
      <c r="F151" s="4"/>
      <c r="G151" s="22">
        <f>Data!S19</f>
        <v>16588.235294117647</v>
      </c>
    </row>
    <row r="152" spans="2:8" x14ac:dyDescent="0.3">
      <c r="C152"/>
      <c r="D152" s="61" t="s">
        <v>55</v>
      </c>
      <c r="E152" s="20" t="s">
        <v>56</v>
      </c>
      <c r="F152" s="4"/>
    </row>
    <row r="153" spans="2:8" x14ac:dyDescent="0.3">
      <c r="C153"/>
      <c r="D153" s="60" t="s">
        <v>64</v>
      </c>
      <c r="E153" t="s">
        <v>57</v>
      </c>
      <c r="F153" s="4"/>
      <c r="G153" s="22">
        <f>Data!T19</f>
        <v>2985.8823529411766</v>
      </c>
    </row>
    <row r="154" spans="2:8" x14ac:dyDescent="0.3">
      <c r="C154"/>
      <c r="D154" s="61" t="s">
        <v>58</v>
      </c>
      <c r="E154" s="62" t="s">
        <v>59</v>
      </c>
      <c r="F154" s="4"/>
    </row>
    <row r="155" spans="2:8" x14ac:dyDescent="0.3">
      <c r="C155"/>
      <c r="D155" s="60" t="s">
        <v>60</v>
      </c>
      <c r="E155" t="s">
        <v>61</v>
      </c>
      <c r="F155" s="4"/>
      <c r="H155" s="22">
        <f>G151+G153</f>
        <v>19574.117647058825</v>
      </c>
    </row>
    <row r="156" spans="2:8" x14ac:dyDescent="0.3">
      <c r="C156"/>
      <c r="D156" s="60"/>
      <c r="E156" s="4">
        <f>E149+1</f>
        <v>28</v>
      </c>
    </row>
    <row r="157" spans="2:8" x14ac:dyDescent="0.3">
      <c r="C157" s="7">
        <f>C150</f>
        <v>45656</v>
      </c>
      <c r="D157" s="61" t="s">
        <v>50</v>
      </c>
      <c r="E157" s="20" t="s">
        <v>27</v>
      </c>
    </row>
    <row r="158" spans="2:8" x14ac:dyDescent="0.3">
      <c r="C158"/>
      <c r="D158" s="60" t="s">
        <v>51</v>
      </c>
      <c r="E158" s="20" t="s">
        <v>27</v>
      </c>
      <c r="F158" s="4"/>
      <c r="G158" s="22">
        <f>Data!S12</f>
        <v>13500</v>
      </c>
    </row>
    <row r="159" spans="2:8" x14ac:dyDescent="0.3">
      <c r="C159"/>
      <c r="D159" s="60" t="s">
        <v>70</v>
      </c>
      <c r="E159" s="20" t="s">
        <v>0</v>
      </c>
      <c r="F159" s="4"/>
    </row>
    <row r="160" spans="2:8" x14ac:dyDescent="0.3">
      <c r="C160"/>
      <c r="D160" s="60" t="s">
        <v>74</v>
      </c>
      <c r="E160" t="s">
        <v>27</v>
      </c>
      <c r="F160" s="4"/>
      <c r="H160" s="22">
        <f>G158</f>
        <v>13500</v>
      </c>
    </row>
    <row r="161" spans="2:8" x14ac:dyDescent="0.3">
      <c r="E161" s="4">
        <f>E156+1</f>
        <v>29</v>
      </c>
    </row>
    <row r="162" spans="2:8" x14ac:dyDescent="0.3">
      <c r="B162" s="20" t="s">
        <v>83</v>
      </c>
      <c r="C162" s="64">
        <f>Data!R12</f>
        <v>45657</v>
      </c>
      <c r="D162" s="61" t="s">
        <v>42</v>
      </c>
      <c r="E162" s="62" t="s">
        <v>43</v>
      </c>
    </row>
    <row r="163" spans="2:8" x14ac:dyDescent="0.3">
      <c r="B163" t="s">
        <v>85</v>
      </c>
      <c r="D163" s="60" t="s">
        <v>44</v>
      </c>
      <c r="E163" t="s">
        <v>45</v>
      </c>
      <c r="G163" s="22">
        <f>Data!U12</f>
        <v>15930</v>
      </c>
    </row>
    <row r="164" spans="2:8" x14ac:dyDescent="0.3">
      <c r="D164" s="61" t="s">
        <v>48</v>
      </c>
      <c r="E164" s="20" t="s">
        <v>12</v>
      </c>
    </row>
    <row r="165" spans="2:8" x14ac:dyDescent="0.3">
      <c r="D165" s="60" t="s">
        <v>49</v>
      </c>
      <c r="E165" t="s">
        <v>27</v>
      </c>
      <c r="H165" s="22">
        <f>Data!S12</f>
        <v>13500</v>
      </c>
    </row>
    <row r="166" spans="2:8" x14ac:dyDescent="0.3">
      <c r="D166" s="61" t="s">
        <v>55</v>
      </c>
      <c r="E166" s="20" t="s">
        <v>56</v>
      </c>
    </row>
    <row r="167" spans="2:8" x14ac:dyDescent="0.3">
      <c r="D167" s="63">
        <v>4011</v>
      </c>
      <c r="E167" s="6" t="s">
        <v>57</v>
      </c>
      <c r="H167" s="22">
        <f>Data!T12</f>
        <v>2430</v>
      </c>
    </row>
    <row r="168" spans="2:8" x14ac:dyDescent="0.3">
      <c r="E168" s="4">
        <f>E161+1</f>
        <v>30</v>
      </c>
    </row>
    <row r="169" spans="2:8" x14ac:dyDescent="0.3">
      <c r="C169" s="64">
        <f>C162</f>
        <v>45657</v>
      </c>
      <c r="D169" s="60" t="s">
        <v>52</v>
      </c>
      <c r="E169" s="20" t="s">
        <v>53</v>
      </c>
    </row>
    <row r="170" spans="2:8" x14ac:dyDescent="0.3">
      <c r="D170" s="60" t="s">
        <v>54</v>
      </c>
      <c r="E170" t="s">
        <v>27</v>
      </c>
      <c r="G170" s="22">
        <f>H165</f>
        <v>13500</v>
      </c>
    </row>
    <row r="171" spans="2:8" x14ac:dyDescent="0.3">
      <c r="D171" s="61" t="s">
        <v>50</v>
      </c>
      <c r="E171" s="20" t="s">
        <v>27</v>
      </c>
    </row>
    <row r="172" spans="2:8" x14ac:dyDescent="0.3">
      <c r="D172" s="60" t="s">
        <v>51</v>
      </c>
      <c r="E172" s="20" t="s">
        <v>27</v>
      </c>
      <c r="H172" s="22">
        <f>G170</f>
        <v>13500</v>
      </c>
    </row>
    <row r="173" spans="2:8" x14ac:dyDescent="0.3">
      <c r="B173" s="20"/>
      <c r="C173" s="64"/>
      <c r="D173" s="60"/>
      <c r="E173" s="4">
        <f>E168+1</f>
        <v>31</v>
      </c>
      <c r="F173" s="4"/>
    </row>
    <row r="174" spans="2:8" x14ac:dyDescent="0.3">
      <c r="B174" s="20" t="s">
        <v>86</v>
      </c>
      <c r="C174" s="64">
        <f>Data!I26</f>
        <v>45657</v>
      </c>
      <c r="D174" s="61" t="s">
        <v>94</v>
      </c>
      <c r="E174" s="62" t="s">
        <v>95</v>
      </c>
      <c r="F174" s="4"/>
    </row>
    <row r="175" spans="2:8" x14ac:dyDescent="0.3">
      <c r="B175" s="20" t="s">
        <v>111</v>
      </c>
      <c r="C175" s="64"/>
      <c r="D175" s="60" t="s">
        <v>96</v>
      </c>
      <c r="E175" t="s">
        <v>93</v>
      </c>
      <c r="F175" s="4"/>
      <c r="G175" s="22">
        <f>Data!J26</f>
        <v>5000</v>
      </c>
    </row>
    <row r="176" spans="2:8" x14ac:dyDescent="0.3">
      <c r="B176" s="20"/>
      <c r="C176" s="64"/>
      <c r="D176" s="61" t="s">
        <v>90</v>
      </c>
      <c r="E176" s="62" t="s">
        <v>91</v>
      </c>
      <c r="F176" s="4"/>
    </row>
    <row r="177" spans="2:8" x14ac:dyDescent="0.3">
      <c r="B177" s="20"/>
      <c r="C177" s="64"/>
      <c r="D177" s="60" t="s">
        <v>92</v>
      </c>
      <c r="E177" t="s">
        <v>93</v>
      </c>
      <c r="F177" s="4"/>
      <c r="H177" s="22">
        <f>'1 Asientos contables'!G175</f>
        <v>5000</v>
      </c>
    </row>
    <row r="178" spans="2:8" x14ac:dyDescent="0.3">
      <c r="B178" s="20"/>
      <c r="C178" s="64"/>
      <c r="D178" s="60"/>
      <c r="E178" s="4">
        <f>E173+1</f>
        <v>32</v>
      </c>
      <c r="F178" s="4"/>
    </row>
    <row r="179" spans="2:8" x14ac:dyDescent="0.3">
      <c r="B179" s="20"/>
      <c r="C179" s="64">
        <f>C174</f>
        <v>45657</v>
      </c>
      <c r="D179" s="61" t="s">
        <v>97</v>
      </c>
      <c r="E179" s="66" t="s">
        <v>98</v>
      </c>
      <c r="F179" s="4"/>
      <c r="G179" s="22">
        <f>G175</f>
        <v>5000</v>
      </c>
    </row>
    <row r="180" spans="2:8" x14ac:dyDescent="0.3">
      <c r="B180" s="20"/>
      <c r="C180" s="64"/>
      <c r="D180" s="60" t="s">
        <v>99</v>
      </c>
      <c r="E180" t="s">
        <v>100</v>
      </c>
      <c r="F180" s="4"/>
      <c r="H180" s="22">
        <f>H177</f>
        <v>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A620-D430-4CE3-85E1-5C0123B2323B}">
  <dimension ref="A1:P17"/>
  <sheetViews>
    <sheetView topLeftCell="D1" workbookViewId="0">
      <selection activeCell="J7" sqref="J7"/>
    </sheetView>
  </sheetViews>
  <sheetFormatPr baseColWidth="10" defaultColWidth="8.88671875" defaultRowHeight="14.4" x14ac:dyDescent="0.3"/>
  <cols>
    <col min="1" max="1" width="3.109375" customWidth="1"/>
    <col min="2" max="3" width="11.109375" customWidth="1"/>
    <col min="4" max="4" width="14.44140625" customWidth="1"/>
    <col min="5" max="5" width="6.5546875" customWidth="1"/>
    <col min="6" max="6" width="5.5546875" bestFit="1" customWidth="1"/>
    <col min="7" max="7" width="11.33203125" customWidth="1"/>
    <col min="8" max="8" width="8.5546875" bestFit="1" customWidth="1"/>
    <col min="9" max="9" width="14.44140625" customWidth="1"/>
    <col min="10" max="10" width="24.21875" bestFit="1" customWidth="1"/>
    <col min="11" max="11" width="49.44140625" bestFit="1" customWidth="1"/>
    <col min="12" max="16" width="12.6640625" style="69" customWidth="1"/>
  </cols>
  <sheetData>
    <row r="1" spans="1:16" x14ac:dyDescent="0.3">
      <c r="A1" s="5"/>
    </row>
    <row r="2" spans="1:16" x14ac:dyDescent="0.3">
      <c r="A2" s="5" t="s">
        <v>129</v>
      </c>
      <c r="L2"/>
      <c r="M2"/>
      <c r="N2"/>
      <c r="O2"/>
      <c r="P2"/>
    </row>
    <row r="3" spans="1:16" x14ac:dyDescent="0.3">
      <c r="A3" s="5"/>
      <c r="L3"/>
      <c r="M3"/>
      <c r="N3"/>
      <c r="O3"/>
      <c r="P3"/>
    </row>
    <row r="4" spans="1:16" s="72" customFormat="1" x14ac:dyDescent="0.3">
      <c r="A4" s="70"/>
      <c r="B4" s="87" t="s">
        <v>112</v>
      </c>
      <c r="C4" s="87" t="s">
        <v>113</v>
      </c>
      <c r="D4" s="87" t="s">
        <v>114</v>
      </c>
      <c r="E4" s="87"/>
      <c r="F4" s="87"/>
      <c r="G4" s="87"/>
      <c r="H4" s="87" t="s">
        <v>89</v>
      </c>
      <c r="I4" s="87"/>
      <c r="J4" s="87"/>
      <c r="K4" s="70"/>
      <c r="L4" s="87" t="s">
        <v>115</v>
      </c>
      <c r="M4" s="87"/>
      <c r="N4" s="87"/>
      <c r="O4" s="87"/>
      <c r="P4" s="87"/>
    </row>
    <row r="5" spans="1:16" s="72" customFormat="1" ht="28.8" x14ac:dyDescent="0.3">
      <c r="B5" s="87"/>
      <c r="C5" s="87"/>
      <c r="D5" s="71" t="s">
        <v>116</v>
      </c>
      <c r="E5" s="71" t="s">
        <v>5</v>
      </c>
      <c r="F5" s="71" t="s">
        <v>117</v>
      </c>
      <c r="G5" s="71" t="s">
        <v>118</v>
      </c>
      <c r="H5" s="71" t="s">
        <v>5</v>
      </c>
      <c r="I5" s="71" t="s">
        <v>118</v>
      </c>
      <c r="J5" s="71" t="s">
        <v>119</v>
      </c>
      <c r="K5" s="73" t="s">
        <v>120</v>
      </c>
      <c r="L5" s="71" t="s">
        <v>121</v>
      </c>
      <c r="M5" s="71" t="s">
        <v>37</v>
      </c>
      <c r="N5" s="71" t="s">
        <v>122</v>
      </c>
      <c r="O5" s="71" t="s">
        <v>123</v>
      </c>
      <c r="P5" s="71" t="s">
        <v>124</v>
      </c>
    </row>
    <row r="6" spans="1:16" x14ac:dyDescent="0.3">
      <c r="E6" s="78"/>
      <c r="K6" s="74"/>
      <c r="L6" s="75"/>
      <c r="M6" s="75"/>
      <c r="N6" s="75"/>
      <c r="O6" s="75"/>
      <c r="P6" s="75"/>
    </row>
    <row r="7" spans="1:16" x14ac:dyDescent="0.3">
      <c r="B7" s="83">
        <v>1</v>
      </c>
      <c r="C7" s="83">
        <f>'1 Asientos contables'!E5</f>
        <v>1</v>
      </c>
      <c r="D7" s="84">
        <f>'1 Asientos contables'!C6</f>
        <v>45566</v>
      </c>
      <c r="E7" s="78" t="s">
        <v>132</v>
      </c>
      <c r="F7" s="78" t="s">
        <v>132</v>
      </c>
      <c r="G7" s="78" t="s">
        <v>139</v>
      </c>
      <c r="H7" s="78"/>
      <c r="I7" s="76"/>
      <c r="J7" s="83" t="s">
        <v>130</v>
      </c>
      <c r="K7" s="76" t="s">
        <v>131</v>
      </c>
      <c r="L7" s="85">
        <f>'1 Asientos contables'!G7</f>
        <v>30000</v>
      </c>
      <c r="M7" s="85">
        <f>'1 Asientos contables'!G9</f>
        <v>5400</v>
      </c>
      <c r="N7" s="79"/>
      <c r="O7" s="79"/>
      <c r="P7" s="86">
        <f>SUM(L7:O7)</f>
        <v>35400</v>
      </c>
    </row>
    <row r="8" spans="1:16" x14ac:dyDescent="0.3">
      <c r="B8" s="83">
        <f>B7+1</f>
        <v>2</v>
      </c>
      <c r="C8" s="83">
        <f>'1 Asientos contables'!E19</f>
        <v>3</v>
      </c>
      <c r="D8" s="84">
        <f>'1 Asientos contables'!C20</f>
        <v>45573</v>
      </c>
      <c r="E8" s="78" t="s">
        <v>132</v>
      </c>
      <c r="F8" s="78" t="s">
        <v>132</v>
      </c>
      <c r="G8" s="78" t="s">
        <v>139</v>
      </c>
      <c r="H8" s="78"/>
      <c r="I8" s="76"/>
      <c r="J8" s="76" t="s">
        <v>133</v>
      </c>
      <c r="K8" s="76" t="s">
        <v>136</v>
      </c>
      <c r="L8" s="85">
        <f>'1 Asientos contables'!G21</f>
        <v>67500</v>
      </c>
      <c r="M8" s="85">
        <f>'1 Asientos contables'!G23</f>
        <v>12150</v>
      </c>
      <c r="N8" s="79"/>
      <c r="O8" s="79"/>
      <c r="P8" s="86">
        <f t="shared" ref="P8:P11" si="0">SUM(L8:O8)</f>
        <v>79650</v>
      </c>
    </row>
    <row r="9" spans="1:16" x14ac:dyDescent="0.3">
      <c r="B9" s="83">
        <f>B8+1</f>
        <v>3</v>
      </c>
      <c r="C9" s="83">
        <f>'1 Asientos contables'!E61</f>
        <v>11</v>
      </c>
      <c r="D9" s="84">
        <f>'1 Asientos contables'!C62</f>
        <v>45601</v>
      </c>
      <c r="E9" s="78" t="s">
        <v>132</v>
      </c>
      <c r="F9" s="78" t="s">
        <v>132</v>
      </c>
      <c r="G9" s="78" t="s">
        <v>140</v>
      </c>
      <c r="H9" s="78"/>
      <c r="I9" s="76"/>
      <c r="J9" s="76" t="s">
        <v>133</v>
      </c>
      <c r="K9" s="76" t="s">
        <v>135</v>
      </c>
      <c r="L9" s="85">
        <f>'1 Asientos contables'!G63</f>
        <v>40500</v>
      </c>
      <c r="M9" s="85">
        <f>'1 Asientos contables'!G65</f>
        <v>7290</v>
      </c>
      <c r="N9" s="79"/>
      <c r="O9" s="79"/>
      <c r="P9" s="86">
        <f t="shared" si="0"/>
        <v>47790</v>
      </c>
    </row>
    <row r="10" spans="1:16" x14ac:dyDescent="0.3">
      <c r="B10" s="83">
        <f>B9+1</f>
        <v>4</v>
      </c>
      <c r="C10" s="83">
        <f>'1 Asientos contables'!E125</f>
        <v>23</v>
      </c>
      <c r="D10" s="84">
        <f>'1 Asientos contables'!C126</f>
        <v>45648</v>
      </c>
      <c r="E10" s="78" t="s">
        <v>132</v>
      </c>
      <c r="F10" s="78" t="s">
        <v>132</v>
      </c>
      <c r="G10" s="78" t="s">
        <v>145</v>
      </c>
      <c r="H10" s="78"/>
      <c r="I10" s="76"/>
      <c r="J10" s="76" t="s">
        <v>133</v>
      </c>
      <c r="K10" s="76" t="s">
        <v>143</v>
      </c>
      <c r="L10" s="85">
        <f>'1 Asientos contables'!G127</f>
        <v>27000</v>
      </c>
      <c r="M10" s="85">
        <f>'1 Asientos contables'!G129</f>
        <v>4860</v>
      </c>
      <c r="N10" s="79"/>
      <c r="O10" s="79"/>
      <c r="P10" s="86">
        <f t="shared" si="0"/>
        <v>31860</v>
      </c>
    </row>
    <row r="11" spans="1:16" x14ac:dyDescent="0.3">
      <c r="B11" s="83">
        <f>B10+1</f>
        <v>5</v>
      </c>
      <c r="C11" s="83">
        <f>'1 Asientos contables'!E161</f>
        <v>29</v>
      </c>
      <c r="D11" s="84">
        <f>'1 Asientos contables'!C162</f>
        <v>45657</v>
      </c>
      <c r="E11" s="78" t="s">
        <v>148</v>
      </c>
      <c r="F11" s="78" t="s">
        <v>132</v>
      </c>
      <c r="G11" s="78" t="s">
        <v>139</v>
      </c>
      <c r="H11" s="78"/>
      <c r="I11" s="76"/>
      <c r="J11" s="76" t="s">
        <v>133</v>
      </c>
      <c r="K11" s="76" t="s">
        <v>147</v>
      </c>
      <c r="L11" s="85">
        <f>-'1 Asientos contables'!H165</f>
        <v>-13500</v>
      </c>
      <c r="M11" s="85">
        <f>-'1 Asientos contables'!H167</f>
        <v>-2430</v>
      </c>
      <c r="N11" s="79"/>
      <c r="O11" s="79"/>
      <c r="P11" s="86">
        <f t="shared" si="0"/>
        <v>-15930</v>
      </c>
    </row>
    <row r="12" spans="1:16" x14ac:dyDescent="0.3">
      <c r="B12" s="76"/>
      <c r="C12" s="76"/>
      <c r="D12" s="77"/>
      <c r="E12" s="76"/>
      <c r="F12" s="76"/>
      <c r="G12" s="76"/>
      <c r="H12" s="76"/>
      <c r="I12" s="76"/>
      <c r="J12" s="76"/>
      <c r="K12" s="76"/>
      <c r="L12" s="79"/>
      <c r="M12" s="79"/>
      <c r="N12" s="79"/>
      <c r="O12" s="79"/>
      <c r="P12" s="80"/>
    </row>
    <row r="13" spans="1:16" x14ac:dyDescent="0.3">
      <c r="B13" s="76"/>
      <c r="C13" s="76"/>
      <c r="D13" s="77"/>
      <c r="E13" s="76"/>
      <c r="F13" s="76"/>
      <c r="G13" s="76"/>
      <c r="H13" s="76"/>
      <c r="I13" s="76"/>
      <c r="J13" s="76"/>
      <c r="K13" s="76"/>
      <c r="L13" s="79"/>
      <c r="M13" s="79"/>
      <c r="N13" s="79"/>
      <c r="O13" s="79"/>
      <c r="P13" s="80"/>
    </row>
    <row r="14" spans="1:16" x14ac:dyDescent="0.3">
      <c r="B14" s="76"/>
      <c r="C14" s="76"/>
      <c r="D14" s="77"/>
      <c r="E14" s="76"/>
      <c r="F14" s="76"/>
      <c r="G14" s="76"/>
      <c r="H14" s="76"/>
      <c r="I14" s="76"/>
      <c r="J14" s="76"/>
      <c r="K14" s="76"/>
      <c r="L14" s="79"/>
      <c r="M14" s="79"/>
      <c r="N14" s="79"/>
      <c r="O14" s="79"/>
      <c r="P14" s="80"/>
    </row>
    <row r="15" spans="1:16" x14ac:dyDescent="0.3"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9"/>
      <c r="M15" s="79"/>
      <c r="N15" s="79"/>
      <c r="O15" s="79"/>
      <c r="P15" s="80"/>
    </row>
    <row r="16" spans="1:16" x14ac:dyDescent="0.3"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9"/>
      <c r="M16" s="79"/>
      <c r="N16" s="79"/>
      <c r="O16" s="79"/>
      <c r="P16" s="80"/>
    </row>
    <row r="17" spans="2:16" s="5" customFormat="1" x14ac:dyDescent="0.3">
      <c r="B17" s="81"/>
      <c r="C17" s="81"/>
      <c r="D17" s="81"/>
      <c r="E17" s="81"/>
      <c r="F17" s="81"/>
      <c r="G17" s="81"/>
      <c r="H17" s="81"/>
      <c r="I17" s="81"/>
      <c r="J17" s="81"/>
      <c r="K17" s="81" t="s">
        <v>125</v>
      </c>
      <c r="L17" s="82">
        <f>SUM(L7:L16)</f>
        <v>151500</v>
      </c>
      <c r="M17" s="82">
        <f t="shared" ref="M17:P17" si="1">SUM(M7:M16)</f>
        <v>27270</v>
      </c>
      <c r="N17" s="82">
        <f t="shared" si="1"/>
        <v>0</v>
      </c>
      <c r="O17" s="82">
        <f t="shared" si="1"/>
        <v>0</v>
      </c>
      <c r="P17" s="82">
        <f t="shared" si="1"/>
        <v>178770</v>
      </c>
    </row>
  </sheetData>
  <mergeCells count="5">
    <mergeCell ref="B4:B5"/>
    <mergeCell ref="C4:C5"/>
    <mergeCell ref="D4:G4"/>
    <mergeCell ref="H4:J4"/>
    <mergeCell ref="L4:P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74F4D-A39D-4C86-8C99-3B806E8FFAAD}">
  <dimension ref="A1:T17"/>
  <sheetViews>
    <sheetView topLeftCell="A3" workbookViewId="0">
      <selection activeCell="A11" sqref="A11"/>
    </sheetView>
  </sheetViews>
  <sheetFormatPr baseColWidth="10" defaultColWidth="8.88671875" defaultRowHeight="14.4" x14ac:dyDescent="0.3"/>
  <cols>
    <col min="1" max="1" width="3.109375" customWidth="1"/>
    <col min="2" max="3" width="11.109375" customWidth="1"/>
    <col min="4" max="4" width="14.44140625" customWidth="1"/>
    <col min="5" max="5" width="6.5546875" customWidth="1"/>
    <col min="6" max="6" width="5.5546875" bestFit="1" customWidth="1"/>
    <col min="7" max="7" width="11.33203125" customWidth="1"/>
    <col min="8" max="8" width="8.5546875" bestFit="1" customWidth="1"/>
    <col min="9" max="9" width="14.44140625" customWidth="1"/>
    <col min="10" max="10" width="19.44140625" bestFit="1" customWidth="1"/>
    <col min="11" max="11" width="44.44140625" bestFit="1" customWidth="1"/>
    <col min="12" max="16" width="12.6640625" style="69" customWidth="1"/>
    <col min="17" max="17" width="10.44140625" bestFit="1" customWidth="1"/>
  </cols>
  <sheetData>
    <row r="1" spans="1:20" x14ac:dyDescent="0.3">
      <c r="A1" s="5"/>
    </row>
    <row r="2" spans="1:20" x14ac:dyDescent="0.3">
      <c r="A2" s="5" t="s">
        <v>126</v>
      </c>
      <c r="L2"/>
      <c r="M2"/>
      <c r="N2"/>
      <c r="O2"/>
      <c r="P2"/>
    </row>
    <row r="3" spans="1:20" x14ac:dyDescent="0.3">
      <c r="A3" s="5"/>
      <c r="L3"/>
      <c r="M3"/>
      <c r="N3"/>
      <c r="O3"/>
      <c r="P3"/>
    </row>
    <row r="4" spans="1:20" s="70" customFormat="1" x14ac:dyDescent="0.3">
      <c r="B4" s="87" t="s">
        <v>112</v>
      </c>
      <c r="C4" s="87" t="s">
        <v>113</v>
      </c>
      <c r="D4" s="87" t="s">
        <v>114</v>
      </c>
      <c r="E4" s="87"/>
      <c r="F4" s="87"/>
      <c r="G4" s="87"/>
      <c r="H4" s="87" t="s">
        <v>127</v>
      </c>
      <c r="I4" s="87"/>
      <c r="J4" s="87"/>
      <c r="K4" s="88" t="s">
        <v>120</v>
      </c>
      <c r="L4" s="87" t="s">
        <v>115</v>
      </c>
      <c r="M4" s="87"/>
      <c r="N4" s="87"/>
      <c r="O4" s="87"/>
      <c r="P4" s="87"/>
      <c r="Q4" s="87" t="s">
        <v>128</v>
      </c>
      <c r="R4" s="87"/>
      <c r="S4" s="87"/>
      <c r="T4" s="87"/>
    </row>
    <row r="5" spans="1:20" s="70" customFormat="1" ht="28.8" x14ac:dyDescent="0.3">
      <c r="B5" s="87"/>
      <c r="C5" s="87"/>
      <c r="D5" s="71" t="s">
        <v>116</v>
      </c>
      <c r="E5" s="71" t="s">
        <v>5</v>
      </c>
      <c r="F5" s="71" t="s">
        <v>117</v>
      </c>
      <c r="G5" s="71" t="s">
        <v>118</v>
      </c>
      <c r="H5" s="71" t="s">
        <v>5</v>
      </c>
      <c r="I5" s="71" t="s">
        <v>118</v>
      </c>
      <c r="J5" s="71" t="s">
        <v>119</v>
      </c>
      <c r="K5" s="89"/>
      <c r="L5" s="71" t="s">
        <v>121</v>
      </c>
      <c r="M5" s="71" t="s">
        <v>37</v>
      </c>
      <c r="N5" s="71" t="s">
        <v>122</v>
      </c>
      <c r="O5" s="71" t="s">
        <v>123</v>
      </c>
      <c r="P5" s="71" t="s">
        <v>124</v>
      </c>
      <c r="Q5" s="71" t="s">
        <v>13</v>
      </c>
      <c r="R5" s="71" t="s">
        <v>5</v>
      </c>
      <c r="S5" s="71" t="s">
        <v>117</v>
      </c>
      <c r="T5" s="71" t="s">
        <v>118</v>
      </c>
    </row>
    <row r="6" spans="1:20" x14ac:dyDescent="0.3">
      <c r="K6" s="74"/>
      <c r="L6" s="75"/>
      <c r="M6" s="75"/>
      <c r="N6" s="75"/>
      <c r="O6" s="75"/>
      <c r="P6" s="75"/>
    </row>
    <row r="7" spans="1:20" x14ac:dyDescent="0.3">
      <c r="B7" s="83">
        <v>1</v>
      </c>
      <c r="C7" s="83">
        <f>'1 Asientos contables'!E31</f>
        <v>5</v>
      </c>
      <c r="D7" s="84">
        <f>'1 Asientos contables'!C32</f>
        <v>45575</v>
      </c>
      <c r="E7" s="78" t="s">
        <v>132</v>
      </c>
      <c r="F7" s="78" t="s">
        <v>132</v>
      </c>
      <c r="G7" s="78" t="s">
        <v>139</v>
      </c>
      <c r="H7" s="78"/>
      <c r="I7" s="76"/>
      <c r="J7" s="83" t="s">
        <v>134</v>
      </c>
      <c r="K7" s="76" t="s">
        <v>137</v>
      </c>
      <c r="L7" s="85">
        <f>'1 Asientos contables'!H37</f>
        <v>82941.176470588223</v>
      </c>
      <c r="M7" s="85">
        <f>'1 Asientos contables'!H35</f>
        <v>14929.411764705881</v>
      </c>
      <c r="N7" s="79"/>
      <c r="O7" s="79"/>
      <c r="P7" s="85">
        <f>SUM(L7:O7)</f>
        <v>97870.588235294097</v>
      </c>
      <c r="Q7" s="79"/>
      <c r="R7" s="79"/>
      <c r="S7" s="79"/>
      <c r="T7" s="79"/>
    </row>
    <row r="8" spans="1:20" x14ac:dyDescent="0.3">
      <c r="B8" s="83">
        <f>B7+1</f>
        <v>2</v>
      </c>
      <c r="C8" s="83">
        <f>'1 Asientos contables'!E88</f>
        <v>16</v>
      </c>
      <c r="D8" s="84">
        <f>'1 Asientos contables'!C89</f>
        <v>45611</v>
      </c>
      <c r="E8" s="78" t="s">
        <v>132</v>
      </c>
      <c r="F8" s="78" t="s">
        <v>132</v>
      </c>
      <c r="G8" s="78" t="s">
        <v>140</v>
      </c>
      <c r="H8" s="78"/>
      <c r="I8" s="76"/>
      <c r="J8" s="83" t="s">
        <v>134</v>
      </c>
      <c r="K8" s="76" t="s">
        <v>138</v>
      </c>
      <c r="L8" s="85">
        <f>'1 Asientos contables'!H94</f>
        <v>49764.705882352937</v>
      </c>
      <c r="M8" s="85">
        <f>'1 Asientos contables'!H92</f>
        <v>8957.6470588235279</v>
      </c>
      <c r="N8" s="79"/>
      <c r="O8" s="79"/>
      <c r="P8" s="85">
        <f>SUM(L8:O8)</f>
        <v>58722.352941176461</v>
      </c>
      <c r="Q8" s="79"/>
      <c r="R8" s="79"/>
      <c r="S8" s="79"/>
      <c r="T8" s="79"/>
    </row>
    <row r="9" spans="1:20" x14ac:dyDescent="0.3">
      <c r="B9" s="83">
        <f>B8+1</f>
        <v>3</v>
      </c>
      <c r="C9" s="83">
        <f>'1 Asientos contables'!E100</f>
        <v>18</v>
      </c>
      <c r="D9" s="84">
        <f>'1 Asientos contables'!C101</f>
        <v>45613</v>
      </c>
      <c r="E9" s="78" t="s">
        <v>142</v>
      </c>
      <c r="F9" s="78" t="s">
        <v>132</v>
      </c>
      <c r="G9" s="78" t="s">
        <v>139</v>
      </c>
      <c r="H9" s="78"/>
      <c r="I9" s="76"/>
      <c r="J9" s="83" t="s">
        <v>134</v>
      </c>
      <c r="K9" s="76" t="s">
        <v>141</v>
      </c>
      <c r="L9" s="85">
        <f>-'1 Asientos contables'!G102</f>
        <v>-4976.4705882352937</v>
      </c>
      <c r="M9" s="85">
        <f>-'1 Asientos contables'!G104</f>
        <v>-895.76470588235281</v>
      </c>
      <c r="N9" s="79"/>
      <c r="O9" s="79"/>
      <c r="P9" s="85">
        <f>SUM(L9:O9)</f>
        <v>-5872.2352941176468</v>
      </c>
      <c r="Q9" s="84">
        <f>D8</f>
        <v>45611</v>
      </c>
      <c r="R9" s="79" t="str">
        <f>E8</f>
        <v>01</v>
      </c>
      <c r="S9" s="79" t="str">
        <f>F8</f>
        <v>01</v>
      </c>
      <c r="T9" s="79" t="str">
        <f>G8</f>
        <v>002</v>
      </c>
    </row>
    <row r="10" spans="1:20" x14ac:dyDescent="0.3">
      <c r="B10" s="83">
        <f>B9+1</f>
        <v>4</v>
      </c>
      <c r="C10" s="83">
        <f>'1 Asientos contables'!E137</f>
        <v>25</v>
      </c>
      <c r="D10" s="84">
        <f>'1 Asientos contables'!C138</f>
        <v>45653</v>
      </c>
      <c r="E10" s="78" t="s">
        <v>132</v>
      </c>
      <c r="F10" s="78" t="s">
        <v>132</v>
      </c>
      <c r="G10" s="78" t="s">
        <v>145</v>
      </c>
      <c r="H10" s="78"/>
      <c r="I10" s="76"/>
      <c r="J10" s="83" t="s">
        <v>134</v>
      </c>
      <c r="K10" s="76" t="s">
        <v>144</v>
      </c>
      <c r="L10" s="85">
        <f>'1 Asientos contables'!H143</f>
        <v>33176.470588235294</v>
      </c>
      <c r="M10" s="85">
        <f>'1 Asientos contables'!H141</f>
        <v>5971.7647058823532</v>
      </c>
      <c r="N10" s="79"/>
      <c r="O10" s="79"/>
      <c r="P10" s="85">
        <f>SUM(L10:O10)</f>
        <v>39148.23529411765</v>
      </c>
      <c r="Q10" s="77"/>
      <c r="R10" s="78"/>
      <c r="S10" s="76"/>
      <c r="T10" s="76"/>
    </row>
    <row r="11" spans="1:20" x14ac:dyDescent="0.3">
      <c r="B11" s="83">
        <f>B10+1</f>
        <v>5</v>
      </c>
      <c r="C11" s="83">
        <f>'1 Asientos contables'!E149</f>
        <v>27</v>
      </c>
      <c r="D11" s="84">
        <f>'1 Asientos contables'!C150</f>
        <v>45656</v>
      </c>
      <c r="E11" s="78" t="s">
        <v>142</v>
      </c>
      <c r="F11" s="78" t="s">
        <v>132</v>
      </c>
      <c r="G11" s="78" t="s">
        <v>140</v>
      </c>
      <c r="H11" s="78"/>
      <c r="I11" s="76"/>
      <c r="J11" s="83" t="s">
        <v>134</v>
      </c>
      <c r="K11" s="76" t="s">
        <v>146</v>
      </c>
      <c r="L11" s="85">
        <f>-'1 Asientos contables'!G151</f>
        <v>-16588.235294117647</v>
      </c>
      <c r="M11" s="85">
        <f>-'1 Asientos contables'!G153</f>
        <v>-2985.8823529411766</v>
      </c>
      <c r="N11" s="79"/>
      <c r="O11" s="79"/>
      <c r="P11" s="85">
        <f>SUM(L11:O11)</f>
        <v>-19574.117647058825</v>
      </c>
      <c r="Q11" s="84">
        <f>D10</f>
        <v>45653</v>
      </c>
      <c r="R11" s="78" t="str">
        <f>E10</f>
        <v>01</v>
      </c>
      <c r="S11" s="76" t="str">
        <f>F10</f>
        <v>01</v>
      </c>
      <c r="T11" s="76" t="str">
        <f>G10</f>
        <v>003</v>
      </c>
    </row>
    <row r="12" spans="1:20" x14ac:dyDescent="0.3">
      <c r="B12" s="76"/>
      <c r="C12" s="76"/>
      <c r="D12" s="77"/>
      <c r="E12" s="76"/>
      <c r="F12" s="76"/>
      <c r="G12" s="76"/>
      <c r="H12" s="76"/>
      <c r="I12" s="76"/>
      <c r="J12" s="76"/>
      <c r="K12" s="76"/>
      <c r="L12" s="79"/>
      <c r="M12" s="79"/>
      <c r="N12" s="79"/>
      <c r="O12" s="79"/>
      <c r="P12" s="79"/>
      <c r="Q12" s="79"/>
      <c r="R12" s="79"/>
      <c r="S12" s="79"/>
      <c r="T12" s="79"/>
    </row>
    <row r="13" spans="1:20" x14ac:dyDescent="0.3">
      <c r="B13" s="76"/>
      <c r="C13" s="76"/>
      <c r="D13" s="77"/>
      <c r="E13" s="76"/>
      <c r="F13" s="76"/>
      <c r="G13" s="76"/>
      <c r="H13" s="76"/>
      <c r="I13" s="76"/>
      <c r="J13" s="76"/>
      <c r="K13" s="76"/>
      <c r="L13" s="79"/>
      <c r="M13" s="79"/>
      <c r="N13" s="79"/>
      <c r="O13" s="79"/>
      <c r="P13" s="79"/>
      <c r="Q13" s="79"/>
      <c r="R13" s="79"/>
      <c r="S13" s="79"/>
      <c r="T13" s="79"/>
    </row>
    <row r="14" spans="1:20" x14ac:dyDescent="0.3">
      <c r="B14" s="76"/>
      <c r="C14" s="76"/>
      <c r="D14" s="77"/>
      <c r="E14" s="76"/>
      <c r="F14" s="76"/>
      <c r="G14" s="76"/>
      <c r="H14" s="76"/>
      <c r="I14" s="76"/>
      <c r="J14" s="76"/>
      <c r="K14" s="76"/>
      <c r="L14" s="79"/>
      <c r="M14" s="79"/>
      <c r="N14" s="79"/>
      <c r="O14" s="79"/>
      <c r="P14" s="79"/>
      <c r="Q14" s="79"/>
      <c r="R14" s="79"/>
      <c r="S14" s="79"/>
      <c r="T14" s="79"/>
    </row>
    <row r="15" spans="1:20" x14ac:dyDescent="0.3"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9"/>
      <c r="M15" s="79"/>
      <c r="N15" s="79"/>
      <c r="O15" s="79"/>
      <c r="P15" s="79"/>
      <c r="Q15" s="79"/>
      <c r="R15" s="79"/>
      <c r="S15" s="79"/>
      <c r="T15" s="79"/>
    </row>
    <row r="16" spans="1:20" x14ac:dyDescent="0.3"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9"/>
      <c r="M16" s="79"/>
      <c r="N16" s="79"/>
      <c r="O16" s="79"/>
      <c r="P16" s="79"/>
      <c r="Q16" s="79"/>
      <c r="R16" s="79"/>
      <c r="S16" s="79"/>
      <c r="T16" s="79"/>
    </row>
    <row r="17" spans="2:20" x14ac:dyDescent="0.3">
      <c r="B17" s="76"/>
      <c r="C17" s="76"/>
      <c r="D17" s="76"/>
      <c r="E17" s="76"/>
      <c r="F17" s="76"/>
      <c r="G17" s="76"/>
      <c r="H17" s="76"/>
      <c r="I17" s="76"/>
      <c r="J17" s="76"/>
      <c r="K17" s="81" t="s">
        <v>125</v>
      </c>
      <c r="L17" s="82">
        <f>SUM(L7:L16)</f>
        <v>144317.6470588235</v>
      </c>
      <c r="M17" s="82">
        <f t="shared" ref="M17:P17" si="0">SUM(M7:M16)</f>
        <v>25977.176470588231</v>
      </c>
      <c r="N17" s="82">
        <f t="shared" si="0"/>
        <v>0</v>
      </c>
      <c r="O17" s="82">
        <f t="shared" si="0"/>
        <v>0</v>
      </c>
      <c r="P17" s="82">
        <f t="shared" si="0"/>
        <v>170294.82352941172</v>
      </c>
      <c r="Q17" s="79"/>
      <c r="R17" s="79"/>
      <c r="S17" s="79"/>
      <c r="T17" s="79"/>
    </row>
  </sheetData>
  <mergeCells count="7">
    <mergeCell ref="Q4:T4"/>
    <mergeCell ref="B4:B5"/>
    <mergeCell ref="C4:C5"/>
    <mergeCell ref="D4:G4"/>
    <mergeCell ref="H4:J4"/>
    <mergeCell ref="K4:K5"/>
    <mergeCell ref="L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</vt:lpstr>
      <vt:lpstr>1 Asientos contables</vt:lpstr>
      <vt:lpstr>2 RC</vt:lpstr>
      <vt:lpstr>3 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Cabezas</dc:creator>
  <cp:lastModifiedBy>Christian</cp:lastModifiedBy>
  <dcterms:created xsi:type="dcterms:W3CDTF">2024-04-05T01:20:35Z</dcterms:created>
  <dcterms:modified xsi:type="dcterms:W3CDTF">2024-10-13T04:24:03Z</dcterms:modified>
</cp:coreProperties>
</file>