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Evaluaciones\Calificadas\PC04\"/>
    </mc:Choice>
  </mc:AlternateContent>
  <xr:revisionPtr revIDLastSave="0" documentId="13_ncr:1_{E374F364-12BF-4A83-8E9E-13758B6678AD}" xr6:coauthVersionLast="47" xr6:coauthVersionMax="47" xr10:uidLastSave="{00000000-0000-0000-0000-000000000000}"/>
  <bookViews>
    <workbookView xWindow="-108" yWindow="-108" windowWidth="23256" windowHeight="12456" xr2:uid="{4B573A61-06F9-44BF-9B1D-7E7E2896D619}"/>
  </bookViews>
  <sheets>
    <sheet name="Asientos AF" sheetId="3" r:id="rId1"/>
    <sheet name="Reporte A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E6" i="2"/>
  <c r="B6" i="2"/>
  <c r="D18" i="3"/>
  <c r="E5" i="2" s="1"/>
  <c r="J5" i="2" s="1"/>
  <c r="S5" i="2"/>
  <c r="M5" i="2"/>
  <c r="B5" i="2"/>
  <c r="S4" i="2"/>
  <c r="M4" i="2"/>
  <c r="E4" i="2"/>
  <c r="J4" i="2" s="1"/>
  <c r="B4" i="2"/>
  <c r="E51" i="3"/>
  <c r="G6" i="2" s="1"/>
  <c r="D45" i="3"/>
  <c r="E46" i="3" s="1"/>
  <c r="D36" i="3"/>
  <c r="D50" i="3" s="1"/>
  <c r="V6" i="2" s="1"/>
  <c r="D10" i="3"/>
  <c r="D14" i="3" s="1"/>
  <c r="E15" i="3" s="1"/>
  <c r="D6" i="3"/>
  <c r="E7" i="3" s="1"/>
  <c r="E39" i="2"/>
  <c r="D23" i="3" l="1"/>
  <c r="D27" i="3" s="1"/>
  <c r="E28" i="3" s="1"/>
  <c r="D19" i="3"/>
  <c r="E20" i="3" s="1"/>
  <c r="D49" i="3"/>
  <c r="D32" i="3"/>
  <c r="E33" i="3" s="1"/>
  <c r="E11" i="3"/>
  <c r="W7" i="2"/>
  <c r="T7" i="2"/>
  <c r="H7" i="2"/>
  <c r="G7" i="2"/>
  <c r="F7" i="2"/>
  <c r="E7" i="2"/>
  <c r="D7" i="2"/>
  <c r="Q6" i="2"/>
  <c r="P6" i="2"/>
  <c r="I6" i="2"/>
  <c r="I5" i="2"/>
  <c r="Q4" i="2"/>
  <c r="P4" i="2"/>
  <c r="I4" i="2"/>
  <c r="E24" i="3" l="1"/>
  <c r="D40" i="3"/>
  <c r="E41" i="3" s="1"/>
  <c r="E37" i="3"/>
  <c r="I7" i="2"/>
  <c r="D38" i="2"/>
  <c r="D37" i="2" s="1"/>
  <c r="D41" i="2" s="1"/>
  <c r="E42" i="2" s="1"/>
  <c r="K5" i="2"/>
  <c r="S8" i="2" s="1"/>
  <c r="K6" i="2"/>
  <c r="K4" i="2"/>
  <c r="V7" i="2" l="1"/>
  <c r="U4" i="2"/>
  <c r="X4" i="2" s="1"/>
  <c r="U6" i="2"/>
  <c r="X6" i="2" s="1"/>
  <c r="Y6" i="2" s="1"/>
  <c r="U5" i="2"/>
  <c r="X5" i="2" s="1"/>
  <c r="Y5" i="2" s="1"/>
  <c r="U7" i="2" l="1"/>
  <c r="X7" i="2"/>
  <c r="Y4" i="2"/>
  <c r="Y7" i="2" s="1"/>
</calcChain>
</file>

<file path=xl/sharedStrings.xml><?xml version="1.0" encoding="utf-8"?>
<sst xmlns="http://schemas.openxmlformats.org/spreadsheetml/2006/main" count="112" uniqueCount="73">
  <si>
    <t>Código</t>
  </si>
  <si>
    <t>Cuenta
 Contable</t>
  </si>
  <si>
    <t>Detalle
del activo</t>
  </si>
  <si>
    <t>Saldo
inicial</t>
  </si>
  <si>
    <t>Adquisiciones</t>
  </si>
  <si>
    <t>Mejoras</t>
  </si>
  <si>
    <t>Retiros</t>
  </si>
  <si>
    <t>Otros ajustes</t>
  </si>
  <si>
    <t>Saldo
final</t>
  </si>
  <si>
    <t>Fecha de
adquisición</t>
  </si>
  <si>
    <t>Fecha de inicio
de depreciación</t>
  </si>
  <si>
    <t>% de
Depreciación</t>
  </si>
  <si>
    <t>Depreciación
acumulada
inicial</t>
  </si>
  <si>
    <t>Depreciación
del ejercicio</t>
  </si>
  <si>
    <t>Depreciación
de bajas</t>
  </si>
  <si>
    <t>Depreciacion
de otros ajustes</t>
  </si>
  <si>
    <t>Depreciación
acumulada
final</t>
  </si>
  <si>
    <t>Saldo
neto</t>
  </si>
  <si>
    <t>001</t>
  </si>
  <si>
    <t>Valor
residual</t>
  </si>
  <si>
    <t>-</t>
  </si>
  <si>
    <t>S/</t>
  </si>
  <si>
    <t>002</t>
  </si>
  <si>
    <t>003</t>
  </si>
  <si>
    <t>Fecha de
recepción</t>
  </si>
  <si>
    <t>Base</t>
  </si>
  <si>
    <t>Vida útil
años</t>
  </si>
  <si>
    <t>Vida útil
total</t>
  </si>
  <si>
    <t>Meses</t>
  </si>
  <si>
    <t>KMs</t>
  </si>
  <si>
    <t>(Mínimo 3 dígitos)</t>
  </si>
  <si>
    <t>Periódo de
depreciación
2024</t>
  </si>
  <si>
    <t>Sugerencia</t>
  </si>
  <si>
    <t>TOTAL</t>
  </si>
  <si>
    <t>Asientos contables</t>
  </si>
  <si>
    <t>Depreciación acumulada de propiedad, plant y equipo</t>
  </si>
  <si>
    <t>Debe</t>
  </si>
  <si>
    <t>Haber</t>
  </si>
  <si>
    <t>Cargas imputables a cuenta de costos</t>
  </si>
  <si>
    <t>Depreciación  de propiedad, planta y equipo</t>
  </si>
  <si>
    <t>Asientos contables de la baja de activos</t>
  </si>
  <si>
    <t>Equipos de procesamiento de información</t>
  </si>
  <si>
    <t>Otros gastos de gestión</t>
  </si>
  <si>
    <t>Gastos administrativos</t>
  </si>
  <si>
    <t>Valor
depreciable</t>
  </si>
  <si>
    <t>Maquinarias y equipos de explotación</t>
  </si>
  <si>
    <t>Impuesto general a las ventas</t>
  </si>
  <si>
    <t xml:space="preserve">Facturas, boletas y otros comprobantes por pagar </t>
  </si>
  <si>
    <t>meses</t>
  </si>
  <si>
    <t>Mayo a Diciembre</t>
  </si>
  <si>
    <t>Unidades de transporte</t>
  </si>
  <si>
    <t>Junio a Diciembre</t>
  </si>
  <si>
    <t>Equipos diversos</t>
  </si>
  <si>
    <t>Julio a Diciembre</t>
  </si>
  <si>
    <t>Cuentas por cobrar diversas - venta de activo inmovilizado</t>
  </si>
  <si>
    <t>Enajenación de activos inmovilizados</t>
  </si>
  <si>
    <t xml:space="preserve">Depreciación acumulada de propiedad, planta y equipo </t>
  </si>
  <si>
    <t>Costo neto de enajenación de activos inmovilizados</t>
  </si>
  <si>
    <t>Maquinaria para la fundición de materiales</t>
  </si>
  <si>
    <t>Camioneta para el transporte de los materiales</t>
  </si>
  <si>
    <t xml:space="preserve">Laptop marca Toshiba </t>
  </si>
  <si>
    <t>21/04/2024 Por la compra de la maquinaria</t>
  </si>
  <si>
    <t>Gastos de producción</t>
  </si>
  <si>
    <t>8/05/2024 Por la compra de la camioneta</t>
  </si>
  <si>
    <t>15/06/2024 Por la compra de la laptop</t>
  </si>
  <si>
    <t>31/12/2024 Por la venta de la laptop</t>
  </si>
  <si>
    <t>31/12/2024 Por el costo de la venta de la laptop</t>
  </si>
  <si>
    <t>31/05/2024 Por la depreciación mensual de la maquinaria</t>
  </si>
  <si>
    <t xml:space="preserve"> Destino de la depreciación mensual de la maquinaria</t>
  </si>
  <si>
    <t>30/06/2024  Por la depreciación mensual de la camioneta</t>
  </si>
  <si>
    <t>Destino de la depreciación mensual de la camioneta</t>
  </si>
  <si>
    <t>31/07/2024 Por la depreciación mensual de la laptop</t>
  </si>
  <si>
    <t>Destino de la depreciación mensual de la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</si>
</sst>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49" fontId="0" fillId="0" borderId="5" xfId="0" applyNumberFormat="1" applyBorder="1" applyAlignment="1">
      <alignment horizontal="center"/>
    </xf>
    <xf numFmtId="164" fontId="0" fillId="0" borderId="6" xfId="1" applyNumberFormat="1" applyFont="1" applyBorder="1"/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164" fontId="0" fillId="0" borderId="9" xfId="1" applyNumberFormat="1" applyFont="1" applyBorder="1"/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9" fontId="0" fillId="0" borderId="3" xfId="2" applyFont="1" applyBorder="1"/>
    <xf numFmtId="164" fontId="0" fillId="0" borderId="3" xfId="1" applyNumberFormat="1" applyFont="1" applyBorder="1" applyAlignment="1">
      <alignment horizontal="center"/>
    </xf>
    <xf numFmtId="9" fontId="0" fillId="0" borderId="8" xfId="2" applyFont="1" applyBorder="1"/>
    <xf numFmtId="164" fontId="0" fillId="0" borderId="8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4" fontId="0" fillId="4" borderId="5" xfId="1" applyNumberFormat="1" applyFont="1" applyFill="1" applyBorder="1"/>
    <xf numFmtId="164" fontId="0" fillId="0" borderId="2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 applyBorder="1" applyAlignment="1">
      <alignment horizontal="center"/>
    </xf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0" fontId="4" fillId="0" borderId="0" xfId="0" applyFont="1"/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3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0" fillId="4" borderId="1" xfId="2" applyFont="1" applyFill="1" applyBorder="1"/>
    <xf numFmtId="0" fontId="6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1FC3-4656-44A3-9F49-616884E97D16}">
  <dimension ref="A1:T52"/>
  <sheetViews>
    <sheetView tabSelected="1" topLeftCell="A24" workbookViewId="0">
      <selection activeCell="B55" sqref="B55"/>
    </sheetView>
  </sheetViews>
  <sheetFormatPr baseColWidth="10" defaultColWidth="11.44140625" defaultRowHeight="14.4" x14ac:dyDescent="0.3"/>
  <cols>
    <col min="2" max="2" width="44.33203125" bestFit="1" customWidth="1"/>
    <col min="4" max="5" width="11.5546875" style="63"/>
    <col min="7" max="7" width="6.33203125" bestFit="1" customWidth="1"/>
    <col min="8" max="8" width="15.33203125" bestFit="1" customWidth="1"/>
  </cols>
  <sheetData>
    <row r="1" spans="1:20" x14ac:dyDescent="0.3">
      <c r="A1" s="47" t="s">
        <v>34</v>
      </c>
      <c r="R1" s="1"/>
      <c r="T1" s="1"/>
    </row>
    <row r="2" spans="1:20" x14ac:dyDescent="0.3">
      <c r="D2" s="64" t="s">
        <v>36</v>
      </c>
      <c r="E2" s="64" t="s">
        <v>37</v>
      </c>
      <c r="R2" s="1"/>
      <c r="T2" s="1"/>
    </row>
    <row r="4" spans="1:20" x14ac:dyDescent="0.3">
      <c r="B4" s="65">
        <v>1</v>
      </c>
    </row>
    <row r="5" spans="1:20" x14ac:dyDescent="0.3">
      <c r="A5">
        <v>333</v>
      </c>
      <c r="B5" t="s">
        <v>45</v>
      </c>
      <c r="D5" s="63">
        <v>120000</v>
      </c>
    </row>
    <row r="6" spans="1:20" x14ac:dyDescent="0.3">
      <c r="A6">
        <v>4011</v>
      </c>
      <c r="B6" t="s">
        <v>46</v>
      </c>
      <c r="D6" s="63">
        <f>D5*0.18</f>
        <v>21600</v>
      </c>
    </row>
    <row r="7" spans="1:20" x14ac:dyDescent="0.3">
      <c r="A7">
        <v>421</v>
      </c>
      <c r="B7" t="s">
        <v>47</v>
      </c>
      <c r="E7" s="63">
        <f>D5+D6</f>
        <v>141600</v>
      </c>
    </row>
    <row r="8" spans="1:20" x14ac:dyDescent="0.3">
      <c r="B8" s="67" t="s">
        <v>61</v>
      </c>
    </row>
    <row r="9" spans="1:20" x14ac:dyDescent="0.3">
      <c r="B9" s="65">
        <v>2</v>
      </c>
    </row>
    <row r="10" spans="1:20" x14ac:dyDescent="0.3">
      <c r="A10">
        <v>684</v>
      </c>
      <c r="B10" t="s">
        <v>39</v>
      </c>
      <c r="D10" s="63">
        <f>(D5*0.9)/120</f>
        <v>900</v>
      </c>
      <c r="F10">
        <v>7</v>
      </c>
      <c r="G10" t="s">
        <v>48</v>
      </c>
      <c r="H10" t="s">
        <v>49</v>
      </c>
    </row>
    <row r="11" spans="1:20" x14ac:dyDescent="0.3">
      <c r="A11">
        <v>395</v>
      </c>
      <c r="B11" t="s">
        <v>35</v>
      </c>
      <c r="E11" s="63">
        <f>D10</f>
        <v>900</v>
      </c>
    </row>
    <row r="12" spans="1:20" x14ac:dyDescent="0.3">
      <c r="B12" s="67" t="s">
        <v>67</v>
      </c>
    </row>
    <row r="13" spans="1:20" x14ac:dyDescent="0.3">
      <c r="B13" s="65">
        <v>3</v>
      </c>
    </row>
    <row r="14" spans="1:20" x14ac:dyDescent="0.3">
      <c r="A14">
        <v>90</v>
      </c>
      <c r="B14" t="s">
        <v>62</v>
      </c>
      <c r="D14" s="63">
        <f>D10</f>
        <v>900</v>
      </c>
    </row>
    <row r="15" spans="1:20" x14ac:dyDescent="0.3">
      <c r="A15">
        <v>79</v>
      </c>
      <c r="B15" t="s">
        <v>38</v>
      </c>
      <c r="E15" s="63">
        <f>D14</f>
        <v>900</v>
      </c>
    </row>
    <row r="16" spans="1:20" x14ac:dyDescent="0.3">
      <c r="B16" s="67" t="s">
        <v>68</v>
      </c>
    </row>
    <row r="17" spans="1:8" x14ac:dyDescent="0.3">
      <c r="B17" s="65">
        <v>4</v>
      </c>
    </row>
    <row r="18" spans="1:8" x14ac:dyDescent="0.3">
      <c r="A18">
        <v>334</v>
      </c>
      <c r="B18" t="s">
        <v>50</v>
      </c>
      <c r="D18" s="63">
        <f>80000</f>
        <v>80000</v>
      </c>
    </row>
    <row r="19" spans="1:8" x14ac:dyDescent="0.3">
      <c r="A19">
        <v>4011</v>
      </c>
      <c r="B19" t="s">
        <v>46</v>
      </c>
      <c r="D19" s="63">
        <f>D18*0.18</f>
        <v>14400</v>
      </c>
    </row>
    <row r="20" spans="1:8" x14ac:dyDescent="0.3">
      <c r="A20">
        <v>421</v>
      </c>
      <c r="B20" t="s">
        <v>47</v>
      </c>
      <c r="E20" s="63">
        <f>D18+D19</f>
        <v>94400</v>
      </c>
    </row>
    <row r="21" spans="1:8" x14ac:dyDescent="0.3">
      <c r="B21" s="67" t="s">
        <v>63</v>
      </c>
    </row>
    <row r="22" spans="1:8" x14ac:dyDescent="0.3">
      <c r="B22" s="65">
        <v>5</v>
      </c>
    </row>
    <row r="23" spans="1:8" x14ac:dyDescent="0.3">
      <c r="A23">
        <v>684</v>
      </c>
      <c r="B23" t="s">
        <v>39</v>
      </c>
      <c r="D23" s="63">
        <f>(D18*0.8)*5/100</f>
        <v>3200</v>
      </c>
      <c r="F23">
        <v>7</v>
      </c>
      <c r="G23" t="s">
        <v>48</v>
      </c>
      <c r="H23" t="s">
        <v>51</v>
      </c>
    </row>
    <row r="24" spans="1:8" x14ac:dyDescent="0.3">
      <c r="A24">
        <v>395</v>
      </c>
      <c r="B24" t="s">
        <v>35</v>
      </c>
      <c r="E24" s="63">
        <f>D23</f>
        <v>3200</v>
      </c>
    </row>
    <row r="25" spans="1:8" x14ac:dyDescent="0.3">
      <c r="B25" s="67" t="s">
        <v>69</v>
      </c>
    </row>
    <row r="26" spans="1:8" x14ac:dyDescent="0.3">
      <c r="B26" s="65">
        <v>6</v>
      </c>
    </row>
    <row r="27" spans="1:8" x14ac:dyDescent="0.3">
      <c r="A27">
        <v>90</v>
      </c>
      <c r="B27" t="s">
        <v>62</v>
      </c>
      <c r="D27" s="63">
        <f>D23</f>
        <v>3200</v>
      </c>
    </row>
    <row r="28" spans="1:8" x14ac:dyDescent="0.3">
      <c r="A28">
        <v>79</v>
      </c>
      <c r="B28" t="s">
        <v>38</v>
      </c>
      <c r="E28" s="63">
        <f>D27</f>
        <v>3200</v>
      </c>
    </row>
    <row r="29" spans="1:8" x14ac:dyDescent="0.3">
      <c r="B29" s="67" t="s">
        <v>70</v>
      </c>
    </row>
    <row r="30" spans="1:8" x14ac:dyDescent="0.3">
      <c r="B30" s="65">
        <v>7</v>
      </c>
    </row>
    <row r="31" spans="1:8" x14ac:dyDescent="0.3">
      <c r="A31">
        <v>336</v>
      </c>
      <c r="B31" t="s">
        <v>52</v>
      </c>
      <c r="D31" s="63">
        <v>15000</v>
      </c>
    </row>
    <row r="32" spans="1:8" x14ac:dyDescent="0.3">
      <c r="A32">
        <v>4011</v>
      </c>
      <c r="B32" t="s">
        <v>46</v>
      </c>
      <c r="D32" s="63">
        <f>D31*0.18</f>
        <v>2700</v>
      </c>
    </row>
    <row r="33" spans="1:8" x14ac:dyDescent="0.3">
      <c r="A33">
        <v>421</v>
      </c>
      <c r="B33" t="s">
        <v>47</v>
      </c>
      <c r="E33" s="63">
        <f>D31+D32</f>
        <v>17700</v>
      </c>
    </row>
    <row r="34" spans="1:8" x14ac:dyDescent="0.3">
      <c r="B34" s="67" t="s">
        <v>64</v>
      </c>
    </row>
    <row r="35" spans="1:8" x14ac:dyDescent="0.3">
      <c r="B35" s="65">
        <v>8</v>
      </c>
    </row>
    <row r="36" spans="1:8" x14ac:dyDescent="0.3">
      <c r="A36">
        <v>684</v>
      </c>
      <c r="B36" t="s">
        <v>39</v>
      </c>
      <c r="D36" s="63">
        <f>D31/36</f>
        <v>416.66666666666669</v>
      </c>
      <c r="F36">
        <v>6</v>
      </c>
      <c r="G36" t="s">
        <v>48</v>
      </c>
      <c r="H36" t="s">
        <v>53</v>
      </c>
    </row>
    <row r="37" spans="1:8" x14ac:dyDescent="0.3">
      <c r="A37">
        <v>395</v>
      </c>
      <c r="B37" t="s">
        <v>35</v>
      </c>
      <c r="E37" s="63">
        <f>D36</f>
        <v>416.66666666666669</v>
      </c>
    </row>
    <row r="38" spans="1:8" x14ac:dyDescent="0.3">
      <c r="B38" s="67" t="s">
        <v>71</v>
      </c>
    </row>
    <row r="39" spans="1:8" x14ac:dyDescent="0.3">
      <c r="B39" s="65">
        <v>9</v>
      </c>
    </row>
    <row r="40" spans="1:8" x14ac:dyDescent="0.3">
      <c r="A40">
        <v>90</v>
      </c>
      <c r="B40" t="s">
        <v>62</v>
      </c>
      <c r="D40" s="63">
        <f>D36</f>
        <v>416.66666666666669</v>
      </c>
    </row>
    <row r="41" spans="1:8" x14ac:dyDescent="0.3">
      <c r="A41">
        <v>79</v>
      </c>
      <c r="B41" t="s">
        <v>38</v>
      </c>
      <c r="E41" s="63">
        <f>D40</f>
        <v>416.66666666666669</v>
      </c>
    </row>
    <row r="42" spans="1:8" x14ac:dyDescent="0.3">
      <c r="B42" s="67" t="s">
        <v>72</v>
      </c>
    </row>
    <row r="43" spans="1:8" x14ac:dyDescent="0.3">
      <c r="B43" s="65">
        <v>10</v>
      </c>
    </row>
    <row r="44" spans="1:8" x14ac:dyDescent="0.3">
      <c r="A44">
        <v>165</v>
      </c>
      <c r="B44" t="s">
        <v>54</v>
      </c>
      <c r="D44" s="63">
        <v>10000</v>
      </c>
    </row>
    <row r="45" spans="1:8" x14ac:dyDescent="0.3">
      <c r="A45">
        <v>4011</v>
      </c>
      <c r="B45" t="s">
        <v>46</v>
      </c>
      <c r="D45" s="63">
        <f>D44*0.18</f>
        <v>1800</v>
      </c>
    </row>
    <row r="46" spans="1:8" x14ac:dyDescent="0.3">
      <c r="A46">
        <v>756</v>
      </c>
      <c r="B46" t="s">
        <v>55</v>
      </c>
      <c r="E46" s="63">
        <f>D44+D45</f>
        <v>11800</v>
      </c>
    </row>
    <row r="47" spans="1:8" x14ac:dyDescent="0.3">
      <c r="B47" s="67" t="s">
        <v>65</v>
      </c>
    </row>
    <row r="48" spans="1:8" x14ac:dyDescent="0.3">
      <c r="B48" s="65">
        <v>11</v>
      </c>
    </row>
    <row r="49" spans="1:5" x14ac:dyDescent="0.3">
      <c r="A49">
        <v>655</v>
      </c>
      <c r="B49" t="s">
        <v>57</v>
      </c>
      <c r="D49" s="63">
        <f>E51-D50</f>
        <v>12500</v>
      </c>
    </row>
    <row r="50" spans="1:5" x14ac:dyDescent="0.3">
      <c r="A50">
        <v>395</v>
      </c>
      <c r="B50" t="s">
        <v>56</v>
      </c>
      <c r="D50" s="63">
        <f>D36*F36</f>
        <v>2500</v>
      </c>
    </row>
    <row r="51" spans="1:5" x14ac:dyDescent="0.3">
      <c r="A51">
        <v>336</v>
      </c>
      <c r="B51" t="s">
        <v>52</v>
      </c>
      <c r="E51" s="63">
        <f>D31</f>
        <v>15000</v>
      </c>
    </row>
    <row r="52" spans="1:5" x14ac:dyDescent="0.3">
      <c r="B52" s="6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2BA2-16F1-4922-840E-16D25B0BC2FF}">
  <dimension ref="A1:Y42"/>
  <sheetViews>
    <sheetView topLeftCell="D1" workbookViewId="0">
      <selection activeCell="L6" sqref="L6"/>
    </sheetView>
  </sheetViews>
  <sheetFormatPr baseColWidth="10" defaultColWidth="11.44140625" defaultRowHeight="14.4" x14ac:dyDescent="0.3"/>
  <cols>
    <col min="2" max="2" width="10.33203125" customWidth="1"/>
    <col min="3" max="3" width="38.6640625" customWidth="1"/>
    <col min="4" max="4" width="11.44140625" customWidth="1"/>
    <col min="5" max="5" width="14.5546875" customWidth="1"/>
    <col min="6" max="6" width="9.6640625" customWidth="1"/>
    <col min="7" max="7" width="9.44140625" customWidth="1"/>
    <col min="8" max="8" width="7.44140625" customWidth="1"/>
    <col min="9" max="9" width="8.88671875" bestFit="1" customWidth="1"/>
    <col min="10" max="10" width="9.6640625" customWidth="1"/>
    <col min="11" max="11" width="11.44140625" bestFit="1" customWidth="1"/>
    <col min="12" max="12" width="12" customWidth="1"/>
    <col min="13" max="13" width="10.5546875" customWidth="1"/>
    <col min="14" max="14" width="15.109375" bestFit="1" customWidth="1"/>
    <col min="15" max="15" width="11.88671875" bestFit="1" customWidth="1"/>
    <col min="16" max="16" width="12.6640625" bestFit="1" customWidth="1"/>
    <col min="17" max="17" width="11.88671875" customWidth="1"/>
    <col min="18" max="18" width="8.33203125" style="1" customWidth="1"/>
    <col min="19" max="19" width="13.6640625" customWidth="1"/>
    <col min="20" max="20" width="14.5546875" style="1" customWidth="1"/>
    <col min="21" max="21" width="15.33203125" customWidth="1"/>
    <col min="22" max="22" width="14.5546875" customWidth="1"/>
    <col min="23" max="23" width="16.6640625" customWidth="1"/>
    <col min="24" max="24" width="13.109375" customWidth="1"/>
    <col min="25" max="25" width="8.88671875" bestFit="1" customWidth="1"/>
  </cols>
  <sheetData>
    <row r="1" spans="1:25" s="29" customFormat="1" ht="15" thickBot="1" x14ac:dyDescent="0.35">
      <c r="B1" s="30" t="s">
        <v>30</v>
      </c>
      <c r="J1" s="30" t="s">
        <v>32</v>
      </c>
      <c r="K1" s="30" t="s">
        <v>32</v>
      </c>
      <c r="L1" s="30"/>
      <c r="M1" s="30" t="s">
        <v>32</v>
      </c>
      <c r="N1" s="30"/>
      <c r="O1" s="30" t="s">
        <v>32</v>
      </c>
      <c r="P1" s="30"/>
      <c r="Q1" s="30" t="s">
        <v>32</v>
      </c>
      <c r="R1" s="30" t="s">
        <v>32</v>
      </c>
      <c r="S1" s="30" t="s">
        <v>32</v>
      </c>
      <c r="T1" s="30"/>
    </row>
    <row r="2" spans="1:25" ht="43.8" thickBot="1" x14ac:dyDescent="0.35">
      <c r="A2" s="56" t="s">
        <v>0</v>
      </c>
      <c r="B2" s="54" t="s">
        <v>1</v>
      </c>
      <c r="C2" s="57" t="s">
        <v>2</v>
      </c>
      <c r="D2" s="55" t="s">
        <v>3</v>
      </c>
      <c r="E2" s="54" t="s">
        <v>4</v>
      </c>
      <c r="F2" s="54" t="s">
        <v>5</v>
      </c>
      <c r="G2" s="54" t="s">
        <v>6</v>
      </c>
      <c r="H2" s="54" t="s">
        <v>7</v>
      </c>
      <c r="I2" s="57" t="s">
        <v>8</v>
      </c>
      <c r="J2" s="58" t="s">
        <v>19</v>
      </c>
      <c r="K2" s="59" t="s">
        <v>44</v>
      </c>
      <c r="L2" s="60" t="s">
        <v>9</v>
      </c>
      <c r="M2" s="61" t="s">
        <v>24</v>
      </c>
      <c r="N2" s="57" t="s">
        <v>10</v>
      </c>
      <c r="O2" s="58" t="s">
        <v>26</v>
      </c>
      <c r="P2" s="54" t="s">
        <v>11</v>
      </c>
      <c r="Q2" s="61" t="s">
        <v>27</v>
      </c>
      <c r="R2" s="61" t="s">
        <v>25</v>
      </c>
      <c r="S2" s="59" t="s">
        <v>31</v>
      </c>
      <c r="T2" s="60" t="s">
        <v>12</v>
      </c>
      <c r="U2" s="54" t="s">
        <v>13</v>
      </c>
      <c r="V2" s="54" t="s">
        <v>14</v>
      </c>
      <c r="W2" s="54" t="s">
        <v>15</v>
      </c>
      <c r="X2" s="57" t="s">
        <v>16</v>
      </c>
      <c r="Y2" s="62" t="s">
        <v>17</v>
      </c>
    </row>
    <row r="3" spans="1:25" ht="15" thickBot="1" x14ac:dyDescent="0.35">
      <c r="A3" s="1"/>
      <c r="B3" s="6"/>
      <c r="C3" s="6"/>
      <c r="D3" s="6" t="s">
        <v>21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21</v>
      </c>
      <c r="J3" s="6" t="s">
        <v>21</v>
      </c>
      <c r="K3" s="6" t="s">
        <v>21</v>
      </c>
      <c r="L3" s="6"/>
      <c r="M3" s="6"/>
      <c r="N3" s="6"/>
      <c r="O3" s="6"/>
      <c r="P3" s="6"/>
      <c r="Q3" s="6"/>
      <c r="R3" s="6"/>
      <c r="S3" s="6"/>
      <c r="T3" s="6" t="s">
        <v>21</v>
      </c>
      <c r="U3" s="6" t="s">
        <v>21</v>
      </c>
      <c r="V3" s="6" t="s">
        <v>21</v>
      </c>
      <c r="W3" s="6" t="s">
        <v>21</v>
      </c>
      <c r="X3" s="6" t="s">
        <v>21</v>
      </c>
      <c r="Y3" s="6" t="s">
        <v>21</v>
      </c>
    </row>
    <row r="4" spans="1:25" x14ac:dyDescent="0.3">
      <c r="A4" s="13" t="s">
        <v>18</v>
      </c>
      <c r="B4" s="14">
        <f>'Asientos AF'!A5</f>
        <v>333</v>
      </c>
      <c r="C4" s="23" t="s">
        <v>58</v>
      </c>
      <c r="D4" s="26"/>
      <c r="E4" s="15">
        <f>'Asientos AF'!D5</f>
        <v>120000</v>
      </c>
      <c r="F4" s="15"/>
      <c r="G4" s="15"/>
      <c r="H4" s="15"/>
      <c r="I4" s="16">
        <f>SUM(D4:H4)</f>
        <v>120000</v>
      </c>
      <c r="J4" s="26">
        <f>E4*0.1</f>
        <v>12000</v>
      </c>
      <c r="K4" s="16">
        <f>E4-J4</f>
        <v>108000</v>
      </c>
      <c r="L4" s="31">
        <v>45403</v>
      </c>
      <c r="M4" s="32">
        <f>L4+15</f>
        <v>45418</v>
      </c>
      <c r="N4" s="33">
        <v>45444</v>
      </c>
      <c r="O4" s="26">
        <v>10</v>
      </c>
      <c r="P4" s="17">
        <f>1/O4</f>
        <v>0.1</v>
      </c>
      <c r="Q4" s="15">
        <f>O4*12</f>
        <v>120</v>
      </c>
      <c r="R4" s="18" t="s">
        <v>28</v>
      </c>
      <c r="S4" s="16">
        <f>'Asientos AF'!F10</f>
        <v>7</v>
      </c>
      <c r="T4" s="41">
        <v>0</v>
      </c>
      <c r="U4" s="15">
        <f>K4*S4/Q4</f>
        <v>6300</v>
      </c>
      <c r="V4" s="15" t="s">
        <v>20</v>
      </c>
      <c r="W4" s="15" t="s">
        <v>20</v>
      </c>
      <c r="X4" s="50">
        <f>SUM(T4:W4)</f>
        <v>6300</v>
      </c>
      <c r="Y4" s="44">
        <f>I4-X4</f>
        <v>113700</v>
      </c>
    </row>
    <row r="5" spans="1:25" x14ac:dyDescent="0.3">
      <c r="A5" s="7" t="s">
        <v>22</v>
      </c>
      <c r="B5" s="3">
        <f>'Asientos AF'!A18</f>
        <v>334</v>
      </c>
      <c r="C5" s="24" t="s">
        <v>59</v>
      </c>
      <c r="D5" s="27"/>
      <c r="E5" s="4">
        <f>'Asientos AF'!D18</f>
        <v>80000</v>
      </c>
      <c r="F5" s="4"/>
      <c r="G5" s="4"/>
      <c r="H5" s="4"/>
      <c r="I5" s="8">
        <f>SUM(D5:H5)</f>
        <v>80000</v>
      </c>
      <c r="J5" s="27">
        <f>0.2*E5</f>
        <v>16000</v>
      </c>
      <c r="K5" s="8">
        <f>E5-J5</f>
        <v>64000</v>
      </c>
      <c r="L5" s="34">
        <v>45420</v>
      </c>
      <c r="M5" s="35">
        <f>L5+20</f>
        <v>45440</v>
      </c>
      <c r="N5" s="36">
        <v>45444</v>
      </c>
      <c r="O5" s="40"/>
      <c r="P5" s="66"/>
      <c r="Q5" s="4">
        <v>100000</v>
      </c>
      <c r="R5" s="5" t="s">
        <v>29</v>
      </c>
      <c r="S5" s="8">
        <f>5000*'Asientos AF'!F23</f>
        <v>35000</v>
      </c>
      <c r="T5" s="42">
        <v>0</v>
      </c>
      <c r="U5" s="4">
        <f>K5*S5/Q5</f>
        <v>22400</v>
      </c>
      <c r="V5" s="4"/>
      <c r="W5" s="4"/>
      <c r="X5" s="51">
        <f>SUM(T5:W5)</f>
        <v>22400</v>
      </c>
      <c r="Y5" s="45">
        <f>I5-X5</f>
        <v>57600</v>
      </c>
    </row>
    <row r="6" spans="1:25" ht="15" thickBot="1" x14ac:dyDescent="0.35">
      <c r="A6" s="9" t="s">
        <v>23</v>
      </c>
      <c r="B6" s="10">
        <f>'Asientos AF'!A31</f>
        <v>336</v>
      </c>
      <c r="C6" s="25" t="s">
        <v>60</v>
      </c>
      <c r="D6" s="28"/>
      <c r="E6" s="11">
        <f>'Asientos AF'!D31</f>
        <v>15000</v>
      </c>
      <c r="F6" s="11"/>
      <c r="G6" s="11">
        <f>-'Asientos AF'!E51</f>
        <v>-15000</v>
      </c>
      <c r="H6" s="11"/>
      <c r="I6" s="12">
        <f>SUM(D6:H6)</f>
        <v>0</v>
      </c>
      <c r="J6" s="28"/>
      <c r="K6" s="12">
        <f>E6-J6</f>
        <v>15000</v>
      </c>
      <c r="L6" s="37">
        <v>45458</v>
      </c>
      <c r="M6" s="38">
        <f>L6</f>
        <v>45458</v>
      </c>
      <c r="N6" s="39">
        <v>45474</v>
      </c>
      <c r="O6" s="28">
        <v>3</v>
      </c>
      <c r="P6" s="19">
        <f>1/O6</f>
        <v>0.33333333333333331</v>
      </c>
      <c r="Q6" s="11">
        <f>O6*12</f>
        <v>36</v>
      </c>
      <c r="R6" s="20" t="s">
        <v>28</v>
      </c>
      <c r="S6" s="12">
        <v>6</v>
      </c>
      <c r="T6" s="43">
        <v>0</v>
      </c>
      <c r="U6" s="11">
        <f>K6*S6/Q6</f>
        <v>2500</v>
      </c>
      <c r="V6" s="11">
        <f>-'Asientos AF'!D50</f>
        <v>-2500</v>
      </c>
      <c r="W6" s="11"/>
      <c r="X6" s="52">
        <f>SUM(T6:W6)</f>
        <v>0</v>
      </c>
      <c r="Y6" s="46">
        <f>I6-X6</f>
        <v>0</v>
      </c>
    </row>
    <row r="7" spans="1:25" x14ac:dyDescent="0.3">
      <c r="A7" s="47"/>
      <c r="B7" s="21"/>
      <c r="C7" s="21" t="s">
        <v>33</v>
      </c>
      <c r="D7" s="22">
        <f t="shared" ref="D7:I7" si="0">SUM(D4:D6)</f>
        <v>0</v>
      </c>
      <c r="E7" s="22">
        <f t="shared" si="0"/>
        <v>215000</v>
      </c>
      <c r="F7" s="22">
        <f t="shared" si="0"/>
        <v>0</v>
      </c>
      <c r="G7" s="22">
        <f t="shared" si="0"/>
        <v>-15000</v>
      </c>
      <c r="H7" s="22">
        <f t="shared" si="0"/>
        <v>0</v>
      </c>
      <c r="I7" s="22">
        <f t="shared" si="0"/>
        <v>200000</v>
      </c>
      <c r="J7" s="22"/>
      <c r="K7" s="22"/>
      <c r="L7" s="48"/>
      <c r="M7" s="48"/>
      <c r="N7" s="48"/>
      <c r="O7" s="22"/>
      <c r="P7" s="22"/>
      <c r="Q7" s="22"/>
      <c r="R7" s="49"/>
      <c r="S7" s="22"/>
      <c r="T7" s="22">
        <f t="shared" ref="T7:Y7" si="1">SUM(T4:T6)</f>
        <v>0</v>
      </c>
      <c r="U7" s="22">
        <f t="shared" si="1"/>
        <v>31200</v>
      </c>
      <c r="V7" s="22">
        <f t="shared" si="1"/>
        <v>-2500</v>
      </c>
      <c r="W7" s="22">
        <f t="shared" si="1"/>
        <v>0</v>
      </c>
      <c r="X7" s="22">
        <f t="shared" si="1"/>
        <v>28700</v>
      </c>
      <c r="Y7" s="22">
        <f t="shared" si="1"/>
        <v>171300</v>
      </c>
    </row>
    <row r="8" spans="1:25" x14ac:dyDescent="0.3">
      <c r="S8">
        <f>K5*5000/Q5</f>
        <v>3200</v>
      </c>
    </row>
    <row r="9" spans="1:25" x14ac:dyDescent="0.3">
      <c r="B9" s="53"/>
    </row>
    <row r="35" spans="1:5" x14ac:dyDescent="0.3">
      <c r="A35" s="47" t="s">
        <v>40</v>
      </c>
    </row>
    <row r="37" spans="1:5" x14ac:dyDescent="0.3">
      <c r="A37">
        <v>6599</v>
      </c>
      <c r="B37" t="s">
        <v>42</v>
      </c>
      <c r="D37" s="2" t="e">
        <f>E39-D38</f>
        <v>#REF!</v>
      </c>
    </row>
    <row r="38" spans="1:5" x14ac:dyDescent="0.3">
      <c r="A38">
        <v>395</v>
      </c>
      <c r="B38" t="s">
        <v>35</v>
      </c>
      <c r="D38" s="2" t="e">
        <f>#REF!</f>
        <v>#REF!</v>
      </c>
    </row>
    <row r="39" spans="1:5" x14ac:dyDescent="0.3">
      <c r="A39">
        <v>33611</v>
      </c>
      <c r="B39" t="s">
        <v>41</v>
      </c>
      <c r="E39" s="2" t="e">
        <f>#REF!</f>
        <v>#REF!</v>
      </c>
    </row>
    <row r="41" spans="1:5" x14ac:dyDescent="0.3">
      <c r="A41">
        <v>94</v>
      </c>
      <c r="B41" t="s">
        <v>43</v>
      </c>
      <c r="D41" s="2" t="e">
        <f>D37</f>
        <v>#REF!</v>
      </c>
    </row>
    <row r="42" spans="1:5" x14ac:dyDescent="0.3">
      <c r="A42">
        <v>79</v>
      </c>
      <c r="B42" t="s">
        <v>38</v>
      </c>
      <c r="E42" s="2" t="e">
        <f>D41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Asientos AF</vt:lpstr>
      <vt:lpstr>Reporte 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2024-05-31T21:36:51Z</dcterms:created>
  <dcterms:modified xsi:type="dcterms:W3CDTF">2024-10-20T18:30:47Z</dcterms:modified>
</cp:coreProperties>
</file>