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pwc-my.sharepoint.com/personal/julissa_carranza_pwc_com/Documents/JC Templates/PUCP/Clases/2024-2/"/>
    </mc:Choice>
  </mc:AlternateContent>
  <xr:revisionPtr revIDLastSave="71" documentId="13_ncr:1_{26FFB34B-99D7-4666-87B5-97BA7AB2F592}" xr6:coauthVersionLast="47" xr6:coauthVersionMax="47" xr10:uidLastSave="{F763F0BD-1FDF-40E1-8279-8835B360FCB1}"/>
  <bookViews>
    <workbookView xWindow="-120" yWindow="-120" windowWidth="29040" windowHeight="15720" activeTab="3" xr2:uid="{721B5AED-2AD4-43D5-8075-509DB0FF3769}"/>
  </bookViews>
  <sheets>
    <sheet name="Reporte de planilla (Preg 1)" sheetId="6" r:id="rId1"/>
    <sheet name="Boleta de pago (Preg 2)" sheetId="5" r:id="rId2"/>
    <sheet name="Asientos contables (Preg 3)" sheetId="4" r:id="rId3"/>
    <sheet name="Cálculo BBS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4" l="1"/>
  <c r="E74" i="4"/>
  <c r="F76" i="4" s="1"/>
  <c r="E64" i="4"/>
  <c r="F66" i="4" s="1"/>
  <c r="E54" i="4"/>
  <c r="F56" i="4" s="1"/>
  <c r="H5" i="7"/>
  <c r="H4" i="7"/>
  <c r="E5" i="7"/>
  <c r="E4" i="7"/>
  <c r="B4" i="7"/>
  <c r="B8" i="7" s="1"/>
  <c r="B10" i="7" s="1"/>
  <c r="E69" i="4" l="1"/>
  <c r="F70" i="4" s="1"/>
  <c r="E79" i="4"/>
  <c r="F80" i="4" s="1"/>
  <c r="E59" i="4"/>
  <c r="F60" i="4" s="1"/>
  <c r="H8" i="7"/>
  <c r="E8" i="7"/>
  <c r="E10" i="7" s="1"/>
  <c r="E12" i="7" s="1"/>
  <c r="B11" i="7"/>
  <c r="B12" i="7" s="1"/>
  <c r="B14" i="7" s="1"/>
  <c r="H9" i="7" s="1"/>
  <c r="H10" i="7" l="1"/>
  <c r="H12" i="7" s="1"/>
  <c r="F18" i="4" l="1"/>
  <c r="E42" i="4" s="1"/>
  <c r="E10" i="4"/>
  <c r="H10" i="5"/>
  <c r="R5" i="6"/>
  <c r="R15" i="6" s="1"/>
  <c r="B9" i="5"/>
  <c r="B8" i="5"/>
  <c r="F5" i="6"/>
  <c r="M15" i="6"/>
  <c r="K15" i="6"/>
  <c r="H15" i="6"/>
  <c r="E15" i="6"/>
  <c r="S14" i="6"/>
  <c r="N14" i="6"/>
  <c r="I14" i="6"/>
  <c r="O14" i="6" s="1"/>
  <c r="S13" i="6"/>
  <c r="O13" i="6"/>
  <c r="N13" i="6"/>
  <c r="I13" i="6"/>
  <c r="S12" i="6"/>
  <c r="N12" i="6"/>
  <c r="I12" i="6"/>
  <c r="O12" i="6" s="1"/>
  <c r="S11" i="6"/>
  <c r="O11" i="6"/>
  <c r="N11" i="6"/>
  <c r="I11" i="6"/>
  <c r="S10" i="6"/>
  <c r="N10" i="6"/>
  <c r="I10" i="6"/>
  <c r="O10" i="6" s="1"/>
  <c r="S9" i="6"/>
  <c r="O9" i="6"/>
  <c r="N9" i="6"/>
  <c r="I9" i="6"/>
  <c r="S8" i="6"/>
  <c r="N8" i="6"/>
  <c r="I8" i="6"/>
  <c r="O8" i="6" s="1"/>
  <c r="S7" i="6"/>
  <c r="O7" i="6"/>
  <c r="N7" i="6"/>
  <c r="I7" i="6"/>
  <c r="S6" i="6"/>
  <c r="N6" i="6"/>
  <c r="I6" i="6"/>
  <c r="O6" i="6" s="1"/>
  <c r="I5" i="6" l="1"/>
  <c r="F15" i="6"/>
  <c r="J5" i="6" l="1"/>
  <c r="Q5" i="6"/>
  <c r="P5" i="6"/>
  <c r="I15" i="6"/>
  <c r="E6" i="4" s="1"/>
  <c r="L5" i="6"/>
  <c r="B12" i="5"/>
  <c r="P15" i="6" l="1"/>
  <c r="H8" i="5"/>
  <c r="S5" i="6"/>
  <c r="S15" i="6" s="1"/>
  <c r="Q15" i="6"/>
  <c r="H9" i="5"/>
  <c r="L15" i="6"/>
  <c r="F15" i="4"/>
  <c r="E39" i="4" s="1"/>
  <c r="E11" i="5"/>
  <c r="E10" i="5"/>
  <c r="E9" i="5"/>
  <c r="J15" i="6"/>
  <c r="F13" i="4" s="1"/>
  <c r="E33" i="4" s="1"/>
  <c r="F35" i="4" s="1"/>
  <c r="N5" i="6"/>
  <c r="E8" i="5"/>
  <c r="E9" i="4" l="1"/>
  <c r="F19" i="4"/>
  <c r="E48" i="4" s="1"/>
  <c r="F50" i="4" s="1"/>
  <c r="E8" i="4"/>
  <c r="E22" i="4" s="1"/>
  <c r="F17" i="4"/>
  <c r="E41" i="4" s="1"/>
  <c r="F44" i="4" s="1"/>
  <c r="N15" i="6"/>
  <c r="O5" i="6"/>
  <c r="O15" i="6" s="1"/>
  <c r="F12" i="4" s="1"/>
  <c r="H12" i="5"/>
  <c r="E12" i="5"/>
  <c r="E13" i="5" s="1"/>
  <c r="F23" i="4" l="1"/>
  <c r="F29" i="4"/>
  <c r="F83" i="4" l="1"/>
  <c r="E83" i="4"/>
</calcChain>
</file>

<file path=xl/sharedStrings.xml><?xml version="1.0" encoding="utf-8"?>
<sst xmlns="http://schemas.openxmlformats.org/spreadsheetml/2006/main" count="208" uniqueCount="109">
  <si>
    <t>Debe</t>
  </si>
  <si>
    <t>Haber</t>
  </si>
  <si>
    <t>Total</t>
  </si>
  <si>
    <t>Tipo</t>
  </si>
  <si>
    <t>ESF</t>
  </si>
  <si>
    <t>ER</t>
  </si>
  <si>
    <t>Estado de situación financiera</t>
  </si>
  <si>
    <t>Estado de resultados</t>
  </si>
  <si>
    <t>S/</t>
  </si>
  <si>
    <t>Cuentas corrientes en instituciones financieras</t>
  </si>
  <si>
    <t>40</t>
  </si>
  <si>
    <t>Tributos</t>
  </si>
  <si>
    <t>10</t>
  </si>
  <si>
    <t>Efectivo y equivalentes de efectivo</t>
  </si>
  <si>
    <t>95</t>
  </si>
  <si>
    <t>Gastos de ventas</t>
  </si>
  <si>
    <t>79</t>
  </si>
  <si>
    <t>Cargas imputables a cuentas de costos</t>
  </si>
  <si>
    <t>Seguridad, previsión social y otras contribuciones</t>
  </si>
  <si>
    <t>Regimen de prestaciones de salud</t>
  </si>
  <si>
    <t>Seguros particulares de prestaciones de salud</t>
  </si>
  <si>
    <t>Remuneraciones por pagar</t>
  </si>
  <si>
    <t>Administradoras de fondos de pensiones</t>
  </si>
  <si>
    <t>Instituciones públicas</t>
  </si>
  <si>
    <t>ESSALUD</t>
  </si>
  <si>
    <t>62</t>
  </si>
  <si>
    <t>Gastos de personal y directores</t>
  </si>
  <si>
    <t>Instituciones privadas</t>
  </si>
  <si>
    <t>Remuneraciones y participaciones por pagar</t>
  </si>
  <si>
    <t>BOLETA DE PAGO</t>
  </si>
  <si>
    <t>INGRESOS</t>
  </si>
  <si>
    <t>DESCUENTOS</t>
  </si>
  <si>
    <t>APORTES</t>
  </si>
  <si>
    <t>Sueldo básico</t>
  </si>
  <si>
    <t>AFP Aporte</t>
  </si>
  <si>
    <t>Essalud</t>
  </si>
  <si>
    <t>Asignación familiar</t>
  </si>
  <si>
    <t>AFP Comisión</t>
  </si>
  <si>
    <t>Aportes EPS</t>
  </si>
  <si>
    <t>AFP Seguro</t>
  </si>
  <si>
    <t>Impuesto a la renta 5ta Categoría</t>
  </si>
  <si>
    <t>Total ingresos</t>
  </si>
  <si>
    <t>Total gastos</t>
  </si>
  <si>
    <t>Total aportes</t>
  </si>
  <si>
    <t>Importe neto</t>
  </si>
  <si>
    <t>Remuneraciones</t>
  </si>
  <si>
    <t>MAYO DE 2024</t>
  </si>
  <si>
    <t>ID personal</t>
  </si>
  <si>
    <t>Nombres y apellidos colaborador</t>
  </si>
  <si>
    <t>Cargo</t>
  </si>
  <si>
    <t>Ingresos del trabajador</t>
  </si>
  <si>
    <t>Descuentos</t>
  </si>
  <si>
    <t>Neto a pagar</t>
  </si>
  <si>
    <t>Aportes</t>
  </si>
  <si>
    <t>Bonificaciones</t>
  </si>
  <si>
    <t>Otros ingresos</t>
  </si>
  <si>
    <t>AFP</t>
  </si>
  <si>
    <t>ONP</t>
  </si>
  <si>
    <t>Rta 5ta</t>
  </si>
  <si>
    <t>Otros descuentos</t>
  </si>
  <si>
    <t>Total descuentos</t>
  </si>
  <si>
    <t>Es Salud</t>
  </si>
  <si>
    <t>EPS</t>
  </si>
  <si>
    <t>E1</t>
  </si>
  <si>
    <t>Empleado</t>
  </si>
  <si>
    <t>Impuesto a la renta</t>
  </si>
  <si>
    <t>Asientos de diario (Pregunta 3)</t>
  </si>
  <si>
    <t>SENATI</t>
  </si>
  <si>
    <t>Senati</t>
  </si>
  <si>
    <t>Contribución al SENATI</t>
  </si>
  <si>
    <t>Gobiernos nacional</t>
  </si>
  <si>
    <t>Contribuciones al SENATI</t>
  </si>
  <si>
    <t xml:space="preserve">Gratificaciones </t>
  </si>
  <si>
    <t>Vacaciones</t>
  </si>
  <si>
    <t>CTS</t>
  </si>
  <si>
    <t>Remuneración computable</t>
  </si>
  <si>
    <t>Total ingreso mensual</t>
  </si>
  <si>
    <t>Total gratificaciones mensual</t>
  </si>
  <si>
    <t>Gratificación Julio</t>
  </si>
  <si>
    <t>Vacaciones anuales</t>
  </si>
  <si>
    <t>Total remuneración computable</t>
  </si>
  <si>
    <t>Gratificación Diciembre</t>
  </si>
  <si>
    <t>Meses</t>
  </si>
  <si>
    <t>Anual</t>
  </si>
  <si>
    <t>Mensual</t>
  </si>
  <si>
    <t>Gratificaciones</t>
  </si>
  <si>
    <t>Gratificaciones por pagar</t>
  </si>
  <si>
    <t>Vacaciones por pagar</t>
  </si>
  <si>
    <t>Beneficios sociales de los trabajadores</t>
  </si>
  <si>
    <t>Compensación por tiempo de servicios</t>
  </si>
  <si>
    <t>Beneficios sociales de los trabajadores por pagar</t>
  </si>
  <si>
    <t>Felipe Oro</t>
  </si>
  <si>
    <t>Gerente de producción</t>
  </si>
  <si>
    <t>Fecha de ingreso:</t>
  </si>
  <si>
    <t>Días trabajados:</t>
  </si>
  <si>
    <t>Gastos de producción</t>
  </si>
  <si>
    <t>90</t>
  </si>
  <si>
    <t>31/01/2024 Planilla de remuneraciones enero 2024</t>
  </si>
  <si>
    <t>31/01/2024 Destino de planilla de remuneraciones enero 2024</t>
  </si>
  <si>
    <t>31/01/2024 Pago de planilla de remuneraciones enero 2024</t>
  </si>
  <si>
    <t>05/02/2024 Pago de AFP de enero 2024</t>
  </si>
  <si>
    <t>15/02/2024 Pago de impuestos de planilla de enero 2024</t>
  </si>
  <si>
    <t>15/02/2024 Pago de EPS de enero 2024</t>
  </si>
  <si>
    <t>31/01/2024 Provisión de gratificaciones enero 2024</t>
  </si>
  <si>
    <t>31/01/2024 Destino de provisión de gratificaciones enero 2024</t>
  </si>
  <si>
    <t>31/01/2024 Provisión de vacaciones enero 2024</t>
  </si>
  <si>
    <t>31/01/2024 Destino de provisión de vacaciones enero 2024</t>
  </si>
  <si>
    <t>31/01/2024 Provisión de CTS enero 2024</t>
  </si>
  <si>
    <t>31/01/2024 Destino de provisión de CTS enero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</si>
</sst>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#,##0.000_ ;[Red]\-#,##0.000\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43" fontId="0" fillId="0" borderId="0" xfId="1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3" fontId="0" fillId="0" borderId="0" xfId="0" applyNumberFormat="1"/>
    <xf numFmtId="0" fontId="0" fillId="0" borderId="0" xfId="0" applyAlignment="1">
      <alignment horizontal="right"/>
    </xf>
    <xf numFmtId="43" fontId="2" fillId="0" borderId="0" xfId="1" applyFont="1" applyAlignment="1">
      <alignment horizontal="center"/>
    </xf>
    <xf numFmtId="43" fontId="2" fillId="0" borderId="1" xfId="1" applyFont="1" applyBorder="1"/>
    <xf numFmtId="0" fontId="0" fillId="0" borderId="2" xfId="0" applyBorder="1"/>
    <xf numFmtId="43" fontId="0" fillId="0" borderId="0" xfId="1" applyFont="1" applyFill="1"/>
    <xf numFmtId="43" fontId="0" fillId="0" borderId="2" xfId="1" applyFont="1" applyBorder="1"/>
    <xf numFmtId="0" fontId="7" fillId="0" borderId="4" xfId="0" applyFont="1" applyBorder="1" applyAlignment="1">
      <alignment horizontal="center" vertical="center" wrapText="1"/>
    </xf>
    <xf numFmtId="0" fontId="0" fillId="0" borderId="4" xfId="0" applyBorder="1"/>
    <xf numFmtId="14" fontId="0" fillId="0" borderId="4" xfId="0" applyNumberFormat="1" applyBorder="1"/>
    <xf numFmtId="2" fontId="0" fillId="0" borderId="4" xfId="0" applyNumberFormat="1" applyBorder="1"/>
    <xf numFmtId="2" fontId="0" fillId="2" borderId="4" xfId="0" applyNumberFormat="1" applyFill="1" applyBorder="1"/>
    <xf numFmtId="164" fontId="0" fillId="0" borderId="4" xfId="0" applyNumberFormat="1" applyBorder="1"/>
    <xf numFmtId="165" fontId="0" fillId="0" borderId="4" xfId="0" applyNumberFormat="1" applyBorder="1"/>
    <xf numFmtId="0" fontId="2" fillId="0" borderId="4" xfId="0" applyFont="1" applyBorder="1"/>
    <xf numFmtId="164" fontId="2" fillId="0" borderId="4" xfId="0" applyNumberFormat="1" applyFont="1" applyBorder="1"/>
    <xf numFmtId="164" fontId="2" fillId="2" borderId="4" xfId="0" applyNumberFormat="1" applyFont="1" applyFill="1" applyBorder="1"/>
    <xf numFmtId="4" fontId="0" fillId="0" borderId="4" xfId="0" applyNumberFormat="1" applyBorder="1"/>
    <xf numFmtId="0" fontId="2" fillId="0" borderId="0" xfId="0" applyFont="1" applyAlignment="1">
      <alignment horizontal="left"/>
    </xf>
    <xf numFmtId="43" fontId="0" fillId="0" borderId="4" xfId="1" applyFont="1" applyBorder="1"/>
    <xf numFmtId="43" fontId="0" fillId="0" borderId="2" xfId="1" applyFont="1" applyFill="1" applyBorder="1"/>
    <xf numFmtId="43" fontId="2" fillId="0" borderId="0" xfId="1" applyFont="1" applyFill="1"/>
    <xf numFmtId="43" fontId="2" fillId="0" borderId="3" xfId="1" applyFont="1" applyFill="1" applyBorder="1"/>
    <xf numFmtId="43" fontId="0" fillId="3" borderId="0" xfId="0" applyNumberFormat="1" applyFill="1"/>
    <xf numFmtId="43" fontId="1" fillId="0" borderId="0" xfId="1" applyFont="1"/>
    <xf numFmtId="43" fontId="0" fillId="0" borderId="2" xfId="0" applyNumberFormat="1" applyBorder="1"/>
    <xf numFmtId="43" fontId="2" fillId="0" borderId="0" xfId="0" applyNumberFormat="1" applyFont="1"/>
    <xf numFmtId="49" fontId="0" fillId="0" borderId="0" xfId="0" applyNumberFormat="1" applyAlignment="1">
      <alignment horizontal="right"/>
    </xf>
    <xf numFmtId="0" fontId="7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4A3C-BCD7-4FC2-ACEA-29D7E223E1A7}">
  <dimension ref="B3:S15"/>
  <sheetViews>
    <sheetView workbookViewId="0">
      <selection activeCell="C5" sqref="C5"/>
    </sheetView>
  </sheetViews>
  <sheetFormatPr defaultColWidth="8.85546875" defaultRowHeight="15" x14ac:dyDescent="0.25"/>
  <cols>
    <col min="1" max="1" width="3.85546875" customWidth="1"/>
    <col min="3" max="3" width="27.28515625" customWidth="1"/>
    <col min="4" max="4" width="21.140625" bestFit="1" customWidth="1"/>
    <col min="5" max="5" width="11.5703125" customWidth="1"/>
    <col min="6" max="6" width="12.28515625" customWidth="1"/>
    <col min="7" max="7" width="14" customWidth="1"/>
    <col min="9" max="9" width="9.7109375" customWidth="1"/>
    <col min="13" max="13" width="11.85546875" customWidth="1"/>
    <col min="14" max="14" width="10.5703125" bestFit="1" customWidth="1"/>
    <col min="15" max="15" width="11.28515625" bestFit="1" customWidth="1"/>
    <col min="18" max="18" width="10.42578125" bestFit="1" customWidth="1"/>
    <col min="19" max="19" width="11" customWidth="1"/>
  </cols>
  <sheetData>
    <row r="3" spans="2:19" s="4" customFormat="1" x14ac:dyDescent="0.25">
      <c r="B3" s="40" t="s">
        <v>47</v>
      </c>
      <c r="C3" s="40" t="s">
        <v>48</v>
      </c>
      <c r="D3" s="40" t="s">
        <v>49</v>
      </c>
      <c r="E3" s="40" t="s">
        <v>50</v>
      </c>
      <c r="F3" s="40"/>
      <c r="G3" s="40"/>
      <c r="H3" s="40"/>
      <c r="I3" s="40"/>
      <c r="J3" s="40" t="s">
        <v>51</v>
      </c>
      <c r="K3" s="40"/>
      <c r="L3" s="40"/>
      <c r="M3" s="40"/>
      <c r="N3" s="40"/>
      <c r="O3" s="41" t="s">
        <v>52</v>
      </c>
      <c r="P3" s="40" t="s">
        <v>53</v>
      </c>
      <c r="Q3" s="40"/>
      <c r="R3" s="40"/>
      <c r="S3" s="40"/>
    </row>
    <row r="4" spans="2:19" s="4" customFormat="1" ht="45" x14ac:dyDescent="0.25">
      <c r="B4" s="40"/>
      <c r="C4" s="40"/>
      <c r="D4" s="40"/>
      <c r="E4" s="19" t="s">
        <v>33</v>
      </c>
      <c r="F4" s="19" t="s">
        <v>36</v>
      </c>
      <c r="G4" s="19" t="s">
        <v>54</v>
      </c>
      <c r="H4" s="19" t="s">
        <v>55</v>
      </c>
      <c r="I4" s="19" t="s">
        <v>41</v>
      </c>
      <c r="J4" s="19" t="s">
        <v>56</v>
      </c>
      <c r="K4" s="19" t="s">
        <v>57</v>
      </c>
      <c r="L4" s="19" t="s">
        <v>58</v>
      </c>
      <c r="M4" s="19" t="s">
        <v>59</v>
      </c>
      <c r="N4" s="19" t="s">
        <v>60</v>
      </c>
      <c r="O4" s="42"/>
      <c r="P4" s="19" t="s">
        <v>61</v>
      </c>
      <c r="Q4" s="19" t="s">
        <v>62</v>
      </c>
      <c r="R4" s="19" t="s">
        <v>68</v>
      </c>
      <c r="S4" s="19" t="s">
        <v>43</v>
      </c>
    </row>
    <row r="5" spans="2:19" x14ac:dyDescent="0.25">
      <c r="B5" s="20" t="s">
        <v>63</v>
      </c>
      <c r="C5" s="20" t="s">
        <v>91</v>
      </c>
      <c r="D5" s="20" t="s">
        <v>92</v>
      </c>
      <c r="E5" s="29">
        <v>14000</v>
      </c>
      <c r="F5" s="29">
        <f>1025*0.1</f>
        <v>102.5</v>
      </c>
      <c r="G5" s="29"/>
      <c r="H5" s="29"/>
      <c r="I5" s="29">
        <f>SUM(E5:H5)</f>
        <v>14102.5</v>
      </c>
      <c r="J5" s="29">
        <f>I5*0.1+I5*0.0155+I5*0.017</f>
        <v>1868.58125</v>
      </c>
      <c r="K5" s="29"/>
      <c r="L5" s="29">
        <f>I5*0.12</f>
        <v>1692.3</v>
      </c>
      <c r="M5" s="29"/>
      <c r="N5" s="29">
        <f>SUM(J5:M5)</f>
        <v>3560.8812499999999</v>
      </c>
      <c r="O5" s="23">
        <f>I5-N5</f>
        <v>10541.61875</v>
      </c>
      <c r="P5" s="24">
        <f>I5*0.0675</f>
        <v>951.91875000000005</v>
      </c>
      <c r="Q5" s="24">
        <f>I5*0.0225</f>
        <v>317.30624999999998</v>
      </c>
      <c r="R5" s="31">
        <f>I5*0.0075</f>
        <v>105.76875</v>
      </c>
      <c r="S5" s="22">
        <f>SUM(P5:R5)</f>
        <v>1374.9937499999999</v>
      </c>
    </row>
    <row r="6" spans="2:19" x14ac:dyDescent="0.25">
      <c r="B6" s="20"/>
      <c r="C6" s="20"/>
      <c r="D6" s="20"/>
      <c r="E6" s="21"/>
      <c r="F6" s="20"/>
      <c r="G6" s="20"/>
      <c r="H6" s="20"/>
      <c r="I6" s="22">
        <f t="shared" ref="I6:I14" si="0">SUM(E6:H6)</f>
        <v>0</v>
      </c>
      <c r="J6" s="20"/>
      <c r="K6" s="20"/>
      <c r="L6" s="20"/>
      <c r="M6" s="20"/>
      <c r="N6" s="22">
        <f t="shared" ref="N6:N14" si="1">SUM(J6:M6)</f>
        <v>0</v>
      </c>
      <c r="O6" s="23">
        <f t="shared" ref="O6:O14" si="2">I6-N6</f>
        <v>0</v>
      </c>
      <c r="P6" s="24"/>
      <c r="Q6" s="24"/>
      <c r="R6" s="25"/>
      <c r="S6" s="22">
        <f t="shared" ref="S6:S14" si="3">SUM(P6:R6)</f>
        <v>0</v>
      </c>
    </row>
    <row r="7" spans="2:19" x14ac:dyDescent="0.25">
      <c r="B7" s="20"/>
      <c r="C7" s="20"/>
      <c r="D7" s="20"/>
      <c r="E7" s="21"/>
      <c r="F7" s="20"/>
      <c r="G7" s="20"/>
      <c r="H7" s="20"/>
      <c r="I7" s="22">
        <f t="shared" si="0"/>
        <v>0</v>
      </c>
      <c r="J7" s="20"/>
      <c r="K7" s="20"/>
      <c r="L7" s="20"/>
      <c r="M7" s="20"/>
      <c r="N7" s="22">
        <f t="shared" si="1"/>
        <v>0</v>
      </c>
      <c r="O7" s="23">
        <f t="shared" si="2"/>
        <v>0</v>
      </c>
      <c r="P7" s="24"/>
      <c r="Q7" s="24"/>
      <c r="R7" s="25"/>
      <c r="S7" s="22">
        <f t="shared" si="3"/>
        <v>0</v>
      </c>
    </row>
    <row r="8" spans="2:19" x14ac:dyDescent="0.25">
      <c r="B8" s="20"/>
      <c r="C8" s="20"/>
      <c r="D8" s="20"/>
      <c r="E8" s="21"/>
      <c r="F8" s="20"/>
      <c r="G8" s="20"/>
      <c r="H8" s="20"/>
      <c r="I8" s="22">
        <f t="shared" si="0"/>
        <v>0</v>
      </c>
      <c r="J8" s="20"/>
      <c r="K8" s="20"/>
      <c r="L8" s="20"/>
      <c r="M8" s="20"/>
      <c r="N8" s="22">
        <f t="shared" si="1"/>
        <v>0</v>
      </c>
      <c r="O8" s="23">
        <f t="shared" si="2"/>
        <v>0</v>
      </c>
      <c r="P8" s="24"/>
      <c r="Q8" s="24"/>
      <c r="R8" s="25"/>
      <c r="S8" s="22">
        <f t="shared" si="3"/>
        <v>0</v>
      </c>
    </row>
    <row r="9" spans="2:19" x14ac:dyDescent="0.25">
      <c r="B9" s="20"/>
      <c r="C9" s="20"/>
      <c r="D9" s="20"/>
      <c r="E9" s="21"/>
      <c r="F9" s="20"/>
      <c r="G9" s="20"/>
      <c r="H9" s="20"/>
      <c r="I9" s="22">
        <f t="shared" si="0"/>
        <v>0</v>
      </c>
      <c r="J9" s="20"/>
      <c r="K9" s="20"/>
      <c r="L9" s="20"/>
      <c r="M9" s="20"/>
      <c r="N9" s="22">
        <f t="shared" si="1"/>
        <v>0</v>
      </c>
      <c r="O9" s="23">
        <f t="shared" si="2"/>
        <v>0</v>
      </c>
      <c r="P9" s="24"/>
      <c r="Q9" s="24"/>
      <c r="R9" s="25"/>
      <c r="S9" s="22">
        <f t="shared" si="3"/>
        <v>0</v>
      </c>
    </row>
    <row r="10" spans="2:19" x14ac:dyDescent="0.25">
      <c r="B10" s="20"/>
      <c r="C10" s="20"/>
      <c r="D10" s="20"/>
      <c r="E10" s="21"/>
      <c r="F10" s="20"/>
      <c r="G10" s="20"/>
      <c r="H10" s="20"/>
      <c r="I10" s="22">
        <f t="shared" si="0"/>
        <v>0</v>
      </c>
      <c r="J10" s="20"/>
      <c r="K10" s="20"/>
      <c r="L10" s="20"/>
      <c r="M10" s="20"/>
      <c r="N10" s="22">
        <f t="shared" si="1"/>
        <v>0</v>
      </c>
      <c r="O10" s="23">
        <f t="shared" si="2"/>
        <v>0</v>
      </c>
      <c r="P10" s="24"/>
      <c r="Q10" s="24"/>
      <c r="R10" s="25"/>
      <c r="S10" s="22">
        <f t="shared" si="3"/>
        <v>0</v>
      </c>
    </row>
    <row r="11" spans="2:19" x14ac:dyDescent="0.25">
      <c r="B11" s="20"/>
      <c r="C11" s="20"/>
      <c r="D11" s="20"/>
      <c r="E11" s="21"/>
      <c r="F11" s="20"/>
      <c r="G11" s="20"/>
      <c r="H11" s="20"/>
      <c r="I11" s="22">
        <f t="shared" si="0"/>
        <v>0</v>
      </c>
      <c r="J11" s="20"/>
      <c r="K11" s="20"/>
      <c r="L11" s="20"/>
      <c r="M11" s="20"/>
      <c r="N11" s="22">
        <f t="shared" si="1"/>
        <v>0</v>
      </c>
      <c r="O11" s="23">
        <f t="shared" si="2"/>
        <v>0</v>
      </c>
      <c r="P11" s="24"/>
      <c r="Q11" s="24"/>
      <c r="R11" s="25"/>
      <c r="S11" s="22">
        <f t="shared" si="3"/>
        <v>0</v>
      </c>
    </row>
    <row r="12" spans="2:19" x14ac:dyDescent="0.25">
      <c r="B12" s="20"/>
      <c r="C12" s="20"/>
      <c r="D12" s="20"/>
      <c r="E12" s="21"/>
      <c r="F12" s="20"/>
      <c r="G12" s="20"/>
      <c r="H12" s="20"/>
      <c r="I12" s="22">
        <f t="shared" si="0"/>
        <v>0</v>
      </c>
      <c r="J12" s="20"/>
      <c r="K12" s="20"/>
      <c r="L12" s="20"/>
      <c r="M12" s="20"/>
      <c r="N12" s="22">
        <f t="shared" si="1"/>
        <v>0</v>
      </c>
      <c r="O12" s="23">
        <f t="shared" si="2"/>
        <v>0</v>
      </c>
      <c r="P12" s="24"/>
      <c r="Q12" s="24"/>
      <c r="R12" s="25"/>
      <c r="S12" s="22">
        <f t="shared" si="3"/>
        <v>0</v>
      </c>
    </row>
    <row r="13" spans="2:19" x14ac:dyDescent="0.25">
      <c r="B13" s="20"/>
      <c r="C13" s="20"/>
      <c r="D13" s="20"/>
      <c r="E13" s="20"/>
      <c r="F13" s="20"/>
      <c r="G13" s="20"/>
      <c r="H13" s="20"/>
      <c r="I13" s="22">
        <f t="shared" si="0"/>
        <v>0</v>
      </c>
      <c r="J13" s="20"/>
      <c r="K13" s="20"/>
      <c r="L13" s="20"/>
      <c r="M13" s="20"/>
      <c r="N13" s="22">
        <f t="shared" si="1"/>
        <v>0</v>
      </c>
      <c r="O13" s="23">
        <f t="shared" si="2"/>
        <v>0</v>
      </c>
      <c r="P13" s="24"/>
      <c r="Q13" s="24"/>
      <c r="R13" s="25"/>
      <c r="S13" s="22">
        <f t="shared" si="3"/>
        <v>0</v>
      </c>
    </row>
    <row r="14" spans="2:19" x14ac:dyDescent="0.25">
      <c r="B14" s="20"/>
      <c r="C14" s="20"/>
      <c r="D14" s="20"/>
      <c r="E14" s="20"/>
      <c r="F14" s="20"/>
      <c r="G14" s="20"/>
      <c r="H14" s="20"/>
      <c r="I14" s="22">
        <f t="shared" si="0"/>
        <v>0</v>
      </c>
      <c r="J14" s="20"/>
      <c r="K14" s="20"/>
      <c r="L14" s="20"/>
      <c r="M14" s="20"/>
      <c r="N14" s="22">
        <f t="shared" si="1"/>
        <v>0</v>
      </c>
      <c r="O14" s="23">
        <f t="shared" si="2"/>
        <v>0</v>
      </c>
      <c r="P14" s="24"/>
      <c r="Q14" s="24"/>
      <c r="R14" s="25"/>
      <c r="S14" s="22">
        <f t="shared" si="3"/>
        <v>0</v>
      </c>
    </row>
    <row r="15" spans="2:19" x14ac:dyDescent="0.25">
      <c r="B15" s="20"/>
      <c r="C15" s="26" t="s">
        <v>2</v>
      </c>
      <c r="D15" s="20"/>
      <c r="E15" s="27">
        <f t="shared" ref="E15:S15" si="4">SUM(E5:E14)</f>
        <v>14000</v>
      </c>
      <c r="F15" s="27">
        <f t="shared" si="4"/>
        <v>102.5</v>
      </c>
      <c r="G15" s="27"/>
      <c r="H15" s="27">
        <f t="shared" si="4"/>
        <v>0</v>
      </c>
      <c r="I15" s="27">
        <f t="shared" si="4"/>
        <v>14102.5</v>
      </c>
      <c r="J15" s="27">
        <f t="shared" si="4"/>
        <v>1868.58125</v>
      </c>
      <c r="K15" s="27">
        <f t="shared" si="4"/>
        <v>0</v>
      </c>
      <c r="L15" s="27">
        <f t="shared" si="4"/>
        <v>1692.3</v>
      </c>
      <c r="M15" s="27">
        <f t="shared" si="4"/>
        <v>0</v>
      </c>
      <c r="N15" s="27">
        <f t="shared" si="4"/>
        <v>3560.8812499999999</v>
      </c>
      <c r="O15" s="28">
        <f t="shared" si="4"/>
        <v>10541.61875</v>
      </c>
      <c r="P15" s="27">
        <f t="shared" si="4"/>
        <v>951.91875000000005</v>
      </c>
      <c r="Q15" s="27">
        <f t="shared" si="4"/>
        <v>317.30624999999998</v>
      </c>
      <c r="R15" s="27">
        <f t="shared" si="4"/>
        <v>105.76875</v>
      </c>
      <c r="S15" s="27">
        <f t="shared" si="4"/>
        <v>1374.9937499999999</v>
      </c>
    </row>
  </sheetData>
  <mergeCells count="7">
    <mergeCell ref="P3:S3"/>
    <mergeCell ref="B3:B4"/>
    <mergeCell ref="C3:C4"/>
    <mergeCell ref="D3:D4"/>
    <mergeCell ref="E3:I3"/>
    <mergeCell ref="J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D8A-D728-456D-8905-4BA34A3A0EF0}">
  <dimension ref="A1:H14"/>
  <sheetViews>
    <sheetView zoomScale="130" zoomScaleNormal="130" workbookViewId="0">
      <selection activeCell="G5" sqref="G5"/>
    </sheetView>
  </sheetViews>
  <sheetFormatPr defaultColWidth="11.42578125" defaultRowHeight="15" x14ac:dyDescent="0.25"/>
  <cols>
    <col min="1" max="1" width="17.140625" bestFit="1" customWidth="1"/>
    <col min="2" max="2" width="14.42578125" customWidth="1"/>
    <col min="3" max="3" width="2.85546875" customWidth="1"/>
    <col min="4" max="4" width="30.42578125" customWidth="1"/>
    <col min="5" max="5" width="12.85546875" customWidth="1"/>
    <col min="6" max="6" width="3.42578125" customWidth="1"/>
    <col min="7" max="7" width="11.85546875" bestFit="1" customWidth="1"/>
    <col min="8" max="8" width="10" bestFit="1" customWidth="1"/>
  </cols>
  <sheetData>
    <row r="1" spans="1:8" x14ac:dyDescent="0.25">
      <c r="A1" s="43" t="s">
        <v>29</v>
      </c>
      <c r="B1" s="43"/>
      <c r="C1" s="43"/>
      <c r="D1" s="43"/>
      <c r="E1" s="43"/>
      <c r="F1" s="43"/>
      <c r="G1" s="43"/>
      <c r="H1" s="43"/>
    </row>
    <row r="2" spans="1:8" x14ac:dyDescent="0.25">
      <c r="A2" s="43" t="s">
        <v>46</v>
      </c>
      <c r="B2" s="43"/>
      <c r="C2" s="43"/>
      <c r="D2" s="43"/>
      <c r="E2" s="43"/>
      <c r="F2" s="43"/>
      <c r="G2" s="43"/>
      <c r="H2" s="4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0" t="s">
        <v>64</v>
      </c>
      <c r="B4" s="5" t="s">
        <v>91</v>
      </c>
      <c r="C4" s="2"/>
      <c r="D4" s="2"/>
      <c r="E4" s="30" t="s">
        <v>93</v>
      </c>
      <c r="F4" s="2"/>
      <c r="G4" s="44">
        <v>45293</v>
      </c>
      <c r="H4" s="2"/>
    </row>
    <row r="5" spans="1:8" x14ac:dyDescent="0.25">
      <c r="A5" s="30" t="s">
        <v>49</v>
      </c>
      <c r="B5" s="5" t="s">
        <v>92</v>
      </c>
      <c r="C5" s="2"/>
      <c r="D5" s="2"/>
      <c r="E5" s="30" t="s">
        <v>94</v>
      </c>
      <c r="F5" s="2"/>
      <c r="G5" s="45">
        <v>30</v>
      </c>
      <c r="H5" s="2"/>
    </row>
    <row r="7" spans="1:8" x14ac:dyDescent="0.25">
      <c r="A7" s="4" t="s">
        <v>30</v>
      </c>
      <c r="B7" s="1" t="s">
        <v>8</v>
      </c>
      <c r="D7" s="4" t="s">
        <v>31</v>
      </c>
      <c r="E7" s="1" t="s">
        <v>8</v>
      </c>
      <c r="G7" s="4" t="s">
        <v>32</v>
      </c>
      <c r="H7" s="1" t="s">
        <v>8</v>
      </c>
    </row>
    <row r="8" spans="1:8" x14ac:dyDescent="0.25">
      <c r="A8" t="s">
        <v>33</v>
      </c>
      <c r="B8" s="17">
        <f>'Reporte de planilla (Preg 1)'!E5</f>
        <v>14000</v>
      </c>
      <c r="D8" t="s">
        <v>34</v>
      </c>
      <c r="E8" s="17">
        <f>B12*0.1</f>
        <v>1410.25</v>
      </c>
      <c r="G8" t="s">
        <v>35</v>
      </c>
      <c r="H8" s="12">
        <f>'Reporte de planilla (Preg 1)'!P5</f>
        <v>951.91875000000005</v>
      </c>
    </row>
    <row r="9" spans="1:8" x14ac:dyDescent="0.25">
      <c r="A9" t="s">
        <v>36</v>
      </c>
      <c r="B9" s="17">
        <f>'Reporte de planilla (Preg 1)'!F5</f>
        <v>102.5</v>
      </c>
      <c r="D9" t="s">
        <v>37</v>
      </c>
      <c r="E9" s="17">
        <f>B12*0.0155</f>
        <v>218.58875</v>
      </c>
      <c r="G9" t="s">
        <v>38</v>
      </c>
      <c r="H9" s="12">
        <f>'Reporte de planilla (Preg 1)'!Q5</f>
        <v>317.30624999999998</v>
      </c>
    </row>
    <row r="10" spans="1:8" x14ac:dyDescent="0.25">
      <c r="B10" s="17"/>
      <c r="D10" t="s">
        <v>39</v>
      </c>
      <c r="E10" s="17">
        <f>B12*0.017</f>
        <v>239.74250000000001</v>
      </c>
      <c r="G10" t="s">
        <v>67</v>
      </c>
      <c r="H10" s="12">
        <f>'Reporte de planilla (Preg 1)'!R5</f>
        <v>105.76875</v>
      </c>
    </row>
    <row r="11" spans="1:8" x14ac:dyDescent="0.25">
      <c r="B11" s="32"/>
      <c r="D11" t="s">
        <v>40</v>
      </c>
      <c r="E11" s="32">
        <f>'Reporte de planilla (Preg 1)'!L5</f>
        <v>1692.3</v>
      </c>
      <c r="H11" s="16"/>
    </row>
    <row r="12" spans="1:8" x14ac:dyDescent="0.25">
      <c r="A12" s="4" t="s">
        <v>41</v>
      </c>
      <c r="B12" s="33">
        <f>SUM(B8:B11)</f>
        <v>14102.5</v>
      </c>
      <c r="D12" s="4" t="s">
        <v>42</v>
      </c>
      <c r="E12" s="33">
        <f>SUM(E8:E11)</f>
        <v>3560.8812499999999</v>
      </c>
      <c r="G12" s="4" t="s">
        <v>43</v>
      </c>
      <c r="H12" s="33">
        <f>SUM(H8:H11)</f>
        <v>1374.9937499999999</v>
      </c>
    </row>
    <row r="13" spans="1:8" ht="15.75" thickBot="1" x14ac:dyDescent="0.3">
      <c r="D13" s="4" t="s">
        <v>44</v>
      </c>
      <c r="E13" s="34">
        <f>B12-E12</f>
        <v>10541.61875</v>
      </c>
    </row>
    <row r="14" spans="1:8" ht="15.75" thickTop="1" x14ac:dyDescent="0.25"/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935E-9540-4F32-A599-38578177A859}">
  <dimension ref="A1:I87"/>
  <sheetViews>
    <sheetView topLeftCell="A88" zoomScale="120" zoomScaleNormal="120" workbookViewId="0">
      <selection activeCell="C88" sqref="C88"/>
    </sheetView>
  </sheetViews>
  <sheetFormatPr defaultColWidth="11.42578125" defaultRowHeight="15" x14ac:dyDescent="0.25"/>
  <cols>
    <col min="1" max="1" width="11" bestFit="1" customWidth="1"/>
    <col min="2" max="2" width="11" style="39" customWidth="1"/>
    <col min="3" max="3" width="43.7109375" bestFit="1" customWidth="1"/>
    <col min="4" max="4" width="6.7109375" style="1" customWidth="1"/>
    <col min="5" max="6" width="12.28515625" style="8" bestFit="1" customWidth="1"/>
    <col min="7" max="7" width="5.7109375" customWidth="1"/>
  </cols>
  <sheetData>
    <row r="1" spans="2:9" x14ac:dyDescent="0.25">
      <c r="C1" s="43" t="s">
        <v>66</v>
      </c>
      <c r="D1" s="43"/>
      <c r="E1" s="43"/>
      <c r="F1" s="43"/>
    </row>
    <row r="2" spans="2:9" x14ac:dyDescent="0.25">
      <c r="D2" s="2" t="s">
        <v>3</v>
      </c>
      <c r="E2" s="14" t="s">
        <v>0</v>
      </c>
      <c r="F2" s="14" t="s">
        <v>1</v>
      </c>
      <c r="H2" s="2"/>
      <c r="I2" s="2"/>
    </row>
    <row r="3" spans="2:9" x14ac:dyDescent="0.25">
      <c r="E3" s="14" t="s">
        <v>8</v>
      </c>
      <c r="F3" s="14" t="s">
        <v>8</v>
      </c>
    </row>
    <row r="4" spans="2:9" x14ac:dyDescent="0.25">
      <c r="C4" s="3">
        <v>1</v>
      </c>
      <c r="E4" s="17"/>
      <c r="F4" s="17"/>
    </row>
    <row r="5" spans="2:9" x14ac:dyDescent="0.25">
      <c r="B5" s="39" t="s">
        <v>25</v>
      </c>
      <c r="C5" s="5" t="s">
        <v>26</v>
      </c>
      <c r="E5" s="17"/>
      <c r="F5" s="17"/>
    </row>
    <row r="6" spans="2:9" x14ac:dyDescent="0.25">
      <c r="B6" s="13">
        <v>621</v>
      </c>
      <c r="C6" s="5" t="s">
        <v>45</v>
      </c>
      <c r="D6" s="3" t="s">
        <v>5</v>
      </c>
      <c r="E6" s="17">
        <f>'Reporte de planilla (Preg 1)'!I15</f>
        <v>14102.5</v>
      </c>
      <c r="F6" s="17"/>
    </row>
    <row r="7" spans="2:9" ht="14.45" customHeight="1" x14ac:dyDescent="0.25">
      <c r="B7" s="13">
        <v>627</v>
      </c>
      <c r="C7" s="5" t="s">
        <v>18</v>
      </c>
      <c r="E7" s="17"/>
      <c r="F7" s="17"/>
    </row>
    <row r="8" spans="2:9" x14ac:dyDescent="0.25">
      <c r="B8" s="13">
        <v>6271</v>
      </c>
      <c r="C8" t="s">
        <v>19</v>
      </c>
      <c r="D8" s="3" t="s">
        <v>5</v>
      </c>
      <c r="E8" s="17">
        <f>'Reporte de planilla (Preg 1)'!P15</f>
        <v>951.91875000000005</v>
      </c>
      <c r="F8" s="17"/>
    </row>
    <row r="9" spans="2:9" x14ac:dyDescent="0.25">
      <c r="B9" s="13">
        <v>6275</v>
      </c>
      <c r="C9" t="s">
        <v>20</v>
      </c>
      <c r="D9" s="3" t="s">
        <v>5</v>
      </c>
      <c r="E9" s="17">
        <f>'Reporte de planilla (Preg 1)'!Q15</f>
        <v>317.30624999999998</v>
      </c>
      <c r="F9" s="17"/>
    </row>
    <row r="10" spans="2:9" x14ac:dyDescent="0.25">
      <c r="B10" s="13">
        <v>6277</v>
      </c>
      <c r="C10" s="5" t="s">
        <v>69</v>
      </c>
      <c r="D10" s="3" t="s">
        <v>5</v>
      </c>
      <c r="E10" s="17">
        <f>'Reporte de planilla (Preg 1)'!R5</f>
        <v>105.76875</v>
      </c>
      <c r="F10" s="17"/>
    </row>
    <row r="11" spans="2:9" x14ac:dyDescent="0.25">
      <c r="B11" s="13">
        <v>41</v>
      </c>
      <c r="C11" s="5" t="s">
        <v>28</v>
      </c>
      <c r="E11" s="17"/>
      <c r="F11" s="17"/>
    </row>
    <row r="12" spans="2:9" x14ac:dyDescent="0.25">
      <c r="B12" s="13">
        <v>411</v>
      </c>
      <c r="C12" t="s">
        <v>21</v>
      </c>
      <c r="D12" s="3" t="s">
        <v>4</v>
      </c>
      <c r="E12" s="17"/>
      <c r="F12" s="17">
        <f>'Reporte de planilla (Preg 1)'!O15</f>
        <v>10541.61875</v>
      </c>
      <c r="G12" s="12"/>
    </row>
    <row r="13" spans="2:9" x14ac:dyDescent="0.25">
      <c r="B13" s="13">
        <v>417</v>
      </c>
      <c r="C13" s="5" t="s">
        <v>22</v>
      </c>
      <c r="D13" s="3" t="s">
        <v>4</v>
      </c>
      <c r="E13" s="17"/>
      <c r="F13" s="17">
        <f>'Reporte de planilla (Preg 1)'!J15</f>
        <v>1868.58125</v>
      </c>
    </row>
    <row r="14" spans="2:9" x14ac:dyDescent="0.25">
      <c r="B14" s="39" t="s">
        <v>10</v>
      </c>
      <c r="C14" s="9" t="s">
        <v>11</v>
      </c>
      <c r="E14" s="17"/>
      <c r="F14" s="17"/>
      <c r="G14" s="12"/>
    </row>
    <row r="15" spans="2:9" x14ac:dyDescent="0.25">
      <c r="B15" s="13">
        <v>4017</v>
      </c>
      <c r="C15" s="5" t="s">
        <v>65</v>
      </c>
      <c r="D15" s="3" t="s">
        <v>4</v>
      </c>
      <c r="E15" s="17"/>
      <c r="F15" s="17">
        <f>'Reporte de planilla (Preg 1)'!L5</f>
        <v>1692.3</v>
      </c>
    </row>
    <row r="16" spans="2:9" x14ac:dyDescent="0.25">
      <c r="B16" s="13">
        <v>403</v>
      </c>
      <c r="C16" s="5" t="s">
        <v>23</v>
      </c>
      <c r="E16" s="17"/>
      <c r="F16" s="17"/>
    </row>
    <row r="17" spans="1:7" x14ac:dyDescent="0.25">
      <c r="B17" s="13">
        <v>4031</v>
      </c>
      <c r="C17" t="s">
        <v>24</v>
      </c>
      <c r="D17" s="3" t="s">
        <v>4</v>
      </c>
      <c r="E17" s="17"/>
      <c r="F17" s="17">
        <f>'Reporte de planilla (Preg 1)'!P15</f>
        <v>951.91875000000005</v>
      </c>
      <c r="G17" s="12"/>
    </row>
    <row r="18" spans="1:7" x14ac:dyDescent="0.25">
      <c r="B18" s="13">
        <v>4033</v>
      </c>
      <c r="C18" s="5" t="s">
        <v>71</v>
      </c>
      <c r="D18" s="3" t="s">
        <v>4</v>
      </c>
      <c r="E18" s="17"/>
      <c r="F18" s="17">
        <f>'Reporte de planilla (Preg 1)'!R5</f>
        <v>105.76875</v>
      </c>
      <c r="G18" s="12"/>
    </row>
    <row r="19" spans="1:7" x14ac:dyDescent="0.25">
      <c r="B19" s="13">
        <v>404</v>
      </c>
      <c r="C19" s="5" t="s">
        <v>27</v>
      </c>
      <c r="D19" s="3" t="s">
        <v>4</v>
      </c>
      <c r="E19" s="17"/>
      <c r="F19" s="17">
        <f>'Reporte de planilla (Preg 1)'!Q15</f>
        <v>317.30624999999998</v>
      </c>
    </row>
    <row r="20" spans="1:7" x14ac:dyDescent="0.25">
      <c r="B20" s="13"/>
      <c r="C20" s="46" t="s">
        <v>97</v>
      </c>
      <c r="D20" s="3"/>
      <c r="E20" s="17"/>
      <c r="F20" s="17"/>
    </row>
    <row r="21" spans="1:7" x14ac:dyDescent="0.25">
      <c r="C21" s="3">
        <v>2</v>
      </c>
      <c r="E21" s="17"/>
      <c r="F21" s="17"/>
    </row>
    <row r="22" spans="1:7" x14ac:dyDescent="0.25">
      <c r="A22" s="7"/>
      <c r="B22" s="39" t="s">
        <v>96</v>
      </c>
      <c r="C22" s="11" t="s">
        <v>95</v>
      </c>
      <c r="D22" s="3" t="s">
        <v>5</v>
      </c>
      <c r="E22" s="8">
        <f>E6+E8+E9+E10</f>
        <v>15477.49375</v>
      </c>
    </row>
    <row r="23" spans="1:7" x14ac:dyDescent="0.25">
      <c r="B23" s="39" t="s">
        <v>16</v>
      </c>
      <c r="C23" t="s">
        <v>17</v>
      </c>
      <c r="D23" s="3" t="s">
        <v>5</v>
      </c>
      <c r="F23" s="8">
        <f>E22</f>
        <v>15477.49375</v>
      </c>
    </row>
    <row r="24" spans="1:7" x14ac:dyDescent="0.25">
      <c r="C24" s="46" t="s">
        <v>98</v>
      </c>
      <c r="D24" s="3"/>
    </row>
    <row r="25" spans="1:7" x14ac:dyDescent="0.25">
      <c r="C25" s="3">
        <v>3</v>
      </c>
    </row>
    <row r="26" spans="1:7" x14ac:dyDescent="0.25">
      <c r="A26" s="7"/>
      <c r="B26" s="13">
        <v>41</v>
      </c>
      <c r="C26" s="5" t="s">
        <v>28</v>
      </c>
    </row>
    <row r="27" spans="1:7" x14ac:dyDescent="0.25">
      <c r="B27" s="13">
        <v>411</v>
      </c>
      <c r="C27" t="s">
        <v>21</v>
      </c>
      <c r="D27" s="3" t="s">
        <v>4</v>
      </c>
      <c r="E27" s="17">
        <f>'Reporte de planilla (Preg 1)'!O15</f>
        <v>10541.61875</v>
      </c>
    </row>
    <row r="28" spans="1:7" x14ac:dyDescent="0.25">
      <c r="B28" s="39" t="s">
        <v>12</v>
      </c>
      <c r="C28" s="10" t="s">
        <v>13</v>
      </c>
      <c r="D28" s="3"/>
    </row>
    <row r="29" spans="1:7" x14ac:dyDescent="0.25">
      <c r="B29" s="39">
        <v>104</v>
      </c>
      <c r="C29" t="s">
        <v>9</v>
      </c>
      <c r="D29" s="3" t="s">
        <v>4</v>
      </c>
      <c r="F29" s="8">
        <f>E27</f>
        <v>10541.61875</v>
      </c>
    </row>
    <row r="30" spans="1:7" x14ac:dyDescent="0.25">
      <c r="C30" s="46" t="s">
        <v>99</v>
      </c>
      <c r="D30" s="3"/>
    </row>
    <row r="31" spans="1:7" x14ac:dyDescent="0.25">
      <c r="B31" s="13"/>
      <c r="C31" s="3">
        <v>4</v>
      </c>
      <c r="D31"/>
      <c r="E31" s="2"/>
      <c r="F31" s="2"/>
    </row>
    <row r="32" spans="1:7" x14ac:dyDescent="0.25">
      <c r="A32" s="7"/>
      <c r="B32" s="13">
        <v>41</v>
      </c>
      <c r="C32" s="5" t="s">
        <v>28</v>
      </c>
    </row>
    <row r="33" spans="2:6" x14ac:dyDescent="0.25">
      <c r="B33" s="13">
        <v>417</v>
      </c>
      <c r="C33" s="5" t="s">
        <v>22</v>
      </c>
      <c r="D33" s="3" t="s">
        <v>4</v>
      </c>
      <c r="E33" s="35">
        <f>F13</f>
        <v>1868.58125</v>
      </c>
      <c r="F33"/>
    </row>
    <row r="34" spans="2:6" x14ac:dyDescent="0.25">
      <c r="B34" s="39" t="s">
        <v>12</v>
      </c>
      <c r="C34" s="10" t="s">
        <v>13</v>
      </c>
      <c r="D34" s="3"/>
      <c r="E34"/>
      <c r="F34"/>
    </row>
    <row r="35" spans="2:6" x14ac:dyDescent="0.25">
      <c r="B35" s="39">
        <v>104</v>
      </c>
      <c r="C35" t="s">
        <v>9</v>
      </c>
      <c r="D35" s="3" t="s">
        <v>4</v>
      </c>
      <c r="E35" s="12"/>
      <c r="F35" s="12">
        <f>E33</f>
        <v>1868.58125</v>
      </c>
    </row>
    <row r="36" spans="2:6" x14ac:dyDescent="0.25">
      <c r="C36" s="46" t="s">
        <v>100</v>
      </c>
      <c r="E36" s="12"/>
      <c r="F36" s="12"/>
    </row>
    <row r="37" spans="2:6" x14ac:dyDescent="0.25">
      <c r="C37" s="3">
        <v>5</v>
      </c>
      <c r="E37" s="12"/>
      <c r="F37" s="12"/>
    </row>
    <row r="38" spans="2:6" x14ac:dyDescent="0.25">
      <c r="B38" s="13">
        <v>401</v>
      </c>
      <c r="C38" s="5" t="s">
        <v>70</v>
      </c>
      <c r="D38"/>
      <c r="E38"/>
      <c r="F38"/>
    </row>
    <row r="39" spans="2:6" x14ac:dyDescent="0.25">
      <c r="B39" s="13">
        <v>4017</v>
      </c>
      <c r="C39" t="s">
        <v>65</v>
      </c>
      <c r="D39" s="3" t="s">
        <v>4</v>
      </c>
      <c r="E39" s="35">
        <f>F15</f>
        <v>1692.3</v>
      </c>
      <c r="F39"/>
    </row>
    <row r="40" spans="2:6" x14ac:dyDescent="0.25">
      <c r="B40" s="13">
        <v>403</v>
      </c>
      <c r="C40" s="5" t="s">
        <v>23</v>
      </c>
      <c r="D40" s="3"/>
      <c r="E40"/>
      <c r="F40"/>
    </row>
    <row r="41" spans="2:6" x14ac:dyDescent="0.25">
      <c r="B41" s="13">
        <v>4031</v>
      </c>
      <c r="C41" t="s">
        <v>24</v>
      </c>
      <c r="D41" s="3" t="s">
        <v>4</v>
      </c>
      <c r="E41" s="35">
        <f>F17</f>
        <v>951.91875000000005</v>
      </c>
      <c r="F41"/>
    </row>
    <row r="42" spans="2:6" x14ac:dyDescent="0.25">
      <c r="B42" s="13">
        <v>4033</v>
      </c>
      <c r="C42" s="5" t="s">
        <v>71</v>
      </c>
      <c r="D42" s="3" t="s">
        <v>4</v>
      </c>
      <c r="E42" s="35">
        <f>F18</f>
        <v>105.76875</v>
      </c>
      <c r="F42"/>
    </row>
    <row r="43" spans="2:6" x14ac:dyDescent="0.25">
      <c r="B43" s="39" t="s">
        <v>12</v>
      </c>
      <c r="C43" s="10" t="s">
        <v>13</v>
      </c>
      <c r="D43"/>
      <c r="E43"/>
      <c r="F43"/>
    </row>
    <row r="44" spans="2:6" x14ac:dyDescent="0.25">
      <c r="B44" s="39">
        <v>104</v>
      </c>
      <c r="C44" t="s">
        <v>9</v>
      </c>
      <c r="D44" s="3" t="s">
        <v>4</v>
      </c>
      <c r="E44" s="12"/>
      <c r="F44" s="12">
        <f>E39+E41+E42</f>
        <v>2749.9875000000002</v>
      </c>
    </row>
    <row r="45" spans="2:6" x14ac:dyDescent="0.25">
      <c r="C45" s="46" t="s">
        <v>101</v>
      </c>
      <c r="D45"/>
      <c r="E45" s="12"/>
      <c r="F45" s="12"/>
    </row>
    <row r="46" spans="2:6" x14ac:dyDescent="0.25">
      <c r="C46" s="3">
        <v>6</v>
      </c>
      <c r="D46"/>
      <c r="E46" s="12"/>
      <c r="F46" s="12"/>
    </row>
    <row r="47" spans="2:6" x14ac:dyDescent="0.25">
      <c r="B47" s="39" t="s">
        <v>10</v>
      </c>
      <c r="C47" s="9" t="s">
        <v>11</v>
      </c>
      <c r="D47"/>
      <c r="E47" s="12"/>
      <c r="F47" s="12"/>
    </row>
    <row r="48" spans="2:6" x14ac:dyDescent="0.25">
      <c r="B48" s="13">
        <v>404</v>
      </c>
      <c r="C48" s="5" t="s">
        <v>27</v>
      </c>
      <c r="D48" s="3" t="s">
        <v>4</v>
      </c>
      <c r="E48" s="12">
        <f>F19</f>
        <v>317.30624999999998</v>
      </c>
      <c r="F48" s="12"/>
    </row>
    <row r="49" spans="2:6" x14ac:dyDescent="0.25">
      <c r="B49" s="39" t="s">
        <v>12</v>
      </c>
      <c r="C49" s="10" t="s">
        <v>13</v>
      </c>
      <c r="D49"/>
      <c r="E49" s="12"/>
      <c r="F49" s="12"/>
    </row>
    <row r="50" spans="2:6" x14ac:dyDescent="0.25">
      <c r="B50" s="39">
        <v>104</v>
      </c>
      <c r="C50" t="s">
        <v>9</v>
      </c>
      <c r="D50" s="3" t="s">
        <v>4</v>
      </c>
      <c r="E50" s="12"/>
      <c r="F50" s="12">
        <f>E48</f>
        <v>317.30624999999998</v>
      </c>
    </row>
    <row r="51" spans="2:6" x14ac:dyDescent="0.25">
      <c r="C51" s="46" t="s">
        <v>102</v>
      </c>
      <c r="D51" s="3"/>
      <c r="E51" s="12"/>
      <c r="F51" s="12"/>
    </row>
    <row r="52" spans="2:6" x14ac:dyDescent="0.25">
      <c r="C52" s="3">
        <v>7</v>
      </c>
    </row>
    <row r="53" spans="2:6" x14ac:dyDescent="0.25">
      <c r="B53" s="13">
        <v>621</v>
      </c>
      <c r="C53" s="5" t="s">
        <v>45</v>
      </c>
      <c r="D53"/>
      <c r="E53"/>
      <c r="F53"/>
    </row>
    <row r="54" spans="2:6" x14ac:dyDescent="0.25">
      <c r="B54" s="13">
        <v>6214</v>
      </c>
      <c r="C54" t="s">
        <v>85</v>
      </c>
      <c r="D54" s="3" t="s">
        <v>5</v>
      </c>
      <c r="E54" s="12">
        <f>'Cálculo BBSS'!B14</f>
        <v>2350.4166666666665</v>
      </c>
      <c r="F54"/>
    </row>
    <row r="55" spans="2:6" x14ac:dyDescent="0.25">
      <c r="B55" s="13">
        <v>411</v>
      </c>
      <c r="C55" s="5" t="s">
        <v>21</v>
      </c>
      <c r="D55"/>
      <c r="E55"/>
      <c r="F55"/>
    </row>
    <row r="56" spans="2:6" x14ac:dyDescent="0.25">
      <c r="B56" s="13">
        <v>4114</v>
      </c>
      <c r="C56" t="s">
        <v>86</v>
      </c>
      <c r="D56" s="3" t="s">
        <v>4</v>
      </c>
      <c r="E56" s="12"/>
      <c r="F56" s="12">
        <f>E54</f>
        <v>2350.4166666666665</v>
      </c>
    </row>
    <row r="57" spans="2:6" x14ac:dyDescent="0.25">
      <c r="C57" s="46" t="s">
        <v>103</v>
      </c>
    </row>
    <row r="58" spans="2:6" x14ac:dyDescent="0.25">
      <c r="C58" s="3">
        <v>8</v>
      </c>
      <c r="E58" s="17"/>
      <c r="F58" s="17"/>
    </row>
    <row r="59" spans="2:6" x14ac:dyDescent="0.25">
      <c r="B59" s="39" t="s">
        <v>96</v>
      </c>
      <c r="C59" s="11" t="s">
        <v>95</v>
      </c>
      <c r="D59" s="3" t="s">
        <v>5</v>
      </c>
      <c r="E59" s="8">
        <f>E54</f>
        <v>2350.4166666666665</v>
      </c>
    </row>
    <row r="60" spans="2:6" x14ac:dyDescent="0.25">
      <c r="B60" s="39" t="s">
        <v>16</v>
      </c>
      <c r="C60" t="s">
        <v>17</v>
      </c>
      <c r="D60" s="3" t="s">
        <v>5</v>
      </c>
      <c r="F60" s="8">
        <f>E59</f>
        <v>2350.4166666666665</v>
      </c>
    </row>
    <row r="61" spans="2:6" x14ac:dyDescent="0.25">
      <c r="C61" s="46" t="s">
        <v>104</v>
      </c>
    </row>
    <row r="62" spans="2:6" x14ac:dyDescent="0.25">
      <c r="C62" s="3">
        <v>9</v>
      </c>
    </row>
    <row r="63" spans="2:6" x14ac:dyDescent="0.25">
      <c r="B63" s="13">
        <v>621</v>
      </c>
      <c r="C63" s="5" t="s">
        <v>45</v>
      </c>
      <c r="D63"/>
      <c r="E63"/>
    </row>
    <row r="64" spans="2:6" x14ac:dyDescent="0.25">
      <c r="B64" s="13">
        <v>6215</v>
      </c>
      <c r="C64" t="s">
        <v>73</v>
      </c>
      <c r="D64" s="3" t="s">
        <v>5</v>
      </c>
      <c r="E64" s="12">
        <f>'Cálculo BBSS'!E12</f>
        <v>1175.2083333333333</v>
      </c>
    </row>
    <row r="65" spans="2:6" x14ac:dyDescent="0.25">
      <c r="B65" s="13">
        <v>411</v>
      </c>
      <c r="C65" s="5" t="s">
        <v>21</v>
      </c>
      <c r="D65"/>
      <c r="E65"/>
    </row>
    <row r="66" spans="2:6" x14ac:dyDescent="0.25">
      <c r="B66" s="13">
        <v>4115</v>
      </c>
      <c r="C66" t="s">
        <v>87</v>
      </c>
      <c r="D66" s="3" t="s">
        <v>4</v>
      </c>
      <c r="E66" s="12"/>
      <c r="F66" s="8">
        <f>E64</f>
        <v>1175.2083333333333</v>
      </c>
    </row>
    <row r="67" spans="2:6" x14ac:dyDescent="0.25">
      <c r="C67" s="46" t="s">
        <v>105</v>
      </c>
    </row>
    <row r="68" spans="2:6" x14ac:dyDescent="0.25">
      <c r="C68" s="3">
        <v>10</v>
      </c>
      <c r="E68" s="17"/>
      <c r="F68" s="17"/>
    </row>
    <row r="69" spans="2:6" x14ac:dyDescent="0.25">
      <c r="B69" s="39" t="s">
        <v>96</v>
      </c>
      <c r="C69" s="11" t="s">
        <v>95</v>
      </c>
      <c r="D69" s="3" t="s">
        <v>5</v>
      </c>
      <c r="E69" s="8">
        <f>E64</f>
        <v>1175.2083333333333</v>
      </c>
    </row>
    <row r="70" spans="2:6" x14ac:dyDescent="0.25">
      <c r="B70" s="39" t="s">
        <v>16</v>
      </c>
      <c r="C70" t="s">
        <v>17</v>
      </c>
      <c r="D70" s="3" t="s">
        <v>5</v>
      </c>
      <c r="F70" s="8">
        <f>E69</f>
        <v>1175.2083333333333</v>
      </c>
    </row>
    <row r="71" spans="2:6" x14ac:dyDescent="0.25">
      <c r="C71" s="46" t="s">
        <v>106</v>
      </c>
      <c r="D71" s="3"/>
    </row>
    <row r="72" spans="2:6" x14ac:dyDescent="0.25">
      <c r="C72" s="3">
        <v>11</v>
      </c>
      <c r="E72" s="17"/>
      <c r="F72" s="17"/>
    </row>
    <row r="73" spans="2:6" x14ac:dyDescent="0.25">
      <c r="B73" s="13">
        <v>629</v>
      </c>
      <c r="C73" s="5" t="s">
        <v>88</v>
      </c>
      <c r="D73"/>
      <c r="E73"/>
      <c r="F73"/>
    </row>
    <row r="74" spans="2:6" x14ac:dyDescent="0.25">
      <c r="B74" s="13">
        <v>6291</v>
      </c>
      <c r="C74" t="s">
        <v>89</v>
      </c>
      <c r="D74" s="3" t="s">
        <v>5</v>
      </c>
      <c r="E74" s="12">
        <f>'Cálculo BBSS'!H12</f>
        <v>1371.0763888888889</v>
      </c>
      <c r="F74"/>
    </row>
    <row r="75" spans="2:6" x14ac:dyDescent="0.25">
      <c r="B75" s="13">
        <v>415</v>
      </c>
      <c r="C75" s="5" t="s">
        <v>90</v>
      </c>
      <c r="D75"/>
      <c r="E75"/>
      <c r="F75"/>
    </row>
    <row r="76" spans="2:6" x14ac:dyDescent="0.25">
      <c r="B76" s="13">
        <v>4151</v>
      </c>
      <c r="C76" t="s">
        <v>89</v>
      </c>
      <c r="D76" s="3" t="s">
        <v>4</v>
      </c>
      <c r="E76" s="12"/>
      <c r="F76" s="12">
        <f>E74</f>
        <v>1371.0763888888889</v>
      </c>
    </row>
    <row r="77" spans="2:6" x14ac:dyDescent="0.25">
      <c r="C77" s="46" t="s">
        <v>107</v>
      </c>
    </row>
    <row r="78" spans="2:6" x14ac:dyDescent="0.25">
      <c r="C78" s="3">
        <v>12</v>
      </c>
      <c r="E78" s="17"/>
      <c r="F78" s="17"/>
    </row>
    <row r="79" spans="2:6" x14ac:dyDescent="0.25">
      <c r="B79" s="39" t="s">
        <v>14</v>
      </c>
      <c r="C79" s="11" t="s">
        <v>15</v>
      </c>
      <c r="D79" s="3" t="s">
        <v>5</v>
      </c>
      <c r="E79" s="8">
        <f>E74</f>
        <v>1371.0763888888889</v>
      </c>
    </row>
    <row r="80" spans="2:6" x14ac:dyDescent="0.25">
      <c r="B80" s="39" t="s">
        <v>16</v>
      </c>
      <c r="C80" t="s">
        <v>17</v>
      </c>
      <c r="D80" s="3" t="s">
        <v>5</v>
      </c>
      <c r="F80" s="8">
        <f>E79</f>
        <v>1371.0763888888889</v>
      </c>
    </row>
    <row r="81" spans="2:6" x14ac:dyDescent="0.25">
      <c r="C81" s="46" t="s">
        <v>108</v>
      </c>
      <c r="D81"/>
      <c r="E81" s="12"/>
      <c r="F81" s="12"/>
    </row>
    <row r="82" spans="2:6" ht="14.45" customHeight="1" x14ac:dyDescent="0.25"/>
    <row r="83" spans="2:6" x14ac:dyDescent="0.25">
      <c r="C83" s="4" t="s">
        <v>2</v>
      </c>
      <c r="E83" s="15">
        <f>SUM(E4:E82)</f>
        <v>56225.884027777785</v>
      </c>
      <c r="F83" s="15">
        <f>SUM(F4:F82)</f>
        <v>56225.884027777785</v>
      </c>
    </row>
    <row r="85" spans="2:6" x14ac:dyDescent="0.25">
      <c r="B85" s="6" t="s">
        <v>4</v>
      </c>
      <c r="C85" s="5" t="s">
        <v>6</v>
      </c>
    </row>
    <row r="86" spans="2:6" x14ac:dyDescent="0.25">
      <c r="B86" s="6" t="s">
        <v>5</v>
      </c>
      <c r="C86" s="5" t="s">
        <v>7</v>
      </c>
    </row>
    <row r="87" spans="2:6" ht="14.45" customHeight="1" x14ac:dyDescent="0.25"/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AAAA-0227-493C-B2BD-62312197780D}">
  <dimension ref="A1:H14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23.7109375" bestFit="1" customWidth="1"/>
    <col min="4" max="4" width="23.7109375" bestFit="1" customWidth="1"/>
    <col min="7" max="7" width="26.7109375" bestFit="1" customWidth="1"/>
  </cols>
  <sheetData>
    <row r="1" spans="1:8" x14ac:dyDescent="0.25">
      <c r="A1" s="30" t="s">
        <v>72</v>
      </c>
      <c r="D1" s="30" t="s">
        <v>73</v>
      </c>
      <c r="G1" s="4" t="s">
        <v>74</v>
      </c>
    </row>
    <row r="3" spans="1:8" x14ac:dyDescent="0.25">
      <c r="A3" s="4" t="s">
        <v>75</v>
      </c>
      <c r="B3" s="1" t="s">
        <v>8</v>
      </c>
      <c r="D3" s="4" t="s">
        <v>75</v>
      </c>
      <c r="E3" s="1" t="s">
        <v>8</v>
      </c>
      <c r="G3" s="4" t="s">
        <v>75</v>
      </c>
      <c r="H3" s="1" t="s">
        <v>8</v>
      </c>
    </row>
    <row r="4" spans="1:8" x14ac:dyDescent="0.25">
      <c r="A4" t="s">
        <v>33</v>
      </c>
      <c r="B4" s="8">
        <f>'Reporte de planilla (Preg 1)'!E5</f>
        <v>14000</v>
      </c>
      <c r="D4" t="s">
        <v>33</v>
      </c>
      <c r="E4" s="8">
        <f>B4</f>
        <v>14000</v>
      </c>
      <c r="G4" t="s">
        <v>33</v>
      </c>
      <c r="H4" s="8">
        <f>E4</f>
        <v>14000</v>
      </c>
    </row>
    <row r="5" spans="1:8" x14ac:dyDescent="0.25">
      <c r="A5" t="s">
        <v>36</v>
      </c>
      <c r="B5" s="8">
        <v>102.5</v>
      </c>
      <c r="D5" t="s">
        <v>36</v>
      </c>
      <c r="E5" s="8">
        <f>B5</f>
        <v>102.5</v>
      </c>
      <c r="G5" t="s">
        <v>36</v>
      </c>
      <c r="H5" s="8">
        <f>E5</f>
        <v>102.5</v>
      </c>
    </row>
    <row r="6" spans="1:8" x14ac:dyDescent="0.25">
      <c r="B6" s="8"/>
      <c r="E6" s="8"/>
      <c r="H6" s="8"/>
    </row>
    <row r="7" spans="1:8" x14ac:dyDescent="0.25">
      <c r="B7" s="18"/>
      <c r="E7" s="18"/>
      <c r="H7" s="18"/>
    </row>
    <row r="8" spans="1:8" x14ac:dyDescent="0.25">
      <c r="A8" s="4" t="s">
        <v>76</v>
      </c>
      <c r="B8" s="36">
        <f>SUM(B4:B7)</f>
        <v>14102.5</v>
      </c>
      <c r="C8" s="12"/>
      <c r="D8" s="4" t="s">
        <v>76</v>
      </c>
      <c r="E8" s="36">
        <f>SUM(E4:E7)</f>
        <v>14102.5</v>
      </c>
      <c r="G8" s="4" t="s">
        <v>76</v>
      </c>
      <c r="H8" s="36">
        <f>SUM(H4:H7)</f>
        <v>14102.5</v>
      </c>
    </row>
    <row r="9" spans="1:8" x14ac:dyDescent="0.25">
      <c r="G9" t="s">
        <v>77</v>
      </c>
      <c r="H9" s="37">
        <f>B14</f>
        <v>2350.4166666666665</v>
      </c>
    </row>
    <row r="10" spans="1:8" x14ac:dyDescent="0.25">
      <c r="A10" t="s">
        <v>78</v>
      </c>
      <c r="B10" s="12">
        <f>B8</f>
        <v>14102.5</v>
      </c>
      <c r="D10" t="s">
        <v>79</v>
      </c>
      <c r="E10" s="12">
        <f>E8</f>
        <v>14102.5</v>
      </c>
      <c r="G10" t="s">
        <v>80</v>
      </c>
      <c r="H10" s="12">
        <f>H8+H9</f>
        <v>16452.916666666668</v>
      </c>
    </row>
    <row r="11" spans="1:8" x14ac:dyDescent="0.25">
      <c r="A11" t="s">
        <v>81</v>
      </c>
      <c r="B11" s="37">
        <f>B8</f>
        <v>14102.5</v>
      </c>
      <c r="D11" t="s">
        <v>82</v>
      </c>
      <c r="E11" s="16">
        <v>12</v>
      </c>
      <c r="G11" t="s">
        <v>82</v>
      </c>
      <c r="H11" s="16">
        <v>12</v>
      </c>
    </row>
    <row r="12" spans="1:8" x14ac:dyDescent="0.25">
      <c r="A12" t="s">
        <v>83</v>
      </c>
      <c r="B12" s="12">
        <f>SUM(B10:B11)</f>
        <v>28205</v>
      </c>
      <c r="D12" t="s">
        <v>84</v>
      </c>
      <c r="E12" s="38">
        <f>E10/E11</f>
        <v>1175.2083333333333</v>
      </c>
      <c r="G12" t="s">
        <v>84</v>
      </c>
      <c r="H12" s="38">
        <f>H10/H11</f>
        <v>1371.0763888888889</v>
      </c>
    </row>
    <row r="13" spans="1:8" x14ac:dyDescent="0.25">
      <c r="A13" t="s">
        <v>82</v>
      </c>
      <c r="B13" s="16">
        <v>12</v>
      </c>
    </row>
    <row r="14" spans="1:8" x14ac:dyDescent="0.25">
      <c r="A14" t="s">
        <v>84</v>
      </c>
      <c r="B14" s="38">
        <f>B12/B13</f>
        <v>2350.4166666666665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Reporte de planilla (Preg 1)</vt:lpstr>
      <vt:lpstr>Boleta de pago (Preg 2)</vt:lpstr>
      <vt:lpstr>Asientos contables (Preg 3)</vt:lpstr>
      <vt:lpstr>Cálculo BBSS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Cabezas</dc:creator>
  <cp:lastModifiedBy>Julissa Carranza (PE)</cp:lastModifiedBy>
  <dcterms:created xsi:type="dcterms:W3CDTF">2024-04-05T01:20:35Z</dcterms:created>
  <dcterms:modified xsi:type="dcterms:W3CDTF">2024-10-12T12:18:16Z</dcterms:modified>
</cp:coreProperties>
</file>