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Calificadas\PC02\"/>
    </mc:Choice>
  </mc:AlternateContent>
  <xr:revisionPtr revIDLastSave="0" documentId="13_ncr:1_{E8D26CF0-81D0-4BC3-92E2-4D74C5C23204}" xr6:coauthVersionLast="47" xr6:coauthVersionMax="47" xr10:uidLastSave="{00000000-0000-0000-0000-000000000000}"/>
  <bookViews>
    <workbookView xWindow="-108" yWindow="-108" windowWidth="23256" windowHeight="12456" xr2:uid="{721B5AED-2AD4-43D5-8075-509DB0FF3769}"/>
  </bookViews>
  <sheets>
    <sheet name="Data" sheetId="1" r:id="rId1"/>
    <sheet name="Asientos contables" sheetId="2" r:id="rId2"/>
    <sheet name="Mayor general" sheetId="3" r:id="rId3"/>
    <sheet name="Balance de comprobación" sheetId="4" r:id="rId4"/>
    <sheet name="Mayor auxiliar" sheetId="5" r:id="rId5"/>
    <sheet name="EEFF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M28" i="1"/>
  <c r="M27" i="1"/>
  <c r="M26" i="1"/>
  <c r="M25" i="1"/>
  <c r="F17" i="3"/>
  <c r="A11" i="3"/>
  <c r="F32" i="3"/>
  <c r="O10" i="3"/>
  <c r="T18" i="3"/>
  <c r="A18" i="3"/>
  <c r="M10" i="3"/>
  <c r="A32" i="3"/>
  <c r="F9" i="3"/>
  <c r="H9" i="3"/>
  <c r="F16" i="3"/>
  <c r="A10" i="3"/>
  <c r="F31" i="3"/>
  <c r="O9" i="3"/>
  <c r="T17" i="3"/>
  <c r="A17" i="3"/>
  <c r="M9" i="3"/>
  <c r="A31" i="3"/>
  <c r="F23" i="3"/>
  <c r="A9" i="3"/>
  <c r="F8" i="3"/>
  <c r="H8" i="3"/>
  <c r="C49" i="2"/>
  <c r="M23" i="3"/>
  <c r="A23" i="3"/>
  <c r="A8" i="3"/>
  <c r="O27" i="1"/>
  <c r="O26" i="1"/>
  <c r="O25" i="1"/>
  <c r="O20" i="1"/>
  <c r="O19" i="1"/>
  <c r="O18" i="1"/>
  <c r="C19" i="2" s="1"/>
  <c r="F9" i="5"/>
  <c r="E9" i="5"/>
  <c r="E8" i="5"/>
  <c r="F8" i="5" s="1"/>
  <c r="E7" i="5"/>
  <c r="D9" i="5"/>
  <c r="D8" i="5"/>
  <c r="D7" i="5"/>
  <c r="C9" i="3"/>
  <c r="C23" i="3"/>
  <c r="C46" i="2"/>
  <c r="H23" i="2"/>
  <c r="D23" i="3" s="1"/>
  <c r="C34" i="2"/>
  <c r="C37" i="2"/>
  <c r="J27" i="1"/>
  <c r="D27" i="1"/>
  <c r="D26" i="1"/>
  <c r="D25" i="1"/>
  <c r="E26" i="1"/>
  <c r="E25" i="1"/>
  <c r="B26" i="1"/>
  <c r="C28" i="2" s="1"/>
  <c r="B27" i="1"/>
  <c r="C43" i="2" s="1"/>
  <c r="B25" i="1"/>
  <c r="J19" i="1"/>
  <c r="J20" i="1"/>
  <c r="J18" i="1"/>
  <c r="G19" i="1"/>
  <c r="I19" i="1" s="1"/>
  <c r="G20" i="1"/>
  <c r="I20" i="1" s="1"/>
  <c r="G18" i="1"/>
  <c r="I18" i="1" s="1"/>
  <c r="D19" i="1"/>
  <c r="D20" i="1"/>
  <c r="D18" i="1"/>
  <c r="H20" i="1"/>
  <c r="H19" i="1"/>
  <c r="H18" i="1"/>
  <c r="D11" i="1"/>
  <c r="K25" i="1" s="1"/>
  <c r="D10" i="1"/>
  <c r="H26" i="1" s="1"/>
  <c r="D9" i="1"/>
  <c r="E27" i="1" s="1"/>
  <c r="C11" i="1"/>
  <c r="J26" i="1" s="1"/>
  <c r="C10" i="1"/>
  <c r="G27" i="1" s="1"/>
  <c r="C9" i="1"/>
  <c r="E5" i="1"/>
  <c r="E4" i="1"/>
  <c r="K19" i="3"/>
  <c r="E12" i="4" s="1"/>
  <c r="F7" i="6" s="1"/>
  <c r="C8" i="3"/>
  <c r="D37" i="3"/>
  <c r="C16" i="2"/>
  <c r="F30" i="3" s="1"/>
  <c r="C13" i="2"/>
  <c r="T16" i="3" s="1"/>
  <c r="C10" i="2"/>
  <c r="M8" i="3" s="1"/>
  <c r="C6" i="1"/>
  <c r="K20" i="1"/>
  <c r="K19" i="1"/>
  <c r="K18" i="1"/>
  <c r="E20" i="1"/>
  <c r="E19" i="1"/>
  <c r="E18" i="1"/>
  <c r="E3" i="1"/>
  <c r="H8" i="2"/>
  <c r="K23" i="3" s="1"/>
  <c r="K26" i="3" s="1"/>
  <c r="E13" i="4" s="1"/>
  <c r="F12" i="6" s="1"/>
  <c r="C26" i="3" l="1"/>
  <c r="D8" i="4" s="1"/>
  <c r="C8" i="6" s="1"/>
  <c r="A30" i="3"/>
  <c r="A16" i="3"/>
  <c r="O8" i="3"/>
  <c r="F7" i="5"/>
  <c r="F10" i="5" s="1"/>
  <c r="C31" i="2"/>
  <c r="J25" i="1"/>
  <c r="K27" i="1"/>
  <c r="G25" i="1"/>
  <c r="I25" i="1" s="1"/>
  <c r="I28" i="1" s="1"/>
  <c r="L26" i="1"/>
  <c r="K26" i="1"/>
  <c r="H27" i="1"/>
  <c r="I27" i="1" s="1"/>
  <c r="G26" i="1"/>
  <c r="I26" i="1" s="1"/>
  <c r="H25" i="1"/>
  <c r="I21" i="1"/>
  <c r="J28" i="1"/>
  <c r="F26" i="1"/>
  <c r="D28" i="1"/>
  <c r="F25" i="1"/>
  <c r="L20" i="1"/>
  <c r="G21" i="1"/>
  <c r="E6" i="1"/>
  <c r="E10" i="1"/>
  <c r="J21" i="1"/>
  <c r="L19" i="1"/>
  <c r="L18" i="1"/>
  <c r="F20" i="1"/>
  <c r="F19" i="1"/>
  <c r="D21" i="1"/>
  <c r="F18" i="1"/>
  <c r="E11" i="1"/>
  <c r="C12" i="1"/>
  <c r="C38" i="3"/>
  <c r="D10" i="4" s="1"/>
  <c r="C13" i="6" s="1"/>
  <c r="C14" i="6" s="1"/>
  <c r="C25" i="2"/>
  <c r="F27" i="1"/>
  <c r="L27" i="1"/>
  <c r="E9" i="1"/>
  <c r="L25" i="1"/>
  <c r="P26" i="1" l="1"/>
  <c r="G49" i="2" s="1"/>
  <c r="G28" i="2"/>
  <c r="M20" i="1"/>
  <c r="G46" i="2" s="1"/>
  <c r="M18" i="1"/>
  <c r="G16" i="2" s="1"/>
  <c r="Q8" i="3" s="1"/>
  <c r="M19" i="1"/>
  <c r="L21" i="1"/>
  <c r="F21" i="1"/>
  <c r="E12" i="1"/>
  <c r="G43" i="2"/>
  <c r="P25" i="1"/>
  <c r="G34" i="2" s="1"/>
  <c r="C10" i="3" s="1"/>
  <c r="G13" i="2"/>
  <c r="C16" i="3" s="1"/>
  <c r="P20" i="1"/>
  <c r="G40" i="2"/>
  <c r="C40" i="2"/>
  <c r="L28" i="1"/>
  <c r="F28" i="1"/>
  <c r="H50" i="2" l="1"/>
  <c r="D17" i="3" s="1"/>
  <c r="C11" i="3"/>
  <c r="C21" i="6"/>
  <c r="H17" i="2"/>
  <c r="D30" i="3" s="1"/>
  <c r="G25" i="2"/>
  <c r="G31" i="2"/>
  <c r="H47" i="2"/>
  <c r="D32" i="3" s="1"/>
  <c r="Q10" i="3"/>
  <c r="C39" i="6" s="1"/>
  <c r="M21" i="1"/>
  <c r="P18" i="1"/>
  <c r="H44" i="2"/>
  <c r="R18" i="3" s="1"/>
  <c r="C38" i="6" s="1"/>
  <c r="C18" i="3"/>
  <c r="G10" i="2"/>
  <c r="C30" i="3" s="1"/>
  <c r="H26" i="2"/>
  <c r="K9" i="3" s="1"/>
  <c r="C31" i="3"/>
  <c r="P19" i="1"/>
  <c r="G37" i="2" s="1"/>
  <c r="J9" i="3" s="1"/>
  <c r="P27" i="1"/>
  <c r="P28" i="1" s="1"/>
  <c r="H29" i="2"/>
  <c r="R17" i="3" s="1"/>
  <c r="C29" i="6" s="1"/>
  <c r="C17" i="3"/>
  <c r="H41" i="2"/>
  <c r="K10" i="3" s="1"/>
  <c r="C32" i="3"/>
  <c r="H11" i="2"/>
  <c r="K8" i="3" s="1"/>
  <c r="H14" i="2"/>
  <c r="H35" i="2"/>
  <c r="D16" i="3" s="1"/>
  <c r="C40" i="6" l="1"/>
  <c r="C42" i="6" s="1"/>
  <c r="G19" i="2"/>
  <c r="H20" i="2" s="1"/>
  <c r="D8" i="3" s="1"/>
  <c r="H32" i="2"/>
  <c r="D31" i="3" s="1"/>
  <c r="C33" i="3" s="1"/>
  <c r="D9" i="4" s="1"/>
  <c r="C9" i="6" s="1"/>
  <c r="Q9" i="3"/>
  <c r="Q12" i="3" s="1"/>
  <c r="H38" i="2"/>
  <c r="D9" i="3" s="1"/>
  <c r="P21" i="1"/>
  <c r="C19" i="3"/>
  <c r="R16" i="3"/>
  <c r="C20" i="6" s="1"/>
  <c r="D7" i="4" l="1"/>
  <c r="C7" i="6" s="1"/>
  <c r="C12" i="3"/>
  <c r="D6" i="4" s="1"/>
  <c r="C6" i="6" s="1"/>
  <c r="D14" i="4"/>
  <c r="C30" i="6"/>
  <c r="C31" i="6" s="1"/>
  <c r="C33" i="6" s="1"/>
  <c r="H52" i="2"/>
  <c r="G52" i="2"/>
  <c r="R19" i="3"/>
  <c r="E15" i="4" s="1"/>
  <c r="J8" i="3"/>
  <c r="C22" i="6"/>
  <c r="C24" i="6" s="1"/>
  <c r="C10" i="6" l="1"/>
  <c r="C15" i="6" s="1"/>
  <c r="D16" i="4"/>
  <c r="K12" i="3"/>
  <c r="E11" i="4" s="1"/>
  <c r="F13" i="6"/>
  <c r="F14" i="6" s="1"/>
  <c r="F6" i="6" l="1"/>
  <c r="F8" i="6" s="1"/>
  <c r="F15" i="6" s="1"/>
  <c r="E16" i="4"/>
  <c r="E18" i="4" s="1"/>
</calcChain>
</file>

<file path=xl/sharedStrings.xml><?xml version="1.0" encoding="utf-8"?>
<sst xmlns="http://schemas.openxmlformats.org/spreadsheetml/2006/main" count="261" uniqueCount="103">
  <si>
    <t>Efectivo</t>
  </si>
  <si>
    <t>Capital</t>
  </si>
  <si>
    <t>Inventarios</t>
  </si>
  <si>
    <t>Costo de ventas</t>
  </si>
  <si>
    <t>Debe</t>
  </si>
  <si>
    <t>Haber</t>
  </si>
  <si>
    <t>Asientos de diario</t>
  </si>
  <si>
    <t>Total</t>
  </si>
  <si>
    <t>Tipo</t>
  </si>
  <si>
    <t>ESF</t>
  </si>
  <si>
    <t>ER</t>
  </si>
  <si>
    <t>Estado de situación financiera</t>
  </si>
  <si>
    <t>Estado de resultados</t>
  </si>
  <si>
    <t>20001</t>
  </si>
  <si>
    <t>Código</t>
  </si>
  <si>
    <t>Descripción</t>
  </si>
  <si>
    <t>Mayor auxiliar (Inventarios)</t>
  </si>
  <si>
    <t>Ventas</t>
  </si>
  <si>
    <t>Mayor general</t>
  </si>
  <si>
    <t>C.U.</t>
  </si>
  <si>
    <t>S/.</t>
  </si>
  <si>
    <t>Deudor</t>
  </si>
  <si>
    <t>Acreedor</t>
  </si>
  <si>
    <t>S/</t>
  </si>
  <si>
    <t>P.U.</t>
  </si>
  <si>
    <t>Compras</t>
  </si>
  <si>
    <t>Pagos</t>
  </si>
  <si>
    <t>Fecha</t>
  </si>
  <si>
    <t>Cobros</t>
  </si>
  <si>
    <t>Activo fijo</t>
  </si>
  <si>
    <t>Unidades</t>
  </si>
  <si>
    <t>Activo</t>
  </si>
  <si>
    <t>Activo Corriente</t>
  </si>
  <si>
    <t>Activo No Corriente</t>
  </si>
  <si>
    <t>Pasivo</t>
  </si>
  <si>
    <t>Pasivo Corriente</t>
  </si>
  <si>
    <t>Patrimonio Neto</t>
  </si>
  <si>
    <t>Resultado del ejercicio</t>
  </si>
  <si>
    <t>Utilidad bruta</t>
  </si>
  <si>
    <t>Utilidad neta</t>
  </si>
  <si>
    <t>Cantidad</t>
  </si>
  <si>
    <t>P.U</t>
  </si>
  <si>
    <t>Compra 1</t>
  </si>
  <si>
    <t>Compra 2</t>
  </si>
  <si>
    <t>Compra 3</t>
  </si>
  <si>
    <t>CH</t>
  </si>
  <si>
    <t>Datos Compras</t>
  </si>
  <si>
    <t>Datos Ventas</t>
  </si>
  <si>
    <t>Venta 2</t>
  </si>
  <si>
    <t>20002</t>
  </si>
  <si>
    <t>Cuenta</t>
  </si>
  <si>
    <t>Nombre</t>
  </si>
  <si>
    <t>Aporte de</t>
  </si>
  <si>
    <t>capital</t>
  </si>
  <si>
    <t>Venta 1</t>
  </si>
  <si>
    <t xml:space="preserve">Primera </t>
  </si>
  <si>
    <t>compra</t>
  </si>
  <si>
    <t>Mercadería</t>
  </si>
  <si>
    <t>Cuentas por pagar comerciales</t>
  </si>
  <si>
    <t xml:space="preserve">Segunda </t>
  </si>
  <si>
    <t>Tercera</t>
  </si>
  <si>
    <t>venta</t>
  </si>
  <si>
    <t>Cuentas por cobrar comerciales</t>
  </si>
  <si>
    <t>Mercaderías</t>
  </si>
  <si>
    <t>Pago primera</t>
  </si>
  <si>
    <t>Efectivo y equivalentes de efectivo</t>
  </si>
  <si>
    <t>Propiedad, planta y equipo</t>
  </si>
  <si>
    <t>Pago segunda</t>
  </si>
  <si>
    <t>Cobro primera</t>
  </si>
  <si>
    <t>Obligaciones financieras</t>
  </si>
  <si>
    <t>Segunda</t>
  </si>
  <si>
    <t>10 Efectivo y equivalentes de efectivo</t>
  </si>
  <si>
    <t>42 Cuentas por pagar comerciales</t>
  </si>
  <si>
    <t>69 Costo de ventas</t>
  </si>
  <si>
    <t>12 Cuentas por cobrar comerciales</t>
  </si>
  <si>
    <t>50 Capital</t>
  </si>
  <si>
    <t>70 Ventas</t>
  </si>
  <si>
    <t>20 Mercaderías</t>
  </si>
  <si>
    <t>33 Propiedad, planta y equipo</t>
  </si>
  <si>
    <t>45 Obligaciones financieras</t>
  </si>
  <si>
    <t>Balance de comprobación al 31/07/2023</t>
  </si>
  <si>
    <t>Total pasivo corriente</t>
  </si>
  <si>
    <t>Total patrimonio neto</t>
  </si>
  <si>
    <t>Total activo corriente</t>
  </si>
  <si>
    <t>Total activo no corriente</t>
  </si>
  <si>
    <t>Total activos</t>
  </si>
  <si>
    <t>Total pasivo y patrimonio neto</t>
  </si>
  <si>
    <t>King Kong</t>
  </si>
  <si>
    <t>Alfajores</t>
  </si>
  <si>
    <t>Chifles</t>
  </si>
  <si>
    <t>KK</t>
  </si>
  <si>
    <t>Alf</t>
  </si>
  <si>
    <t>Ch</t>
  </si>
  <si>
    <t>Venta 3</t>
  </si>
  <si>
    <t>Cuentas por cobrar a los accionistas</t>
  </si>
  <si>
    <t>14 Cuentas por cobrar a accionistas</t>
  </si>
  <si>
    <t>Cuentas por cobrar a accionistas</t>
  </si>
  <si>
    <t>20003</t>
  </si>
  <si>
    <t>Estado de Situación Financiera al 31/12/2023</t>
  </si>
  <si>
    <t>Estado de Resultados del 01/10/2023 al  31/10/2023</t>
  </si>
  <si>
    <t>Estado de Resultados del 01/11/2023 al  30/11/2023</t>
  </si>
  <si>
    <t>Estado de Resultados del 01/12/2023 al  31/12/2023</t>
  </si>
  <si>
    <t>Cobro segunda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</si>
</sst>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_ ;\(#,##0\)"/>
    <numFmt numFmtId="166" formatCode="_-* #,##0_-;\-* #,##0_-;_-* &quot;-&quot;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3" fillId="0" borderId="2" xfId="0" applyNumberFormat="1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164" fontId="3" fillId="0" borderId="3" xfId="0" applyNumberFormat="1" applyFont="1" applyBorder="1"/>
    <xf numFmtId="164" fontId="3" fillId="0" borderId="0" xfId="0" applyNumberFormat="1" applyFont="1"/>
    <xf numFmtId="14" fontId="0" fillId="0" borderId="0" xfId="0" applyNumberFormat="1"/>
    <xf numFmtId="164" fontId="3" fillId="0" borderId="0" xfId="1" applyNumberFormat="1" applyFont="1"/>
    <xf numFmtId="0" fontId="3" fillId="0" borderId="0" xfId="0" applyFont="1" applyAlignment="1">
      <alignment horizontal="left"/>
    </xf>
    <xf numFmtId="164" fontId="0" fillId="0" borderId="2" xfId="0" applyNumberFormat="1" applyBorder="1"/>
    <xf numFmtId="164" fontId="0" fillId="0" borderId="0" xfId="1" applyNumberFormat="1" applyFont="1" applyFill="1"/>
    <xf numFmtId="164" fontId="3" fillId="0" borderId="0" xfId="1" applyNumberFormat="1" applyFont="1" applyFill="1"/>
    <xf numFmtId="164" fontId="0" fillId="0" borderId="0" xfId="1" applyNumberFormat="1" applyFont="1" applyBorder="1"/>
    <xf numFmtId="0" fontId="3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164" fontId="0" fillId="0" borderId="9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3" fillId="0" borderId="8" xfId="0" applyFont="1" applyBorder="1"/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0" applyFont="1"/>
    <xf numFmtId="9" fontId="3" fillId="0" borderId="0" xfId="2" applyFont="1" applyAlignment="1">
      <alignment horizontal="center"/>
    </xf>
    <xf numFmtId="14" fontId="3" fillId="0" borderId="0" xfId="0" applyNumberFormat="1" applyFont="1"/>
    <xf numFmtId="164" fontId="0" fillId="0" borderId="0" xfId="1" applyNumberFormat="1" applyFont="1" applyFill="1" applyBorder="1"/>
    <xf numFmtId="164" fontId="2" fillId="0" borderId="0" xfId="1" applyNumberFormat="1" applyFont="1" applyFill="1"/>
    <xf numFmtId="164" fontId="0" fillId="0" borderId="1" xfId="1" applyNumberFormat="1" applyFont="1" applyFill="1" applyBorder="1"/>
    <xf numFmtId="164" fontId="2" fillId="0" borderId="0" xfId="1" applyNumberFormat="1" applyFont="1" applyFill="1" applyBorder="1" applyAlignment="1">
      <alignment horizontal="center"/>
    </xf>
    <xf numFmtId="164" fontId="3" fillId="0" borderId="4" xfId="0" applyNumberFormat="1" applyFont="1" applyBorder="1"/>
    <xf numFmtId="165" fontId="0" fillId="0" borderId="0" xfId="0" applyNumberFormat="1"/>
    <xf numFmtId="43" fontId="0" fillId="0" borderId="0" xfId="1" applyFont="1"/>
    <xf numFmtId="9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43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Fill="1"/>
    <xf numFmtId="164" fontId="3" fillId="0" borderId="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43" fontId="0" fillId="0" borderId="0" xfId="1" applyFont="1" applyBorder="1"/>
    <xf numFmtId="164" fontId="3" fillId="0" borderId="0" xfId="0" applyNumberFormat="1" applyFont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6" fontId="0" fillId="0" borderId="0" xfId="0" applyNumberFormat="1"/>
    <xf numFmtId="43" fontId="0" fillId="0" borderId="0" xfId="0" applyNumberFormat="1"/>
    <xf numFmtId="43" fontId="3" fillId="0" borderId="3" xfId="1" applyFont="1" applyBorder="1"/>
    <xf numFmtId="49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/>
    <xf numFmtId="164" fontId="2" fillId="0" borderId="0" xfId="1" applyNumberFormat="1" applyFont="1" applyFill="1" applyBorder="1"/>
    <xf numFmtId="14" fontId="0" fillId="4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\Documents\Manuel\PUCP\Curso%20Contabilidad%20y%20Finanzas\2024-2\Clases\3%20Clase%20070924%20Soluci&#243;n%20Caso%201.xlsx" TargetMode="External"/><Relationship Id="rId1" Type="http://schemas.openxmlformats.org/officeDocument/2006/relationships/externalLinkPath" Target="/Users/chris/Documents/Manuel/PUCP/Curso%20Contabilidad%20y%20Finanzas/2024-2/Clases/3%20Clase%20070924%20Soluci&#243;n%20Cas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"/>
      <sheetName val="Asientos contables"/>
      <sheetName val="Mayor general"/>
      <sheetName val="Balance de comprobación"/>
      <sheetName val="Mayor auxiliar"/>
      <sheetName val="EEFF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F5A3-5155-4B30-8276-A8201BC17C86}">
  <dimension ref="A2:Q29"/>
  <sheetViews>
    <sheetView tabSelected="1" topLeftCell="A5" workbookViewId="0">
      <selection activeCell="L10" sqref="L10"/>
    </sheetView>
  </sheetViews>
  <sheetFormatPr baseColWidth="10" defaultRowHeight="14.4" x14ac:dyDescent="0.3"/>
  <cols>
    <col min="1" max="1" width="6.5546875" customWidth="1"/>
    <col min="2" max="2" width="18.109375" bestFit="1" customWidth="1"/>
    <col min="3" max="3" width="10.6640625" bestFit="1" customWidth="1"/>
    <col min="4" max="4" width="8.44140625" bestFit="1" customWidth="1"/>
    <col min="5" max="5" width="7.88671875" style="1" bestFit="1" customWidth="1"/>
    <col min="6" max="6" width="7.88671875" bestFit="1" customWidth="1"/>
    <col min="7" max="8" width="7.44140625" customWidth="1"/>
    <col min="9" max="9" width="7.88671875" bestFit="1" customWidth="1"/>
    <col min="10" max="11" width="7.44140625" customWidth="1"/>
    <col min="12" max="13" width="7.88671875" bestFit="1" customWidth="1"/>
    <col min="14" max="14" width="5.77734375" customWidth="1"/>
    <col min="15" max="15" width="10.33203125" bestFit="1" customWidth="1"/>
    <col min="16" max="16" width="7.88671875" bestFit="1" customWidth="1"/>
    <col min="17" max="17" width="6.88671875" bestFit="1" customWidth="1"/>
    <col min="18" max="18" width="4.21875" customWidth="1"/>
    <col min="19" max="19" width="1.88671875" bestFit="1" customWidth="1"/>
    <col min="20" max="20" width="6.33203125" customWidth="1"/>
    <col min="21" max="21" width="7.88671875" customWidth="1"/>
    <col min="22" max="22" width="2" bestFit="1" customWidth="1"/>
    <col min="23" max="23" width="5" customWidth="1"/>
    <col min="24" max="24" width="20.44140625" bestFit="1" customWidth="1"/>
  </cols>
  <sheetData>
    <row r="2" spans="2:15" x14ac:dyDescent="0.3">
      <c r="B2" s="20" t="s">
        <v>46</v>
      </c>
      <c r="C2" s="21" t="s">
        <v>40</v>
      </c>
      <c r="D2" s="21" t="s">
        <v>41</v>
      </c>
      <c r="E2" s="22" t="s">
        <v>23</v>
      </c>
    </row>
    <row r="3" spans="2:15" x14ac:dyDescent="0.3">
      <c r="B3" s="23" t="s">
        <v>87</v>
      </c>
      <c r="C3" s="19">
        <v>2000</v>
      </c>
      <c r="D3" s="49">
        <v>15</v>
      </c>
      <c r="E3" s="24">
        <f>C3*D3</f>
        <v>30000</v>
      </c>
    </row>
    <row r="4" spans="2:15" x14ac:dyDescent="0.3">
      <c r="B4" s="23" t="s">
        <v>88</v>
      </c>
      <c r="C4" s="19">
        <v>1000</v>
      </c>
      <c r="D4" s="49">
        <v>13</v>
      </c>
      <c r="E4" s="24">
        <f>C4*D4</f>
        <v>13000</v>
      </c>
    </row>
    <row r="5" spans="2:15" x14ac:dyDescent="0.3">
      <c r="B5" s="23" t="s">
        <v>89</v>
      </c>
      <c r="C5" s="19">
        <v>4000</v>
      </c>
      <c r="D5" s="49">
        <v>6</v>
      </c>
      <c r="E5" s="24">
        <f>C5*D5</f>
        <v>24000</v>
      </c>
    </row>
    <row r="6" spans="2:15" x14ac:dyDescent="0.3">
      <c r="B6" s="23"/>
      <c r="C6" s="50">
        <f>SUM(C3:C5)</f>
        <v>7000</v>
      </c>
      <c r="D6" s="1"/>
      <c r="E6" s="51">
        <f>SUM(E3:E5)</f>
        <v>67000</v>
      </c>
    </row>
    <row r="7" spans="2:15" x14ac:dyDescent="0.3">
      <c r="B7" s="25"/>
      <c r="E7" s="26"/>
    </row>
    <row r="8" spans="2:15" x14ac:dyDescent="0.3">
      <c r="B8" s="27" t="s">
        <v>47</v>
      </c>
      <c r="C8" s="1" t="s">
        <v>40</v>
      </c>
      <c r="D8" s="1" t="s">
        <v>41</v>
      </c>
      <c r="E8" s="26" t="s">
        <v>23</v>
      </c>
    </row>
    <row r="9" spans="2:15" x14ac:dyDescent="0.3">
      <c r="B9" s="23" t="s">
        <v>87</v>
      </c>
      <c r="C9" s="19">
        <f>C3</f>
        <v>2000</v>
      </c>
      <c r="D9" s="49">
        <f>D3*1.25</f>
        <v>18.75</v>
      </c>
      <c r="E9" s="24">
        <f>C9*D9</f>
        <v>37500</v>
      </c>
    </row>
    <row r="10" spans="2:15" x14ac:dyDescent="0.3">
      <c r="B10" s="23" t="s">
        <v>88</v>
      </c>
      <c r="C10" s="19">
        <f>C4</f>
        <v>1000</v>
      </c>
      <c r="D10" s="49">
        <f>D4*1.15</f>
        <v>14.95</v>
      </c>
      <c r="E10" s="24">
        <f>C10*D10</f>
        <v>14950</v>
      </c>
    </row>
    <row r="11" spans="2:15" x14ac:dyDescent="0.3">
      <c r="B11" s="23" t="s">
        <v>89</v>
      </c>
      <c r="C11" s="19">
        <f>C5</f>
        <v>4000</v>
      </c>
      <c r="D11" s="49">
        <f>D5*1.5</f>
        <v>9</v>
      </c>
      <c r="E11" s="24">
        <f>C11*D11</f>
        <v>36000</v>
      </c>
    </row>
    <row r="12" spans="2:15" x14ac:dyDescent="0.3">
      <c r="B12" s="28"/>
      <c r="C12" s="47">
        <f>SUM(C9:C11)</f>
        <v>7000</v>
      </c>
      <c r="D12" s="29"/>
      <c r="E12" s="48">
        <f>SUM(E9:E11)</f>
        <v>88450</v>
      </c>
    </row>
    <row r="16" spans="2:15" x14ac:dyDescent="0.3">
      <c r="B16" s="6" t="s">
        <v>25</v>
      </c>
      <c r="O16" s="6" t="s">
        <v>26</v>
      </c>
    </row>
    <row r="17" spans="1:17" x14ac:dyDescent="0.3">
      <c r="B17" s="1" t="s">
        <v>27</v>
      </c>
      <c r="C17" s="1" t="s">
        <v>15</v>
      </c>
      <c r="D17" s="1" t="s">
        <v>90</v>
      </c>
      <c r="E17" s="1" t="s">
        <v>24</v>
      </c>
      <c r="F17" s="1" t="s">
        <v>23</v>
      </c>
      <c r="G17" s="1" t="s">
        <v>91</v>
      </c>
      <c r="H17" s="1" t="s">
        <v>24</v>
      </c>
      <c r="I17" s="1" t="s">
        <v>23</v>
      </c>
      <c r="J17" s="1" t="s">
        <v>92</v>
      </c>
      <c r="K17" s="1" t="s">
        <v>24</v>
      </c>
      <c r="L17" s="1" t="s">
        <v>23</v>
      </c>
      <c r="M17" s="1" t="s">
        <v>7</v>
      </c>
      <c r="N17" s="1"/>
      <c r="O17" s="1" t="s">
        <v>27</v>
      </c>
      <c r="P17" s="1" t="s">
        <v>23</v>
      </c>
      <c r="Q17" s="1"/>
    </row>
    <row r="18" spans="1:17" x14ac:dyDescent="0.3">
      <c r="A18" s="40">
        <v>0.2</v>
      </c>
      <c r="B18" s="43">
        <v>45227</v>
      </c>
      <c r="C18" s="13" t="s">
        <v>42</v>
      </c>
      <c r="D18" s="52">
        <f>C$3*A18</f>
        <v>400</v>
      </c>
      <c r="E18" s="45">
        <f>D3</f>
        <v>15</v>
      </c>
      <c r="F18" s="17">
        <f>D18*E18</f>
        <v>6000</v>
      </c>
      <c r="G18" s="17">
        <f>C$4*A18</f>
        <v>200</v>
      </c>
      <c r="H18" s="46">
        <f>D4</f>
        <v>13</v>
      </c>
      <c r="I18" s="17">
        <f>G18*H18</f>
        <v>2600</v>
      </c>
      <c r="J18" s="4">
        <f>C$5*A18</f>
        <v>800</v>
      </c>
      <c r="K18" s="45">
        <f>D5</f>
        <v>6</v>
      </c>
      <c r="L18" s="17">
        <f>J18*K18</f>
        <v>4800</v>
      </c>
      <c r="M18" s="4">
        <f>F18+L18+I18</f>
        <v>13400</v>
      </c>
      <c r="O18" s="41">
        <f>B18+15</f>
        <v>45242</v>
      </c>
      <c r="P18" s="4">
        <f>M18</f>
        <v>13400</v>
      </c>
      <c r="Q18" s="1"/>
    </row>
    <row r="19" spans="1:17" x14ac:dyDescent="0.3">
      <c r="A19" s="40">
        <v>0.3</v>
      </c>
      <c r="B19" s="41">
        <v>45256</v>
      </c>
      <c r="C19" s="13" t="s">
        <v>43</v>
      </c>
      <c r="D19" s="52">
        <f t="shared" ref="D19:D20" si="0">C$3*A19</f>
        <v>600</v>
      </c>
      <c r="E19" s="45">
        <f>D3</f>
        <v>15</v>
      </c>
      <c r="F19" s="17">
        <f t="shared" ref="F19:F20" si="1">D19*E19</f>
        <v>9000</v>
      </c>
      <c r="G19" s="17">
        <f t="shared" ref="G19:G20" si="2">C$4*A19</f>
        <v>300</v>
      </c>
      <c r="H19" s="46">
        <f>D4</f>
        <v>13</v>
      </c>
      <c r="I19" s="17">
        <f>G19*H19</f>
        <v>3900</v>
      </c>
      <c r="J19" s="4">
        <f t="shared" ref="J19:J20" si="3">C$5*A19</f>
        <v>1200</v>
      </c>
      <c r="K19" s="45">
        <f>D5</f>
        <v>6</v>
      </c>
      <c r="L19" s="17">
        <f t="shared" ref="L19:L20" si="4">J19*K19</f>
        <v>7200</v>
      </c>
      <c r="M19" s="4">
        <f t="shared" ref="M19:M20" si="5">F19+L19+I19</f>
        <v>20100</v>
      </c>
      <c r="O19" s="42">
        <f>B19+15</f>
        <v>45271</v>
      </c>
      <c r="P19" s="4">
        <f>M19</f>
        <v>20100</v>
      </c>
      <c r="Q19" s="1"/>
    </row>
    <row r="20" spans="1:17" x14ac:dyDescent="0.3">
      <c r="A20" s="40">
        <v>0.5</v>
      </c>
      <c r="B20" s="42">
        <v>45280</v>
      </c>
      <c r="C20" s="13" t="s">
        <v>44</v>
      </c>
      <c r="D20" s="52">
        <f t="shared" si="0"/>
        <v>1000</v>
      </c>
      <c r="E20" s="45">
        <f>D3</f>
        <v>15</v>
      </c>
      <c r="F20" s="17">
        <f t="shared" si="1"/>
        <v>15000</v>
      </c>
      <c r="G20" s="17">
        <f t="shared" si="2"/>
        <v>500</v>
      </c>
      <c r="H20" s="46">
        <f>D4</f>
        <v>13</v>
      </c>
      <c r="I20" s="17">
        <f>G20*H20</f>
        <v>6500</v>
      </c>
      <c r="J20" s="4">
        <f t="shared" si="3"/>
        <v>2000</v>
      </c>
      <c r="K20" s="45">
        <f>D5</f>
        <v>6</v>
      </c>
      <c r="L20" s="17">
        <f t="shared" si="4"/>
        <v>12000</v>
      </c>
      <c r="M20" s="4">
        <f t="shared" si="5"/>
        <v>33500</v>
      </c>
      <c r="O20" s="13">
        <f>B20+15</f>
        <v>45295</v>
      </c>
      <c r="P20" s="4">
        <f>M20</f>
        <v>33500</v>
      </c>
      <c r="Q20" s="1"/>
    </row>
    <row r="21" spans="1:17" x14ac:dyDescent="0.3">
      <c r="D21" s="14">
        <f>SUM(D18:D20)</f>
        <v>2000</v>
      </c>
      <c r="F21" s="14">
        <f>SUM(F18:F20)</f>
        <v>30000</v>
      </c>
      <c r="G21" s="14">
        <f>SUM(G18:G20)</f>
        <v>1000</v>
      </c>
      <c r="H21" s="14"/>
      <c r="I21" s="14">
        <f>SUM(I18:I20)</f>
        <v>13000</v>
      </c>
      <c r="J21" s="14">
        <f>SUM(J18:J20)</f>
        <v>4000</v>
      </c>
      <c r="K21" s="18"/>
      <c r="L21" s="14">
        <f>SUM(L18:L20)</f>
        <v>24000</v>
      </c>
      <c r="M21" s="14">
        <f>SUM(M18:M20)</f>
        <v>67000</v>
      </c>
      <c r="P21" s="14">
        <f>SUM(P18:P20)</f>
        <v>67000</v>
      </c>
    </row>
    <row r="22" spans="1:17" x14ac:dyDescent="0.3">
      <c r="F22" s="14"/>
      <c r="G22" s="14"/>
      <c r="H22" s="14"/>
      <c r="I22" s="14"/>
      <c r="J22" s="18"/>
      <c r="K22" s="18"/>
      <c r="L22" s="18"/>
    </row>
    <row r="23" spans="1:17" x14ac:dyDescent="0.3">
      <c r="B23" s="6" t="s">
        <v>17</v>
      </c>
      <c r="O23" s="6" t="s">
        <v>28</v>
      </c>
    </row>
    <row r="24" spans="1:17" x14ac:dyDescent="0.3">
      <c r="B24" s="1" t="s">
        <v>27</v>
      </c>
      <c r="C24" s="1" t="s">
        <v>15</v>
      </c>
      <c r="D24" s="1" t="s">
        <v>90</v>
      </c>
      <c r="E24" s="1" t="s">
        <v>24</v>
      </c>
      <c r="F24" s="1" t="s">
        <v>23</v>
      </c>
      <c r="G24" s="1" t="s">
        <v>91</v>
      </c>
      <c r="H24" s="1" t="s">
        <v>24</v>
      </c>
      <c r="I24" s="1" t="s">
        <v>23</v>
      </c>
      <c r="J24" s="1" t="s">
        <v>45</v>
      </c>
      <c r="K24" s="1" t="s">
        <v>24</v>
      </c>
      <c r="L24" s="1" t="s">
        <v>23</v>
      </c>
      <c r="M24" s="1" t="s">
        <v>7</v>
      </c>
      <c r="N24" s="1"/>
      <c r="O24" s="1" t="s">
        <v>27</v>
      </c>
      <c r="P24" s="1" t="s">
        <v>23</v>
      </c>
    </row>
    <row r="25" spans="1:17" x14ac:dyDescent="0.3">
      <c r="A25" s="40">
        <v>0.2</v>
      </c>
      <c r="B25" s="43">
        <f>B18+3</f>
        <v>45230</v>
      </c>
      <c r="C25" s="13" t="s">
        <v>54</v>
      </c>
      <c r="D25" s="3">
        <f>C$9*A25</f>
        <v>400</v>
      </c>
      <c r="E25" s="44">
        <f>D9</f>
        <v>18.75</v>
      </c>
      <c r="F25" s="17">
        <f>D25*E25</f>
        <v>7500</v>
      </c>
      <c r="G25" s="3">
        <f>C$10*A25</f>
        <v>200</v>
      </c>
      <c r="H25" s="46">
        <f>D10</f>
        <v>14.95</v>
      </c>
      <c r="I25" s="17">
        <f>G25*H25</f>
        <v>2990</v>
      </c>
      <c r="J25" s="3">
        <f>C$11*A25</f>
        <v>800</v>
      </c>
      <c r="K25" s="46">
        <f>D11</f>
        <v>9</v>
      </c>
      <c r="L25" s="17">
        <f>J25*K25</f>
        <v>7200</v>
      </c>
      <c r="M25" s="4">
        <f>F25+L25+I25</f>
        <v>17690</v>
      </c>
      <c r="O25" s="41">
        <f>B25+30</f>
        <v>45260</v>
      </c>
      <c r="P25" s="4">
        <f>M25</f>
        <v>17690</v>
      </c>
    </row>
    <row r="26" spans="1:17" x14ac:dyDescent="0.3">
      <c r="A26" s="40">
        <v>0.3</v>
      </c>
      <c r="B26" s="41">
        <f t="shared" ref="B26:B27" si="6">B19+3</f>
        <v>45259</v>
      </c>
      <c r="C26" s="13" t="s">
        <v>48</v>
      </c>
      <c r="D26" s="3">
        <f>C$9*A26</f>
        <v>600</v>
      </c>
      <c r="E26" s="44">
        <f>D9</f>
        <v>18.75</v>
      </c>
      <c r="F26" s="17">
        <f>D26*E26</f>
        <v>11250</v>
      </c>
      <c r="G26" s="3">
        <f>C$10*A26</f>
        <v>300</v>
      </c>
      <c r="H26" s="46">
        <f>D10</f>
        <v>14.95</v>
      </c>
      <c r="I26" s="17">
        <f>G26*H26</f>
        <v>4485</v>
      </c>
      <c r="J26" s="3">
        <f t="shared" ref="J26:J27" si="7">C$11*A26</f>
        <v>1200</v>
      </c>
      <c r="K26" s="46">
        <f>D11</f>
        <v>9</v>
      </c>
      <c r="L26" s="17">
        <f>J26*K26</f>
        <v>10800</v>
      </c>
      <c r="M26" s="4">
        <f>F26+L26+I26</f>
        <v>26535</v>
      </c>
      <c r="O26" s="42">
        <f>B26+30</f>
        <v>45289</v>
      </c>
      <c r="P26" s="4">
        <f>M26</f>
        <v>26535</v>
      </c>
    </row>
    <row r="27" spans="1:17" x14ac:dyDescent="0.3">
      <c r="A27" s="40">
        <v>0.4</v>
      </c>
      <c r="B27" s="42">
        <f t="shared" si="6"/>
        <v>45283</v>
      </c>
      <c r="C27" s="13" t="s">
        <v>93</v>
      </c>
      <c r="D27" s="3">
        <f>C$9*A27</f>
        <v>800</v>
      </c>
      <c r="E27" s="44">
        <f>D9</f>
        <v>18.75</v>
      </c>
      <c r="F27" s="17">
        <f>D27*E27</f>
        <v>15000</v>
      </c>
      <c r="G27" s="3">
        <f>C$10*A27</f>
        <v>400</v>
      </c>
      <c r="H27" s="46">
        <f>D10</f>
        <v>14.95</v>
      </c>
      <c r="I27" s="17">
        <f>G27*H27</f>
        <v>5980</v>
      </c>
      <c r="J27" s="3">
        <f t="shared" si="7"/>
        <v>1600</v>
      </c>
      <c r="K27" s="46">
        <f>D11</f>
        <v>9</v>
      </c>
      <c r="L27" s="17">
        <f>J27*K27</f>
        <v>14400</v>
      </c>
      <c r="M27" s="4">
        <f>F27+L27+I27</f>
        <v>35380</v>
      </c>
      <c r="O27" s="13">
        <f>B27+30</f>
        <v>45313</v>
      </c>
      <c r="P27" s="4">
        <f>M27</f>
        <v>35380</v>
      </c>
    </row>
    <row r="28" spans="1:17" x14ac:dyDescent="0.3">
      <c r="B28" s="13"/>
      <c r="C28" s="13"/>
      <c r="D28" s="14">
        <f>SUM(D25:D27)</f>
        <v>1800</v>
      </c>
      <c r="E28" s="31"/>
      <c r="F28" s="14">
        <f>SUM(F25:F27)</f>
        <v>33750</v>
      </c>
      <c r="G28" s="14">
        <f>SUM(G25:G27)</f>
        <v>900</v>
      </c>
      <c r="H28" s="14"/>
      <c r="I28" s="14">
        <f>SUM(I25:I27)</f>
        <v>13455</v>
      </c>
      <c r="J28" s="14">
        <f>SUM(J25:J27)</f>
        <v>3600</v>
      </c>
      <c r="K28" s="18"/>
      <c r="L28" s="14">
        <f>SUM(L25:L27)</f>
        <v>32400</v>
      </c>
      <c r="M28" s="14">
        <f>SUM(M25:M27)</f>
        <v>79605</v>
      </c>
      <c r="N28" s="6"/>
      <c r="O28" s="32"/>
      <c r="P28" s="12">
        <f>SUM(P25:P27)</f>
        <v>79605</v>
      </c>
    </row>
    <row r="29" spans="1:17" x14ac:dyDescent="0.3">
      <c r="F29" s="14"/>
      <c r="G29" s="14"/>
      <c r="H29" s="14"/>
      <c r="I29" s="14"/>
      <c r="J29" s="18"/>
      <c r="K29" s="18"/>
      <c r="L29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DE88-1FB8-4ABA-9889-3AA35BB54697}">
  <dimension ref="B1:H55"/>
  <sheetViews>
    <sheetView topLeftCell="A28" zoomScale="102" zoomScaleNormal="110" workbookViewId="0">
      <selection activeCell="C13" sqref="C13"/>
    </sheetView>
  </sheetViews>
  <sheetFormatPr baseColWidth="10" defaultRowHeight="14.4" x14ac:dyDescent="0.3"/>
  <cols>
    <col min="1" max="1" width="5.21875" customWidth="1"/>
    <col min="2" max="2" width="16.33203125" bestFit="1" customWidth="1"/>
    <col min="3" max="3" width="10.88671875" style="1" customWidth="1"/>
    <col min="4" max="4" width="10.88671875" customWidth="1"/>
    <col min="5" max="5" width="31.5546875" bestFit="1" customWidth="1"/>
    <col min="6" max="6" width="6.6640625" style="1" customWidth="1"/>
    <col min="7" max="8" width="9.33203125" bestFit="1" customWidth="1"/>
  </cols>
  <sheetData>
    <row r="1" spans="2:8" x14ac:dyDescent="0.3">
      <c r="E1" s="6"/>
    </row>
    <row r="2" spans="2:8" x14ac:dyDescent="0.3">
      <c r="B2" s="15" t="s">
        <v>6</v>
      </c>
      <c r="C2" s="15"/>
      <c r="D2" s="15"/>
    </row>
    <row r="4" spans="2:8" x14ac:dyDescent="0.3">
      <c r="B4" s="2" t="s">
        <v>15</v>
      </c>
      <c r="C4" s="2" t="s">
        <v>27</v>
      </c>
      <c r="D4" s="2" t="s">
        <v>50</v>
      </c>
      <c r="E4" s="2" t="s">
        <v>51</v>
      </c>
      <c r="F4" s="2" t="s">
        <v>8</v>
      </c>
      <c r="G4" s="2" t="s">
        <v>4</v>
      </c>
      <c r="H4" s="2" t="s">
        <v>5</v>
      </c>
    </row>
    <row r="5" spans="2:8" x14ac:dyDescent="0.3">
      <c r="E5" s="5">
        <v>1</v>
      </c>
    </row>
    <row r="6" spans="2:8" x14ac:dyDescent="0.3">
      <c r="B6" s="30" t="s">
        <v>52</v>
      </c>
      <c r="C6" s="63">
        <v>45214</v>
      </c>
      <c r="D6">
        <v>10</v>
      </c>
      <c r="E6" t="s">
        <v>65</v>
      </c>
      <c r="F6" s="5" t="s">
        <v>9</v>
      </c>
      <c r="G6" s="3">
        <v>15000</v>
      </c>
      <c r="H6" s="3"/>
    </row>
    <row r="7" spans="2:8" x14ac:dyDescent="0.3">
      <c r="B7" s="30" t="s">
        <v>53</v>
      </c>
      <c r="D7">
        <v>14</v>
      </c>
      <c r="E7" t="s">
        <v>94</v>
      </c>
      <c r="F7" s="5" t="s">
        <v>9</v>
      </c>
      <c r="G7" s="3">
        <v>5000</v>
      </c>
      <c r="H7" s="3"/>
    </row>
    <row r="8" spans="2:8" x14ac:dyDescent="0.3">
      <c r="D8">
        <v>50</v>
      </c>
      <c r="E8" t="s">
        <v>1</v>
      </c>
      <c r="F8" s="5" t="s">
        <v>9</v>
      </c>
      <c r="G8" s="3"/>
      <c r="H8" s="3">
        <f>G6+G7</f>
        <v>20000</v>
      </c>
    </row>
    <row r="9" spans="2:8" x14ac:dyDescent="0.3">
      <c r="E9" s="5">
        <v>2</v>
      </c>
      <c r="G9" s="3"/>
      <c r="H9" s="3"/>
    </row>
    <row r="10" spans="2:8" x14ac:dyDescent="0.3">
      <c r="B10" s="30" t="s">
        <v>55</v>
      </c>
      <c r="C10" s="63">
        <f>Data!B18</f>
        <v>45227</v>
      </c>
      <c r="D10">
        <v>20</v>
      </c>
      <c r="E10" t="s">
        <v>57</v>
      </c>
      <c r="F10" s="5" t="s">
        <v>9</v>
      </c>
      <c r="G10" s="3">
        <f>Data!M18</f>
        <v>13400</v>
      </c>
      <c r="H10" s="3"/>
    </row>
    <row r="11" spans="2:8" x14ac:dyDescent="0.3">
      <c r="B11" s="30" t="s">
        <v>56</v>
      </c>
      <c r="D11">
        <v>42</v>
      </c>
      <c r="E11" t="s">
        <v>58</v>
      </c>
      <c r="F11" s="5" t="s">
        <v>9</v>
      </c>
      <c r="G11" s="3"/>
      <c r="H11" s="3">
        <f>G10</f>
        <v>13400</v>
      </c>
    </row>
    <row r="12" spans="2:8" ht="14.4" customHeight="1" x14ac:dyDescent="0.3">
      <c r="E12" s="5">
        <v>3</v>
      </c>
      <c r="G12" s="3"/>
      <c r="H12" s="3"/>
    </row>
    <row r="13" spans="2:8" x14ac:dyDescent="0.3">
      <c r="B13" s="30" t="s">
        <v>55</v>
      </c>
      <c r="C13" s="63">
        <f>Data!B25</f>
        <v>45230</v>
      </c>
      <c r="D13">
        <v>12</v>
      </c>
      <c r="E13" t="s">
        <v>62</v>
      </c>
      <c r="F13" s="5" t="s">
        <v>9</v>
      </c>
      <c r="G13" s="3">
        <f>Data!M25</f>
        <v>17690</v>
      </c>
      <c r="H13" s="3"/>
    </row>
    <row r="14" spans="2:8" x14ac:dyDescent="0.3">
      <c r="B14" s="30" t="s">
        <v>61</v>
      </c>
      <c r="D14">
        <v>70</v>
      </c>
      <c r="E14" t="s">
        <v>17</v>
      </c>
      <c r="F14" s="5" t="s">
        <v>10</v>
      </c>
      <c r="G14" s="3"/>
      <c r="H14" s="3">
        <f>G13</f>
        <v>17690</v>
      </c>
    </row>
    <row r="15" spans="2:8" x14ac:dyDescent="0.3">
      <c r="E15" s="5">
        <v>4</v>
      </c>
      <c r="G15" s="3"/>
      <c r="H15" s="3"/>
    </row>
    <row r="16" spans="2:8" x14ac:dyDescent="0.3">
      <c r="B16" s="30" t="s">
        <v>55</v>
      </c>
      <c r="C16" s="63">
        <f>Data!B25</f>
        <v>45230</v>
      </c>
      <c r="D16">
        <v>69</v>
      </c>
      <c r="E16" t="s">
        <v>3</v>
      </c>
      <c r="F16" s="5" t="s">
        <v>10</v>
      </c>
      <c r="G16" s="3">
        <f>Data!M18</f>
        <v>13400</v>
      </c>
      <c r="H16" s="3"/>
    </row>
    <row r="17" spans="2:8" x14ac:dyDescent="0.3">
      <c r="B17" s="30" t="s">
        <v>61</v>
      </c>
      <c r="D17">
        <v>20</v>
      </c>
      <c r="E17" t="s">
        <v>63</v>
      </c>
      <c r="F17" s="5" t="s">
        <v>9</v>
      </c>
      <c r="G17" s="3"/>
      <c r="H17" s="3">
        <f>G16</f>
        <v>13400</v>
      </c>
    </row>
    <row r="18" spans="2:8" x14ac:dyDescent="0.3">
      <c r="E18" s="5">
        <v>5</v>
      </c>
    </row>
    <row r="19" spans="2:8" ht="14.4" customHeight="1" x14ac:dyDescent="0.3">
      <c r="B19" s="30" t="s">
        <v>64</v>
      </c>
      <c r="C19" s="64">
        <f>Data!O18</f>
        <v>45242</v>
      </c>
      <c r="D19">
        <v>42</v>
      </c>
      <c r="E19" t="s">
        <v>58</v>
      </c>
      <c r="F19" s="5" t="s">
        <v>9</v>
      </c>
      <c r="G19" s="3">
        <f>Data!P18</f>
        <v>13400</v>
      </c>
    </row>
    <row r="20" spans="2:8" x14ac:dyDescent="0.3">
      <c r="B20" s="30" t="s">
        <v>56</v>
      </c>
      <c r="D20">
        <v>10</v>
      </c>
      <c r="E20" t="s">
        <v>65</v>
      </c>
      <c r="F20" s="5" t="s">
        <v>9</v>
      </c>
      <c r="H20" s="3">
        <f>G19</f>
        <v>13400</v>
      </c>
    </row>
    <row r="21" spans="2:8" x14ac:dyDescent="0.3">
      <c r="E21" s="5">
        <v>6</v>
      </c>
    </row>
    <row r="22" spans="2:8" x14ac:dyDescent="0.3">
      <c r="B22" s="30" t="s">
        <v>52</v>
      </c>
      <c r="C22" s="64">
        <v>45245</v>
      </c>
      <c r="D22">
        <v>10</v>
      </c>
      <c r="E22" t="s">
        <v>65</v>
      </c>
      <c r="F22" s="5" t="s">
        <v>9</v>
      </c>
      <c r="G22" s="3">
        <v>5000</v>
      </c>
      <c r="H22" s="3"/>
    </row>
    <row r="23" spans="2:8" x14ac:dyDescent="0.3">
      <c r="B23" s="30" t="s">
        <v>53</v>
      </c>
      <c r="D23">
        <v>14</v>
      </c>
      <c r="E23" t="s">
        <v>94</v>
      </c>
      <c r="F23" s="5" t="s">
        <v>9</v>
      </c>
      <c r="H23" s="3">
        <f>G22</f>
        <v>5000</v>
      </c>
    </row>
    <row r="24" spans="2:8" x14ac:dyDescent="0.3">
      <c r="E24" s="5">
        <v>7</v>
      </c>
      <c r="G24" s="3"/>
      <c r="H24" s="3"/>
    </row>
    <row r="25" spans="2:8" x14ac:dyDescent="0.3">
      <c r="B25" s="30" t="s">
        <v>59</v>
      </c>
      <c r="C25" s="64">
        <f>Data!B19</f>
        <v>45256</v>
      </c>
      <c r="D25">
        <v>20</v>
      </c>
      <c r="E25" t="s">
        <v>57</v>
      </c>
      <c r="F25" s="5" t="s">
        <v>9</v>
      </c>
      <c r="G25" s="3">
        <f>Data!M19</f>
        <v>20100</v>
      </c>
      <c r="H25" s="3"/>
    </row>
    <row r="26" spans="2:8" x14ac:dyDescent="0.3">
      <c r="B26" s="30" t="s">
        <v>56</v>
      </c>
      <c r="D26">
        <v>42</v>
      </c>
      <c r="E26" t="s">
        <v>58</v>
      </c>
      <c r="F26" s="5" t="s">
        <v>9</v>
      </c>
      <c r="G26" s="3"/>
      <c r="H26" s="3">
        <f>G25</f>
        <v>20100</v>
      </c>
    </row>
    <row r="27" spans="2:8" x14ac:dyDescent="0.3">
      <c r="E27" s="5">
        <v>8</v>
      </c>
      <c r="G27" s="3"/>
      <c r="H27" s="3"/>
    </row>
    <row r="28" spans="2:8" x14ac:dyDescent="0.3">
      <c r="B28" s="30" t="s">
        <v>70</v>
      </c>
      <c r="C28" s="64">
        <f>Data!B26</f>
        <v>45259</v>
      </c>
      <c r="D28">
        <v>12</v>
      </c>
      <c r="E28" t="s">
        <v>62</v>
      </c>
      <c r="F28" s="5" t="s">
        <v>9</v>
      </c>
      <c r="G28" s="3">
        <f>Data!M26</f>
        <v>26535</v>
      </c>
      <c r="H28" s="3"/>
    </row>
    <row r="29" spans="2:8" ht="14.4" customHeight="1" x14ac:dyDescent="0.3">
      <c r="B29" s="30" t="s">
        <v>61</v>
      </c>
      <c r="D29">
        <v>70</v>
      </c>
      <c r="E29" t="s">
        <v>17</v>
      </c>
      <c r="F29" s="5" t="s">
        <v>10</v>
      </c>
      <c r="G29" s="3"/>
      <c r="H29" s="3">
        <f>G28</f>
        <v>26535</v>
      </c>
    </row>
    <row r="30" spans="2:8" x14ac:dyDescent="0.3">
      <c r="E30" s="5">
        <v>9</v>
      </c>
      <c r="G30" s="3"/>
      <c r="H30" s="3"/>
    </row>
    <row r="31" spans="2:8" x14ac:dyDescent="0.3">
      <c r="B31" s="30" t="s">
        <v>70</v>
      </c>
      <c r="C31" s="64">
        <f>Data!B26</f>
        <v>45259</v>
      </c>
      <c r="D31">
        <v>69</v>
      </c>
      <c r="E31" t="s">
        <v>3</v>
      </c>
      <c r="F31" s="5" t="s">
        <v>10</v>
      </c>
      <c r="G31" s="3">
        <f>Data!M19</f>
        <v>20100</v>
      </c>
      <c r="H31" s="3"/>
    </row>
    <row r="32" spans="2:8" x14ac:dyDescent="0.3">
      <c r="B32" s="30" t="s">
        <v>61</v>
      </c>
      <c r="D32">
        <v>20</v>
      </c>
      <c r="E32" t="s">
        <v>63</v>
      </c>
      <c r="F32" s="5" t="s">
        <v>9</v>
      </c>
      <c r="G32" s="3"/>
      <c r="H32" s="3">
        <f>G31</f>
        <v>20100</v>
      </c>
    </row>
    <row r="33" spans="2:8" ht="14.4" customHeight="1" x14ac:dyDescent="0.3">
      <c r="E33" s="5">
        <v>10</v>
      </c>
    </row>
    <row r="34" spans="2:8" x14ac:dyDescent="0.3">
      <c r="B34" s="30" t="s">
        <v>68</v>
      </c>
      <c r="C34" s="64">
        <f>Data!O25</f>
        <v>45260</v>
      </c>
      <c r="D34">
        <v>10</v>
      </c>
      <c r="E34" t="s">
        <v>65</v>
      </c>
      <c r="F34" s="5" t="s">
        <v>9</v>
      </c>
      <c r="G34" s="3">
        <f>Data!P25</f>
        <v>17690</v>
      </c>
    </row>
    <row r="35" spans="2:8" x14ac:dyDescent="0.3">
      <c r="B35" s="30" t="s">
        <v>61</v>
      </c>
      <c r="C35" s="5"/>
      <c r="D35">
        <v>12</v>
      </c>
      <c r="E35" t="s">
        <v>62</v>
      </c>
      <c r="F35" s="5" t="s">
        <v>9</v>
      </c>
      <c r="H35" s="3">
        <f>G34</f>
        <v>17690</v>
      </c>
    </row>
    <row r="36" spans="2:8" x14ac:dyDescent="0.3">
      <c r="E36" s="5">
        <v>11</v>
      </c>
    </row>
    <row r="37" spans="2:8" x14ac:dyDescent="0.3">
      <c r="B37" s="30" t="s">
        <v>67</v>
      </c>
      <c r="C37" s="65">
        <f>Data!O19</f>
        <v>45271</v>
      </c>
      <c r="D37">
        <v>42</v>
      </c>
      <c r="E37" t="s">
        <v>58</v>
      </c>
      <c r="F37" s="5" t="s">
        <v>9</v>
      </c>
      <c r="G37" s="3">
        <f>Data!P19</f>
        <v>20100</v>
      </c>
    </row>
    <row r="38" spans="2:8" x14ac:dyDescent="0.3">
      <c r="B38" s="30" t="s">
        <v>56</v>
      </c>
      <c r="D38">
        <v>10</v>
      </c>
      <c r="E38" t="s">
        <v>65</v>
      </c>
      <c r="F38" s="5" t="s">
        <v>9</v>
      </c>
      <c r="H38" s="3">
        <f>G37</f>
        <v>20100</v>
      </c>
    </row>
    <row r="39" spans="2:8" x14ac:dyDescent="0.3">
      <c r="E39" s="5">
        <v>12</v>
      </c>
      <c r="G39" s="3"/>
      <c r="H39" s="3"/>
    </row>
    <row r="40" spans="2:8" x14ac:dyDescent="0.3">
      <c r="B40" s="30" t="s">
        <v>60</v>
      </c>
      <c r="C40" s="65">
        <f>Data!B20</f>
        <v>45280</v>
      </c>
      <c r="D40">
        <v>20</v>
      </c>
      <c r="E40" t="s">
        <v>57</v>
      </c>
      <c r="F40" s="5" t="s">
        <v>9</v>
      </c>
      <c r="G40" s="3">
        <f>Data!M20</f>
        <v>33500</v>
      </c>
      <c r="H40" s="3"/>
    </row>
    <row r="41" spans="2:8" x14ac:dyDescent="0.3">
      <c r="B41" s="30" t="s">
        <v>56</v>
      </c>
      <c r="D41">
        <v>42</v>
      </c>
      <c r="E41" t="s">
        <v>58</v>
      </c>
      <c r="F41" s="5" t="s">
        <v>9</v>
      </c>
      <c r="G41" s="3"/>
      <c r="H41" s="3">
        <f>G40</f>
        <v>33500</v>
      </c>
    </row>
    <row r="42" spans="2:8" x14ac:dyDescent="0.3">
      <c r="E42" s="5">
        <v>13</v>
      </c>
      <c r="G42" s="3"/>
      <c r="H42" s="3"/>
    </row>
    <row r="43" spans="2:8" x14ac:dyDescent="0.3">
      <c r="B43" s="30" t="s">
        <v>60</v>
      </c>
      <c r="C43" s="65">
        <f>Data!B27</f>
        <v>45283</v>
      </c>
      <c r="D43">
        <v>12</v>
      </c>
      <c r="E43" t="s">
        <v>62</v>
      </c>
      <c r="F43" s="5" t="s">
        <v>9</v>
      </c>
      <c r="G43" s="3">
        <f>Data!M27</f>
        <v>35380</v>
      </c>
      <c r="H43" s="3"/>
    </row>
    <row r="44" spans="2:8" ht="14.4" customHeight="1" x14ac:dyDescent="0.3">
      <c r="B44" s="30" t="s">
        <v>61</v>
      </c>
      <c r="D44">
        <v>70</v>
      </c>
      <c r="E44" t="s">
        <v>17</v>
      </c>
      <c r="F44" s="5" t="s">
        <v>10</v>
      </c>
      <c r="G44" s="3"/>
      <c r="H44" s="3">
        <f>G43</f>
        <v>35380</v>
      </c>
    </row>
    <row r="45" spans="2:8" x14ac:dyDescent="0.3">
      <c r="E45" s="5">
        <v>14</v>
      </c>
      <c r="G45" s="3"/>
      <c r="H45" s="3"/>
    </row>
    <row r="46" spans="2:8" x14ac:dyDescent="0.3">
      <c r="B46" s="30" t="s">
        <v>60</v>
      </c>
      <c r="C46" s="65">
        <f>Data!B27</f>
        <v>45283</v>
      </c>
      <c r="D46">
        <v>69</v>
      </c>
      <c r="E46" t="s">
        <v>3</v>
      </c>
      <c r="F46" s="5" t="s">
        <v>10</v>
      </c>
      <c r="G46" s="3">
        <f>Data!M20/5*4</f>
        <v>26800</v>
      </c>
      <c r="H46" s="3"/>
    </row>
    <row r="47" spans="2:8" x14ac:dyDescent="0.3">
      <c r="B47" s="30" t="s">
        <v>61</v>
      </c>
      <c r="D47">
        <v>20</v>
      </c>
      <c r="E47" t="s">
        <v>63</v>
      </c>
      <c r="F47" s="5" t="s">
        <v>9</v>
      </c>
      <c r="G47" s="3"/>
      <c r="H47" s="3">
        <f>G46</f>
        <v>26800</v>
      </c>
    </row>
    <row r="48" spans="2:8" ht="14.4" customHeight="1" x14ac:dyDescent="0.3">
      <c r="E48" s="5">
        <v>15</v>
      </c>
    </row>
    <row r="49" spans="2:8" x14ac:dyDescent="0.3">
      <c r="B49" s="30" t="s">
        <v>102</v>
      </c>
      <c r="C49" s="65">
        <f>Data!O26</f>
        <v>45289</v>
      </c>
      <c r="D49">
        <v>10</v>
      </c>
      <c r="E49" t="s">
        <v>65</v>
      </c>
      <c r="F49" s="5" t="s">
        <v>9</v>
      </c>
      <c r="G49" s="3">
        <f>Data!P26</f>
        <v>26535</v>
      </c>
    </row>
    <row r="50" spans="2:8" x14ac:dyDescent="0.3">
      <c r="B50" s="30" t="s">
        <v>61</v>
      </c>
      <c r="C50" s="5"/>
      <c r="D50">
        <v>12</v>
      </c>
      <c r="E50" t="s">
        <v>62</v>
      </c>
      <c r="F50" s="5" t="s">
        <v>9</v>
      </c>
      <c r="H50" s="3">
        <f>G49</f>
        <v>26535</v>
      </c>
    </row>
    <row r="52" spans="2:8" x14ac:dyDescent="0.3">
      <c r="E52" s="6" t="s">
        <v>7</v>
      </c>
      <c r="G52" s="8">
        <f>SUM(G6:G51)</f>
        <v>309630</v>
      </c>
      <c r="H52" s="8">
        <f>SUM(H6:H51)</f>
        <v>309630</v>
      </c>
    </row>
    <row r="54" spans="2:8" x14ac:dyDescent="0.3">
      <c r="D54" s="10" t="s">
        <v>9</v>
      </c>
      <c r="E54" s="9" t="s">
        <v>11</v>
      </c>
    </row>
    <row r="55" spans="2:8" x14ac:dyDescent="0.3">
      <c r="D55" s="10" t="s">
        <v>10</v>
      </c>
      <c r="E55" s="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751E-46D2-486E-BCBC-0B3FCC34AD1E}">
  <dimension ref="A2:T41"/>
  <sheetViews>
    <sheetView topLeftCell="A10" workbookViewId="0">
      <selection activeCell="K18" sqref="K18"/>
    </sheetView>
  </sheetViews>
  <sheetFormatPr baseColWidth="10" defaultRowHeight="14.4" x14ac:dyDescent="0.3"/>
  <cols>
    <col min="1" max="1" width="10.33203125" bestFit="1" customWidth="1"/>
    <col min="2" max="2" width="7.109375" bestFit="1" customWidth="1"/>
    <col min="3" max="3" width="11.109375" bestFit="1" customWidth="1"/>
    <col min="4" max="4" width="8.33203125" bestFit="1" customWidth="1"/>
    <col min="5" max="5" width="7.109375" bestFit="1" customWidth="1"/>
    <col min="6" max="6" width="10.33203125" bestFit="1" customWidth="1"/>
    <col min="7" max="7" width="3.77734375" customWidth="1"/>
    <col min="8" max="8" width="10.33203125" bestFit="1" customWidth="1"/>
    <col min="9" max="9" width="7.109375" bestFit="1" customWidth="1"/>
    <col min="10" max="11" width="8.33203125" bestFit="1" customWidth="1"/>
    <col min="12" max="12" width="7.109375" bestFit="1" customWidth="1"/>
    <col min="13" max="13" width="10.33203125" bestFit="1" customWidth="1"/>
    <col min="14" max="14" width="2.88671875" customWidth="1"/>
    <col min="15" max="15" width="10.33203125" bestFit="1" customWidth="1"/>
    <col min="16" max="16" width="4" bestFit="1" customWidth="1"/>
    <col min="17" max="18" width="7.88671875" bestFit="1" customWidth="1"/>
    <col min="19" max="19" width="4" bestFit="1" customWidth="1"/>
    <col min="20" max="20" width="10.33203125" bestFit="1" customWidth="1"/>
  </cols>
  <sheetData>
    <row r="2" spans="1:20" x14ac:dyDescent="0.3">
      <c r="B2" s="6" t="s">
        <v>18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x14ac:dyDescent="0.3">
      <c r="B4" s="68" t="s">
        <v>9</v>
      </c>
      <c r="C4" s="68"/>
      <c r="D4" s="68"/>
      <c r="E4" s="68"/>
      <c r="F4" s="5"/>
      <c r="G4" s="5"/>
      <c r="H4" s="5"/>
      <c r="I4" s="68" t="s">
        <v>9</v>
      </c>
      <c r="J4" s="68"/>
      <c r="K4" s="68"/>
      <c r="L4" s="68"/>
      <c r="M4" s="5"/>
      <c r="N4" s="5"/>
      <c r="O4" s="5"/>
      <c r="P4" s="68" t="s">
        <v>10</v>
      </c>
      <c r="Q4" s="68"/>
      <c r="R4" s="68"/>
      <c r="S4" s="68"/>
    </row>
    <row r="5" spans="1:20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0" x14ac:dyDescent="0.3">
      <c r="B6" s="66" t="s">
        <v>71</v>
      </c>
      <c r="C6" s="66"/>
      <c r="D6" s="66"/>
      <c r="E6" s="66"/>
      <c r="F6" s="2"/>
      <c r="G6" s="2"/>
      <c r="H6" s="56"/>
      <c r="I6" s="66" t="s">
        <v>72</v>
      </c>
      <c r="J6" s="66"/>
      <c r="K6" s="66"/>
      <c r="L6" s="66"/>
      <c r="M6" s="56"/>
      <c r="N6" s="56"/>
      <c r="O6" s="56"/>
      <c r="P6" s="66" t="s">
        <v>73</v>
      </c>
      <c r="Q6" s="66"/>
      <c r="R6" s="66"/>
      <c r="S6" s="66"/>
    </row>
    <row r="7" spans="1:20" x14ac:dyDescent="0.3">
      <c r="C7" s="1" t="s">
        <v>4</v>
      </c>
      <c r="D7" s="1" t="s">
        <v>5</v>
      </c>
      <c r="E7" s="1"/>
      <c r="F7" s="1"/>
      <c r="G7" s="1"/>
      <c r="H7" s="1"/>
      <c r="J7" s="1" t="s">
        <v>4</v>
      </c>
      <c r="K7" s="1" t="s">
        <v>5</v>
      </c>
      <c r="L7" s="1"/>
      <c r="M7" s="1"/>
      <c r="N7" s="1"/>
      <c r="O7" s="1"/>
      <c r="Q7" s="1" t="s">
        <v>4</v>
      </c>
      <c r="R7" s="1" t="s">
        <v>5</v>
      </c>
    </row>
    <row r="8" spans="1:20" x14ac:dyDescent="0.3">
      <c r="A8" s="43">
        <f>'Asientos contables'!C6</f>
        <v>45214</v>
      </c>
      <c r="B8" s="5">
        <v>1</v>
      </c>
      <c r="C8" s="17">
        <f>'Asientos contables'!G6</f>
        <v>15000</v>
      </c>
      <c r="D8" s="17">
        <f>'Asientos contables'!H20</f>
        <v>13400</v>
      </c>
      <c r="E8" s="5">
        <v>5</v>
      </c>
      <c r="F8" s="41">
        <f>'Asientos contables'!C19</f>
        <v>45242</v>
      </c>
      <c r="G8" s="13"/>
      <c r="H8" s="41">
        <f>'Asientos contables'!C19</f>
        <v>45242</v>
      </c>
      <c r="I8" s="5">
        <v>5</v>
      </c>
      <c r="J8" s="33">
        <f>'Asientos contables'!G19</f>
        <v>13400</v>
      </c>
      <c r="K8" s="33">
        <f>'Asientos contables'!H11</f>
        <v>13400</v>
      </c>
      <c r="L8" s="5">
        <v>2</v>
      </c>
      <c r="M8" s="43">
        <f>'Asientos contables'!C10</f>
        <v>45227</v>
      </c>
      <c r="N8" s="13"/>
      <c r="O8" s="43">
        <f>'Asientos contables'!C16</f>
        <v>45230</v>
      </c>
      <c r="P8" s="5">
        <v>4</v>
      </c>
      <c r="Q8" s="33">
        <f>'Asientos contables'!G16</f>
        <v>13400</v>
      </c>
      <c r="R8" s="33"/>
    </row>
    <row r="9" spans="1:20" x14ac:dyDescent="0.3">
      <c r="A9" s="41">
        <f>'Asientos contables'!C22</f>
        <v>45245</v>
      </c>
      <c r="B9" s="5">
        <v>6</v>
      </c>
      <c r="C9" s="33">
        <f>'Asientos contables'!G22</f>
        <v>5000</v>
      </c>
      <c r="D9" s="33">
        <f>'Asientos contables'!H38</f>
        <v>20100</v>
      </c>
      <c r="E9" s="5">
        <v>11</v>
      </c>
      <c r="F9" s="42">
        <f>'Asientos contables'!C37</f>
        <v>45271</v>
      </c>
      <c r="G9" s="13"/>
      <c r="H9" s="42">
        <f>'Asientos contables'!C37</f>
        <v>45271</v>
      </c>
      <c r="I9" s="5">
        <v>11</v>
      </c>
      <c r="J9" s="33">
        <f>'Asientos contables'!G37</f>
        <v>20100</v>
      </c>
      <c r="K9" s="33">
        <f>'Asientos contables'!H26</f>
        <v>20100</v>
      </c>
      <c r="L9" s="5">
        <v>7</v>
      </c>
      <c r="M9" s="41">
        <f>'Asientos contables'!C25</f>
        <v>45256</v>
      </c>
      <c r="N9" s="13"/>
      <c r="O9" s="41">
        <f>'Asientos contables'!C31</f>
        <v>45259</v>
      </c>
      <c r="P9" s="5">
        <v>9</v>
      </c>
      <c r="Q9" s="33">
        <f>'Asientos contables'!G31</f>
        <v>20100</v>
      </c>
      <c r="R9" s="33"/>
    </row>
    <row r="10" spans="1:20" x14ac:dyDescent="0.3">
      <c r="A10" s="41">
        <f>'Asientos contables'!C34</f>
        <v>45260</v>
      </c>
      <c r="B10" s="5">
        <v>10</v>
      </c>
      <c r="C10" s="33">
        <f>'Asientos contables'!G34</f>
        <v>17690</v>
      </c>
      <c r="D10" s="33">
        <v>0</v>
      </c>
      <c r="E10" s="62"/>
      <c r="F10" s="62"/>
      <c r="G10" s="62"/>
      <c r="H10" s="62"/>
      <c r="I10" s="5"/>
      <c r="J10" s="33"/>
      <c r="K10" s="33">
        <f>'Asientos contables'!H41</f>
        <v>33500</v>
      </c>
      <c r="L10" s="5">
        <v>12</v>
      </c>
      <c r="M10" s="42">
        <f>'Asientos contables'!C40</f>
        <v>45280</v>
      </c>
      <c r="N10" s="13"/>
      <c r="O10" s="42">
        <f>'Asientos contables'!C46</f>
        <v>45283</v>
      </c>
      <c r="P10" s="5">
        <v>14</v>
      </c>
      <c r="Q10" s="33">
        <f>'Asientos contables'!G46</f>
        <v>26800</v>
      </c>
      <c r="R10" s="33"/>
    </row>
    <row r="11" spans="1:20" x14ac:dyDescent="0.3">
      <c r="A11" s="42">
        <f>'Asientos contables'!C49</f>
        <v>45289</v>
      </c>
      <c r="B11" s="5">
        <v>15</v>
      </c>
      <c r="C11" s="35">
        <f>'Asientos contables'!G49</f>
        <v>26535</v>
      </c>
      <c r="D11" s="35"/>
      <c r="E11" s="62"/>
      <c r="F11" s="62"/>
      <c r="G11" s="62"/>
      <c r="H11" s="62"/>
      <c r="I11" s="5"/>
      <c r="J11" s="35"/>
      <c r="K11" s="35"/>
      <c r="L11" s="5"/>
      <c r="M11" s="42"/>
      <c r="N11" s="13"/>
      <c r="O11" s="42"/>
      <c r="P11" s="5"/>
      <c r="Q11" s="35"/>
      <c r="R11" s="35"/>
    </row>
    <row r="12" spans="1:20" x14ac:dyDescent="0.3">
      <c r="B12" s="57"/>
      <c r="C12" s="17">
        <f>SUM(C8:C11)-SUM(D8:D11)</f>
        <v>30725</v>
      </c>
      <c r="D12" s="17"/>
      <c r="E12" s="34"/>
      <c r="F12" s="34"/>
      <c r="G12" s="34"/>
      <c r="H12" s="34"/>
      <c r="I12" s="57"/>
      <c r="J12" s="17"/>
      <c r="K12" s="33">
        <f>SUM(K8:K11)-SUM(J8:J11)</f>
        <v>33500</v>
      </c>
      <c r="L12" s="34"/>
      <c r="M12" s="34"/>
      <c r="N12" s="34"/>
      <c r="O12" s="34"/>
      <c r="Q12" s="17">
        <f>SUM(Q8:Q11)-SUM(R8:R11)</f>
        <v>60300</v>
      </c>
    </row>
    <row r="13" spans="1:20" x14ac:dyDescent="0.3">
      <c r="B13" s="57"/>
      <c r="C13" s="17"/>
      <c r="D13" s="17"/>
      <c r="E13" s="34"/>
      <c r="F13" s="34"/>
      <c r="G13" s="34"/>
      <c r="H13" s="34"/>
      <c r="I13" s="57"/>
      <c r="J13" s="17"/>
      <c r="K13" s="17"/>
      <c r="L13" s="34"/>
      <c r="M13" s="34"/>
      <c r="N13" s="34"/>
      <c r="O13" s="34"/>
      <c r="P13" s="17"/>
      <c r="Q13" s="17"/>
      <c r="R13" s="17"/>
    </row>
    <row r="14" spans="1:20" x14ac:dyDescent="0.3">
      <c r="B14" s="67" t="s">
        <v>74</v>
      </c>
      <c r="C14" s="67"/>
      <c r="D14" s="67"/>
      <c r="E14" s="67"/>
      <c r="F14" s="58"/>
      <c r="G14" s="58"/>
      <c r="H14" s="57"/>
      <c r="I14" s="66" t="s">
        <v>79</v>
      </c>
      <c r="J14" s="66"/>
      <c r="K14" s="66"/>
      <c r="L14" s="66"/>
      <c r="M14" s="57"/>
      <c r="N14" s="57"/>
      <c r="O14" s="57"/>
      <c r="P14" s="66" t="s">
        <v>76</v>
      </c>
      <c r="Q14" s="66"/>
      <c r="R14" s="66"/>
      <c r="S14" s="66"/>
    </row>
    <row r="15" spans="1:20" x14ac:dyDescent="0.3">
      <c r="C15" s="1" t="s">
        <v>4</v>
      </c>
      <c r="D15" s="1" t="s">
        <v>5</v>
      </c>
      <c r="E15" s="1"/>
      <c r="F15" s="1"/>
      <c r="G15" s="1"/>
      <c r="H15" s="59"/>
      <c r="J15" s="1" t="s">
        <v>4</v>
      </c>
      <c r="K15" s="1" t="s">
        <v>5</v>
      </c>
      <c r="L15" s="1"/>
      <c r="M15" s="59"/>
      <c r="N15" s="59"/>
      <c r="O15" s="59"/>
      <c r="Q15" s="1" t="s">
        <v>4</v>
      </c>
      <c r="R15" s="1" t="s">
        <v>5</v>
      </c>
      <c r="S15" s="60"/>
    </row>
    <row r="16" spans="1:20" x14ac:dyDescent="0.3">
      <c r="A16" s="43">
        <f>'Asientos contables'!C13</f>
        <v>45230</v>
      </c>
      <c r="B16" s="5">
        <v>3</v>
      </c>
      <c r="C16" s="33">
        <f>'Asientos contables'!G13</f>
        <v>17690</v>
      </c>
      <c r="D16" s="33">
        <f>'Asientos contables'!H35</f>
        <v>17690</v>
      </c>
      <c r="E16" s="5">
        <v>10</v>
      </c>
      <c r="F16" s="41">
        <f>'Asientos contables'!C34</f>
        <v>45260</v>
      </c>
      <c r="G16" s="13"/>
      <c r="H16" s="5"/>
      <c r="I16" s="5"/>
      <c r="J16" s="33"/>
      <c r="K16" s="33"/>
      <c r="L16" s="5"/>
      <c r="M16" s="5"/>
      <c r="N16" s="5"/>
      <c r="O16" s="5"/>
      <c r="P16" s="17"/>
      <c r="Q16" s="17"/>
      <c r="R16" s="17">
        <f>'Asientos contables'!H14</f>
        <v>17690</v>
      </c>
      <c r="S16" s="5">
        <v>3</v>
      </c>
      <c r="T16" s="43">
        <f>'Asientos contables'!C13</f>
        <v>45230</v>
      </c>
    </row>
    <row r="17" spans="1:20" x14ac:dyDescent="0.3">
      <c r="A17" s="41">
        <f>'Asientos contables'!C28</f>
        <v>45259</v>
      </c>
      <c r="B17" s="5">
        <v>8</v>
      </c>
      <c r="C17" s="33">
        <f>'Asientos contables'!G28</f>
        <v>26535</v>
      </c>
      <c r="D17" s="33">
        <f>'Asientos contables'!H50</f>
        <v>26535</v>
      </c>
      <c r="E17" s="5">
        <v>15</v>
      </c>
      <c r="F17" s="42">
        <f>'Asientos contables'!C49</f>
        <v>45289</v>
      </c>
      <c r="G17" s="13"/>
      <c r="H17" s="5"/>
      <c r="I17" s="5"/>
      <c r="J17" s="33"/>
      <c r="K17" s="33"/>
      <c r="L17" s="5"/>
      <c r="M17" s="5"/>
      <c r="N17" s="5"/>
      <c r="O17" s="5"/>
      <c r="P17" s="17"/>
      <c r="Q17" s="33"/>
      <c r="R17" s="33">
        <f>'Asientos contables'!H29</f>
        <v>26535</v>
      </c>
      <c r="S17" s="5">
        <v>8</v>
      </c>
      <c r="T17" s="41">
        <f>'Asientos contables'!C28</f>
        <v>45259</v>
      </c>
    </row>
    <row r="18" spans="1:20" x14ac:dyDescent="0.3">
      <c r="A18" s="42">
        <f>'Asientos contables'!C43</f>
        <v>45283</v>
      </c>
      <c r="B18" s="5">
        <v>13</v>
      </c>
      <c r="C18" s="35">
        <f>'Asientos contables'!G43</f>
        <v>35380</v>
      </c>
      <c r="D18" s="35"/>
      <c r="E18" s="34"/>
      <c r="F18" s="34"/>
      <c r="G18" s="34"/>
      <c r="H18" s="34"/>
      <c r="I18" s="5"/>
      <c r="J18" s="35"/>
      <c r="K18" s="35"/>
      <c r="L18" s="5"/>
      <c r="M18" s="34"/>
      <c r="N18" s="34"/>
      <c r="O18" s="34"/>
      <c r="P18" s="17"/>
      <c r="Q18" s="35"/>
      <c r="R18" s="35">
        <f>'Asientos contables'!H44</f>
        <v>35380</v>
      </c>
      <c r="S18" s="5">
        <v>13</v>
      </c>
      <c r="T18" s="42">
        <f>'Asientos contables'!C43</f>
        <v>45283</v>
      </c>
    </row>
    <row r="19" spans="1:20" x14ac:dyDescent="0.3">
      <c r="B19" s="57"/>
      <c r="C19" s="17">
        <f>SUM(C16:C18)-SUM(D16:D18)</f>
        <v>35380</v>
      </c>
      <c r="D19" s="17"/>
      <c r="E19" s="34"/>
      <c r="F19" s="34"/>
      <c r="G19" s="34"/>
      <c r="H19" s="34"/>
      <c r="I19" s="57"/>
      <c r="J19" s="17"/>
      <c r="K19" s="33">
        <f>SUM(K16:K18)-SUM(J16:J18)</f>
        <v>0</v>
      </c>
      <c r="L19" s="34"/>
      <c r="M19" s="34"/>
      <c r="N19" s="34"/>
      <c r="O19" s="34"/>
      <c r="P19" s="17"/>
      <c r="Q19" s="17"/>
      <c r="R19" s="33">
        <f>SUM(R16:R18)-SUM(Q16:Q18)</f>
        <v>79605</v>
      </c>
    </row>
    <row r="20" spans="1:20" x14ac:dyDescent="0.3">
      <c r="B20" s="57"/>
      <c r="C20" s="33"/>
      <c r="D20" s="17"/>
      <c r="E20" s="34"/>
      <c r="F20" s="34"/>
      <c r="G20" s="34"/>
      <c r="H20" s="34"/>
      <c r="I20" s="57"/>
      <c r="J20" s="17"/>
      <c r="K20" s="17"/>
      <c r="L20" s="34"/>
      <c r="M20" s="34"/>
      <c r="N20" s="34"/>
      <c r="O20" s="34"/>
      <c r="P20" s="17"/>
      <c r="Q20" s="17"/>
      <c r="R20" s="33"/>
    </row>
    <row r="21" spans="1:20" ht="14.4" customHeight="1" x14ac:dyDescent="0.3">
      <c r="B21" s="67" t="s">
        <v>95</v>
      </c>
      <c r="C21" s="67"/>
      <c r="D21" s="67"/>
      <c r="E21" s="67"/>
      <c r="F21" s="58"/>
      <c r="G21" s="58"/>
      <c r="H21" s="57"/>
      <c r="I21" s="66" t="s">
        <v>75</v>
      </c>
      <c r="J21" s="66"/>
      <c r="K21" s="66"/>
      <c r="L21" s="66"/>
      <c r="M21" s="57"/>
      <c r="N21" s="57"/>
      <c r="O21" s="57"/>
    </row>
    <row r="22" spans="1:20" x14ac:dyDescent="0.3">
      <c r="B22" s="57"/>
      <c r="C22" s="1" t="s">
        <v>4</v>
      </c>
      <c r="D22" s="1" t="s">
        <v>5</v>
      </c>
      <c r="E22" s="59"/>
      <c r="F22" s="59"/>
      <c r="G22" s="59"/>
      <c r="H22" s="59"/>
      <c r="I22" s="57"/>
      <c r="J22" s="1" t="s">
        <v>4</v>
      </c>
      <c r="K22" s="1" t="s">
        <v>5</v>
      </c>
      <c r="M22" s="59"/>
      <c r="N22" s="59"/>
      <c r="O22" s="59"/>
    </row>
    <row r="23" spans="1:20" x14ac:dyDescent="0.3">
      <c r="A23" s="43">
        <f>'Asientos contables'!C6</f>
        <v>45214</v>
      </c>
      <c r="B23" s="5">
        <v>1</v>
      </c>
      <c r="C23" s="33">
        <f>'Asientos contables'!G7</f>
        <v>5000</v>
      </c>
      <c r="D23" s="33">
        <f>'Asientos contables'!H23</f>
        <v>5000</v>
      </c>
      <c r="E23" s="5">
        <v>6</v>
      </c>
      <c r="F23" s="41">
        <f>'Asientos contables'!C22</f>
        <v>45245</v>
      </c>
      <c r="G23" s="13"/>
      <c r="H23" s="5"/>
      <c r="I23" s="5"/>
      <c r="J23" s="33"/>
      <c r="K23" s="33">
        <f>'Asientos contables'!H8</f>
        <v>20000</v>
      </c>
      <c r="L23" s="5">
        <v>1</v>
      </c>
      <c r="M23" s="43">
        <f>'Asientos contables'!C6</f>
        <v>45214</v>
      </c>
      <c r="N23" s="13"/>
      <c r="O23" s="13"/>
    </row>
    <row r="24" spans="1:20" x14ac:dyDescent="0.3">
      <c r="B24" s="5"/>
      <c r="C24" s="17"/>
      <c r="D24" s="17"/>
      <c r="E24" s="5"/>
      <c r="F24" s="5"/>
      <c r="G24" s="5"/>
      <c r="H24" s="5"/>
      <c r="I24" s="5"/>
      <c r="M24" s="5"/>
      <c r="N24" s="5"/>
      <c r="O24" s="5"/>
    </row>
    <row r="25" spans="1:20" x14ac:dyDescent="0.3">
      <c r="C25" s="61"/>
      <c r="D25" s="61"/>
      <c r="H25" s="5"/>
      <c r="I25" s="57"/>
      <c r="J25" s="35"/>
      <c r="K25" s="61"/>
      <c r="L25" s="34"/>
      <c r="M25" s="5"/>
      <c r="N25" s="5"/>
      <c r="O25" s="5"/>
    </row>
    <row r="26" spans="1:20" x14ac:dyDescent="0.3">
      <c r="C26" s="17">
        <f>SUM(C23:C25)-SUM(D23:D25)</f>
        <v>0</v>
      </c>
      <c r="D26" s="17"/>
      <c r="H26" s="17"/>
      <c r="I26" s="57"/>
      <c r="J26" s="17"/>
      <c r="K26" s="33">
        <f>SUM(K23:K25)-SUM(J23:J25)</f>
        <v>20000</v>
      </c>
      <c r="L26" s="34"/>
      <c r="M26" s="17"/>
      <c r="N26" s="17"/>
      <c r="O26" s="17"/>
    </row>
    <row r="27" spans="1:20" x14ac:dyDescent="0.3">
      <c r="H27" s="17"/>
      <c r="J27" s="33"/>
      <c r="K27" s="33"/>
      <c r="L27" s="33"/>
      <c r="M27" s="17"/>
      <c r="N27" s="17"/>
      <c r="O27" s="17"/>
    </row>
    <row r="28" spans="1:20" ht="14.4" customHeight="1" x14ac:dyDescent="0.3">
      <c r="B28" s="67" t="s">
        <v>77</v>
      </c>
      <c r="C28" s="67"/>
      <c r="D28" s="67"/>
      <c r="E28" s="67"/>
      <c r="F28" s="58"/>
      <c r="G28" s="58"/>
      <c r="I28" s="56"/>
      <c r="J28" s="67"/>
      <c r="K28" s="67"/>
    </row>
    <row r="29" spans="1:20" x14ac:dyDescent="0.3">
      <c r="B29" s="57"/>
      <c r="C29" s="1" t="s">
        <v>4</v>
      </c>
      <c r="D29" s="1" t="s">
        <v>5</v>
      </c>
      <c r="E29" s="59"/>
      <c r="F29" s="59"/>
      <c r="G29" s="59"/>
      <c r="I29" s="1"/>
      <c r="J29" s="1"/>
      <c r="K29" s="1"/>
    </row>
    <row r="30" spans="1:20" x14ac:dyDescent="0.3">
      <c r="A30" s="43">
        <f>'Asientos contables'!C10</f>
        <v>45227</v>
      </c>
      <c r="B30" s="5">
        <v>2</v>
      </c>
      <c r="C30" s="33">
        <f>'Asientos contables'!G10</f>
        <v>13400</v>
      </c>
      <c r="D30" s="33">
        <f>'Asientos contables'!H17</f>
        <v>13400</v>
      </c>
      <c r="E30" s="5">
        <v>4</v>
      </c>
      <c r="F30" s="43">
        <f>'Asientos contables'!C16</f>
        <v>45230</v>
      </c>
      <c r="G30" s="13"/>
      <c r="H30" s="5"/>
      <c r="I30" s="36"/>
      <c r="J30" s="33"/>
      <c r="K30" s="33"/>
      <c r="L30" s="5"/>
      <c r="M30" s="5"/>
      <c r="N30" s="5"/>
      <c r="O30" s="5"/>
    </row>
    <row r="31" spans="1:20" x14ac:dyDescent="0.3">
      <c r="A31" s="41">
        <f>'Asientos contables'!C25</f>
        <v>45256</v>
      </c>
      <c r="B31" s="5">
        <v>7</v>
      </c>
      <c r="C31" s="33">
        <f>'Asientos contables'!G25</f>
        <v>20100</v>
      </c>
      <c r="D31" s="33">
        <f>'Asientos contables'!H32</f>
        <v>20100</v>
      </c>
      <c r="E31" s="5">
        <v>9</v>
      </c>
      <c r="F31" s="41">
        <f>'Asientos contables'!C31</f>
        <v>45259</v>
      </c>
      <c r="G31" s="13"/>
      <c r="K31" s="4"/>
    </row>
    <row r="32" spans="1:20" x14ac:dyDescent="0.3">
      <c r="A32" s="42">
        <f>'Asientos contables'!C40</f>
        <v>45280</v>
      </c>
      <c r="B32" s="5">
        <v>12</v>
      </c>
      <c r="C32" s="35">
        <f>'Asientos contables'!G40</f>
        <v>33500</v>
      </c>
      <c r="D32" s="35">
        <f>'Asientos contables'!H47</f>
        <v>26800</v>
      </c>
      <c r="E32" s="5">
        <v>14</v>
      </c>
      <c r="F32" s="42">
        <f>'Asientos contables'!C46</f>
        <v>45283</v>
      </c>
      <c r="G32" s="13"/>
    </row>
    <row r="33" spans="2:15" x14ac:dyDescent="0.3">
      <c r="C33" s="17">
        <f>SUM(C30:C32)-SUM(D30:D32)</f>
        <v>6700</v>
      </c>
      <c r="D33" s="17"/>
      <c r="E33" s="17"/>
      <c r="F33" s="17"/>
      <c r="G33" s="17"/>
      <c r="H33" s="58"/>
      <c r="I33" s="67"/>
      <c r="J33" s="67"/>
      <c r="K33" s="67"/>
      <c r="L33" s="67"/>
      <c r="M33" s="58"/>
      <c r="N33" s="58"/>
      <c r="O33" s="58"/>
    </row>
    <row r="34" spans="2:15" x14ac:dyDescent="0.3">
      <c r="C34" s="17"/>
      <c r="D34" s="17"/>
      <c r="E34" s="17"/>
      <c r="F34" s="17"/>
      <c r="G34" s="17"/>
      <c r="H34" s="1"/>
      <c r="J34" s="1"/>
      <c r="K34" s="1"/>
      <c r="L34" s="1"/>
      <c r="M34" s="1"/>
      <c r="N34" s="1"/>
      <c r="O34" s="1"/>
    </row>
    <row r="35" spans="2:15" ht="14.4" customHeight="1" x14ac:dyDescent="0.3">
      <c r="B35" s="67" t="s">
        <v>78</v>
      </c>
      <c r="C35" s="67"/>
      <c r="D35" s="67"/>
      <c r="E35" s="67"/>
      <c r="F35" s="58"/>
      <c r="G35" s="58"/>
      <c r="H35" s="5"/>
      <c r="I35" s="5"/>
      <c r="J35" s="33"/>
      <c r="K35" s="33"/>
      <c r="L35" s="5"/>
      <c r="M35" s="5"/>
      <c r="N35" s="5"/>
      <c r="O35" s="5"/>
    </row>
    <row r="36" spans="2:15" x14ac:dyDescent="0.3">
      <c r="B36" s="57"/>
      <c r="C36" s="1" t="s">
        <v>4</v>
      </c>
      <c r="D36" s="1" t="s">
        <v>5</v>
      </c>
      <c r="E36" s="59"/>
      <c r="F36" s="59"/>
      <c r="G36" s="59"/>
      <c r="H36" s="34"/>
      <c r="I36" s="5"/>
      <c r="J36" s="33"/>
      <c r="K36" s="33"/>
      <c r="L36" s="62"/>
      <c r="M36" s="34"/>
      <c r="N36" s="34"/>
      <c r="O36" s="34"/>
    </row>
    <row r="37" spans="2:15" x14ac:dyDescent="0.3">
      <c r="B37" s="5"/>
      <c r="C37" s="35"/>
      <c r="D37" s="35">
        <f>'[1]Asientos contables'!G18</f>
        <v>0</v>
      </c>
      <c r="E37" s="5"/>
      <c r="F37" s="5"/>
      <c r="G37" s="5"/>
    </row>
    <row r="38" spans="2:15" x14ac:dyDescent="0.3">
      <c r="B38" s="5"/>
      <c r="C38" s="17">
        <f>C37-D37</f>
        <v>0</v>
      </c>
      <c r="D38" s="17"/>
      <c r="E38" s="5"/>
      <c r="F38" s="5"/>
      <c r="G38" s="5"/>
      <c r="H38" s="57"/>
      <c r="I38" s="57"/>
      <c r="J38" s="67"/>
      <c r="K38" s="67"/>
      <c r="L38" s="57"/>
      <c r="M38" s="57"/>
      <c r="N38" s="57"/>
      <c r="O38" s="57"/>
    </row>
    <row r="39" spans="2:15" x14ac:dyDescent="0.3">
      <c r="H39" s="1"/>
      <c r="J39" s="1"/>
      <c r="K39" s="1"/>
      <c r="L39" s="1"/>
      <c r="M39" s="1"/>
      <c r="N39" s="1"/>
      <c r="O39" s="1"/>
    </row>
    <row r="40" spans="2:15" x14ac:dyDescent="0.3">
      <c r="H40" s="5"/>
      <c r="I40" s="5"/>
      <c r="J40" s="35"/>
      <c r="K40" s="35"/>
      <c r="L40" s="5"/>
      <c r="M40" s="5"/>
      <c r="N40" s="5"/>
      <c r="O40" s="5"/>
    </row>
    <row r="41" spans="2:15" x14ac:dyDescent="0.3">
      <c r="H41" s="34"/>
      <c r="I41" s="5"/>
      <c r="J41" s="17"/>
      <c r="K41" s="17"/>
      <c r="L41" s="34"/>
      <c r="M41" s="34"/>
      <c r="N41" s="34"/>
      <c r="O41" s="34"/>
    </row>
  </sheetData>
  <mergeCells count="16">
    <mergeCell ref="I33:L33"/>
    <mergeCell ref="J38:K38"/>
    <mergeCell ref="I14:L14"/>
    <mergeCell ref="B14:E14"/>
    <mergeCell ref="I21:L21"/>
    <mergeCell ref="B35:E35"/>
    <mergeCell ref="P14:S14"/>
    <mergeCell ref="B28:E28"/>
    <mergeCell ref="J28:K28"/>
    <mergeCell ref="B4:E4"/>
    <mergeCell ref="I4:L4"/>
    <mergeCell ref="P4:S4"/>
    <mergeCell ref="B6:E6"/>
    <mergeCell ref="I6:L6"/>
    <mergeCell ref="P6:S6"/>
    <mergeCell ref="B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D024-C6B6-48C1-AB4E-78295CB4FAA0}">
  <dimension ref="B2:E26"/>
  <sheetViews>
    <sheetView workbookViewId="0">
      <selection activeCell="D14" sqref="D14"/>
    </sheetView>
  </sheetViews>
  <sheetFormatPr baseColWidth="10" defaultRowHeight="14.4" x14ac:dyDescent="0.3"/>
  <cols>
    <col min="1" max="1" width="4.5546875" customWidth="1"/>
    <col min="2" max="2" width="6.88671875" bestFit="1" customWidth="1"/>
    <col min="3" max="3" width="34.5546875" bestFit="1" customWidth="1"/>
  </cols>
  <sheetData>
    <row r="2" spans="2:5" x14ac:dyDescent="0.3">
      <c r="B2" s="6" t="s">
        <v>80</v>
      </c>
    </row>
    <row r="3" spans="2:5" x14ac:dyDescent="0.3">
      <c r="C3" s="6"/>
    </row>
    <row r="4" spans="2:5" x14ac:dyDescent="0.3">
      <c r="C4" s="7"/>
      <c r="D4" s="2" t="s">
        <v>21</v>
      </c>
      <c r="E4" s="2" t="s">
        <v>22</v>
      </c>
    </row>
    <row r="5" spans="2:5" x14ac:dyDescent="0.3">
      <c r="B5" s="2" t="s">
        <v>50</v>
      </c>
      <c r="C5" s="2" t="s">
        <v>51</v>
      </c>
    </row>
    <row r="6" spans="2:5" x14ac:dyDescent="0.3">
      <c r="B6">
        <v>10</v>
      </c>
      <c r="C6" t="s">
        <v>65</v>
      </c>
      <c r="D6" s="4">
        <f>'Mayor general'!C12</f>
        <v>30725</v>
      </c>
    </row>
    <row r="7" spans="2:5" x14ac:dyDescent="0.3">
      <c r="B7">
        <v>12</v>
      </c>
      <c r="C7" t="s">
        <v>62</v>
      </c>
      <c r="D7" s="4">
        <f>'Mayor general'!C19</f>
        <v>35380</v>
      </c>
    </row>
    <row r="8" spans="2:5" x14ac:dyDescent="0.3">
      <c r="B8">
        <v>14</v>
      </c>
      <c r="C8" t="s">
        <v>96</v>
      </c>
      <c r="D8" s="4">
        <f>'Mayor general'!C26</f>
        <v>0</v>
      </c>
    </row>
    <row r="9" spans="2:5" x14ac:dyDescent="0.3">
      <c r="B9">
        <v>20</v>
      </c>
      <c r="C9" t="s">
        <v>57</v>
      </c>
      <c r="D9" s="4">
        <f>'Mayor general'!C33</f>
        <v>6700</v>
      </c>
    </row>
    <row r="10" spans="2:5" x14ac:dyDescent="0.3">
      <c r="B10">
        <v>33</v>
      </c>
      <c r="C10" t="s">
        <v>66</v>
      </c>
      <c r="D10" s="4">
        <f>'Mayor general'!C38</f>
        <v>0</v>
      </c>
    </row>
    <row r="11" spans="2:5" x14ac:dyDescent="0.3">
      <c r="B11">
        <v>42</v>
      </c>
      <c r="C11" t="s">
        <v>58</v>
      </c>
      <c r="D11" s="4"/>
      <c r="E11" s="4">
        <f>'Mayor general'!K12</f>
        <v>33500</v>
      </c>
    </row>
    <row r="12" spans="2:5" x14ac:dyDescent="0.3">
      <c r="B12">
        <v>45</v>
      </c>
      <c r="C12" t="s">
        <v>69</v>
      </c>
      <c r="D12" s="4"/>
      <c r="E12" s="4">
        <f>'Mayor general'!K19</f>
        <v>0</v>
      </c>
    </row>
    <row r="13" spans="2:5" x14ac:dyDescent="0.3">
      <c r="B13">
        <v>50</v>
      </c>
      <c r="C13" t="s">
        <v>1</v>
      </c>
      <c r="D13" s="4"/>
      <c r="E13" s="4">
        <f>'Mayor general'!K26</f>
        <v>20000</v>
      </c>
    </row>
    <row r="14" spans="2:5" x14ac:dyDescent="0.3">
      <c r="B14">
        <v>69</v>
      </c>
      <c r="C14" t="s">
        <v>3</v>
      </c>
      <c r="D14" s="4">
        <f>'Mayor general'!Q12</f>
        <v>60300</v>
      </c>
    </row>
    <row r="15" spans="2:5" x14ac:dyDescent="0.3">
      <c r="B15">
        <v>70</v>
      </c>
      <c r="C15" t="s">
        <v>17</v>
      </c>
      <c r="D15" s="4"/>
      <c r="E15" s="4">
        <f>'Mayor general'!R19</f>
        <v>79605</v>
      </c>
    </row>
    <row r="16" spans="2:5" ht="15" thickBot="1" x14ac:dyDescent="0.35">
      <c r="C16" s="6" t="s">
        <v>7</v>
      </c>
      <c r="D16" s="11">
        <f>SUM(D5:D15)</f>
        <v>133105</v>
      </c>
      <c r="E16" s="11">
        <f>SUM(E5:E15)</f>
        <v>133105</v>
      </c>
    </row>
    <row r="17" spans="3:5" ht="15" thickTop="1" x14ac:dyDescent="0.3"/>
    <row r="18" spans="3:5" x14ac:dyDescent="0.3">
      <c r="E18" s="4">
        <f>D16-E16</f>
        <v>0</v>
      </c>
    </row>
    <row r="20" spans="3:5" x14ac:dyDescent="0.3">
      <c r="C20" s="6"/>
      <c r="D20" s="4"/>
    </row>
    <row r="21" spans="3:5" x14ac:dyDescent="0.3">
      <c r="C21" s="6"/>
      <c r="D21" s="12"/>
    </row>
    <row r="23" spans="3:5" x14ac:dyDescent="0.3">
      <c r="C23" s="7"/>
    </row>
    <row r="26" spans="3:5" x14ac:dyDescent="0.3">
      <c r="C26" s="6"/>
      <c r="D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9351-F2C1-4C8E-97F9-CDF74E353C35}">
  <dimension ref="B3:F11"/>
  <sheetViews>
    <sheetView workbookViewId="0">
      <selection activeCell="F7" sqref="F7"/>
    </sheetView>
  </sheetViews>
  <sheetFormatPr baseColWidth="10" defaultRowHeight="14.4" x14ac:dyDescent="0.3"/>
  <cols>
    <col min="1" max="1" width="5" customWidth="1"/>
    <col min="2" max="2" width="8" customWidth="1"/>
    <col min="3" max="3" width="18" bestFit="1" customWidth="1"/>
    <col min="4" max="4" width="8.88671875" bestFit="1" customWidth="1"/>
    <col min="5" max="5" width="6.88671875" bestFit="1" customWidth="1"/>
    <col min="6" max="6" width="9.44140625" bestFit="1" customWidth="1"/>
  </cols>
  <sheetData>
    <row r="3" spans="2:6" x14ac:dyDescent="0.3">
      <c r="B3" s="6" t="s">
        <v>16</v>
      </c>
    </row>
    <row r="5" spans="2:6" x14ac:dyDescent="0.3">
      <c r="B5" s="6" t="s">
        <v>14</v>
      </c>
      <c r="C5" s="6" t="s">
        <v>15</v>
      </c>
      <c r="D5" s="2" t="s">
        <v>30</v>
      </c>
      <c r="E5" s="2" t="s">
        <v>19</v>
      </c>
      <c r="F5" s="2" t="s">
        <v>20</v>
      </c>
    </row>
    <row r="7" spans="2:6" x14ac:dyDescent="0.3">
      <c r="B7" s="55" t="s">
        <v>13</v>
      </c>
      <c r="C7" s="9" t="s">
        <v>87</v>
      </c>
      <c r="D7">
        <f>Data!C9*0.1</f>
        <v>200</v>
      </c>
      <c r="E7" s="53">
        <f>Data!D3</f>
        <v>15</v>
      </c>
      <c r="F7" s="39">
        <f>D7*E7</f>
        <v>3000</v>
      </c>
    </row>
    <row r="8" spans="2:6" x14ac:dyDescent="0.3">
      <c r="B8" s="55" t="s">
        <v>49</v>
      </c>
      <c r="C8" s="9" t="s">
        <v>88</v>
      </c>
      <c r="D8">
        <f>Data!C10*0.1</f>
        <v>100</v>
      </c>
      <c r="E8" s="53">
        <f>Data!D4</f>
        <v>13</v>
      </c>
      <c r="F8" s="39">
        <f>D8*E8</f>
        <v>1300</v>
      </c>
    </row>
    <row r="9" spans="2:6" x14ac:dyDescent="0.3">
      <c r="B9" s="55" t="s">
        <v>97</v>
      </c>
      <c r="C9" s="9" t="s">
        <v>89</v>
      </c>
      <c r="D9">
        <f>Data!C11*0.1</f>
        <v>400</v>
      </c>
      <c r="E9" s="53">
        <f>Data!D5</f>
        <v>6</v>
      </c>
      <c r="F9" s="39">
        <f>D9*E9</f>
        <v>2400</v>
      </c>
    </row>
    <row r="10" spans="2:6" ht="15" thickBot="1" x14ac:dyDescent="0.35">
      <c r="F10" s="54">
        <f>SUM(F7:F9)</f>
        <v>6700</v>
      </c>
    </row>
    <row r="11" spans="2:6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D5B1-0EF1-45F6-9C2E-EC8B6D4E22B9}">
  <dimension ref="B2:F42"/>
  <sheetViews>
    <sheetView workbookViewId="0">
      <selection activeCell="F13" sqref="F13"/>
    </sheetView>
  </sheetViews>
  <sheetFormatPr baseColWidth="10" defaultRowHeight="14.4" x14ac:dyDescent="0.3"/>
  <cols>
    <col min="1" max="1" width="4.6640625" customWidth="1"/>
    <col min="2" max="2" width="43.88671875" bestFit="1" customWidth="1"/>
    <col min="4" max="4" width="5.77734375" customWidth="1"/>
    <col min="5" max="5" width="26.109375" bestFit="1" customWidth="1"/>
  </cols>
  <sheetData>
    <row r="2" spans="2:6" x14ac:dyDescent="0.3">
      <c r="B2" s="6" t="s">
        <v>98</v>
      </c>
    </row>
    <row r="4" spans="2:6" x14ac:dyDescent="0.3">
      <c r="B4" s="15" t="s">
        <v>31</v>
      </c>
      <c r="C4" s="2" t="s">
        <v>20</v>
      </c>
      <c r="D4" s="2"/>
      <c r="E4" s="15" t="s">
        <v>34</v>
      </c>
      <c r="F4" s="2" t="s">
        <v>20</v>
      </c>
    </row>
    <row r="5" spans="2:6" x14ac:dyDescent="0.3">
      <c r="B5" s="6" t="s">
        <v>32</v>
      </c>
      <c r="E5" s="6" t="s">
        <v>35</v>
      </c>
    </row>
    <row r="6" spans="2:6" x14ac:dyDescent="0.3">
      <c r="B6" t="s">
        <v>0</v>
      </c>
      <c r="C6" s="4">
        <f>'Balance de comprobación'!D6</f>
        <v>30725</v>
      </c>
      <c r="D6" s="4"/>
      <c r="E6" t="s">
        <v>58</v>
      </c>
      <c r="F6" s="4">
        <f>'Balance de comprobación'!E11</f>
        <v>33500</v>
      </c>
    </row>
    <row r="7" spans="2:6" x14ac:dyDescent="0.3">
      <c r="B7" t="s">
        <v>62</v>
      </c>
      <c r="C7" s="4">
        <f>'Balance de comprobación'!D7</f>
        <v>35380</v>
      </c>
      <c r="D7" s="4"/>
      <c r="E7" t="s">
        <v>69</v>
      </c>
      <c r="F7" s="4">
        <f>'Balance de comprobación'!E12</f>
        <v>0</v>
      </c>
    </row>
    <row r="8" spans="2:6" x14ac:dyDescent="0.3">
      <c r="B8" t="s">
        <v>96</v>
      </c>
      <c r="C8" s="4">
        <f>'Balance de comprobación'!D8</f>
        <v>0</v>
      </c>
      <c r="D8" s="4"/>
      <c r="E8" s="6" t="s">
        <v>81</v>
      </c>
      <c r="F8" s="16">
        <f>SUM(F6)</f>
        <v>33500</v>
      </c>
    </row>
    <row r="9" spans="2:6" x14ac:dyDescent="0.3">
      <c r="B9" t="s">
        <v>2</v>
      </c>
      <c r="C9" s="4">
        <f>'Balance de comprobación'!D9</f>
        <v>6700</v>
      </c>
      <c r="D9" s="4"/>
    </row>
    <row r="10" spans="2:6" x14ac:dyDescent="0.3">
      <c r="B10" s="6" t="s">
        <v>83</v>
      </c>
      <c r="C10" s="16">
        <f>SUM(C6:C9)</f>
        <v>72805</v>
      </c>
      <c r="D10" s="4"/>
    </row>
    <row r="11" spans="2:6" x14ac:dyDescent="0.3">
      <c r="E11" s="6" t="s">
        <v>36</v>
      </c>
    </row>
    <row r="12" spans="2:6" x14ac:dyDescent="0.3">
      <c r="B12" s="6" t="s">
        <v>33</v>
      </c>
      <c r="D12" s="4"/>
      <c r="E12" t="s">
        <v>1</v>
      </c>
      <c r="F12" s="4">
        <f>'Balance de comprobación'!E13</f>
        <v>20000</v>
      </c>
    </row>
    <row r="13" spans="2:6" x14ac:dyDescent="0.3">
      <c r="B13" t="s">
        <v>29</v>
      </c>
      <c r="C13" s="4">
        <f>'Balance de comprobación'!D10</f>
        <v>0</v>
      </c>
      <c r="D13" s="4"/>
      <c r="E13" t="s">
        <v>37</v>
      </c>
      <c r="F13" s="4">
        <f>'Balance de comprobación'!E15-'Balance de comprobación'!D14</f>
        <v>19305</v>
      </c>
    </row>
    <row r="14" spans="2:6" x14ac:dyDescent="0.3">
      <c r="B14" s="6" t="s">
        <v>84</v>
      </c>
      <c r="C14" s="16">
        <f>SUM(C13)</f>
        <v>0</v>
      </c>
      <c r="D14" s="12"/>
      <c r="E14" s="6" t="s">
        <v>82</v>
      </c>
      <c r="F14" s="16">
        <f>SUM(F12:F13)</f>
        <v>39305</v>
      </c>
    </row>
    <row r="15" spans="2:6" ht="15" thickBot="1" x14ac:dyDescent="0.35">
      <c r="B15" s="6" t="s">
        <v>85</v>
      </c>
      <c r="C15" s="37">
        <f>C14+C10</f>
        <v>72805</v>
      </c>
      <c r="E15" s="6" t="s">
        <v>86</v>
      </c>
      <c r="F15" s="37">
        <f>F14+F8</f>
        <v>72805</v>
      </c>
    </row>
    <row r="17" spans="2:4" x14ac:dyDescent="0.3">
      <c r="B17" s="6" t="s">
        <v>99</v>
      </c>
    </row>
    <row r="18" spans="2:4" x14ac:dyDescent="0.3">
      <c r="D18" s="2"/>
    </row>
    <row r="19" spans="2:4" x14ac:dyDescent="0.3">
      <c r="C19" s="2" t="s">
        <v>20</v>
      </c>
      <c r="D19" s="4"/>
    </row>
    <row r="20" spans="2:4" x14ac:dyDescent="0.3">
      <c r="B20" t="s">
        <v>17</v>
      </c>
      <c r="C20" s="4">
        <f>'Mayor general'!R16</f>
        <v>17690</v>
      </c>
      <c r="D20" s="38"/>
    </row>
    <row r="21" spans="2:4" x14ac:dyDescent="0.3">
      <c r="B21" t="s">
        <v>3</v>
      </c>
      <c r="C21" s="38">
        <f>-'Mayor general'!Q8</f>
        <v>-13400</v>
      </c>
      <c r="D21" s="4"/>
    </row>
    <row r="22" spans="2:4" x14ac:dyDescent="0.3">
      <c r="B22" t="s">
        <v>38</v>
      </c>
      <c r="C22" s="16">
        <f>SUM(C20:C21)</f>
        <v>4290</v>
      </c>
    </row>
    <row r="23" spans="2:4" x14ac:dyDescent="0.3">
      <c r="D23" s="12"/>
    </row>
    <row r="24" spans="2:4" ht="15" thickBot="1" x14ac:dyDescent="0.35">
      <c r="B24" t="s">
        <v>39</v>
      </c>
      <c r="C24" s="37">
        <f>C22</f>
        <v>4290</v>
      </c>
    </row>
    <row r="26" spans="2:4" x14ac:dyDescent="0.3">
      <c r="B26" s="6" t="s">
        <v>100</v>
      </c>
    </row>
    <row r="28" spans="2:4" x14ac:dyDescent="0.3">
      <c r="C28" s="2" t="s">
        <v>20</v>
      </c>
    </row>
    <row r="29" spans="2:4" x14ac:dyDescent="0.3">
      <c r="B29" t="s">
        <v>17</v>
      </c>
      <c r="C29" s="4">
        <f>'Mayor general'!R17</f>
        <v>26535</v>
      </c>
    </row>
    <row r="30" spans="2:4" x14ac:dyDescent="0.3">
      <c r="B30" t="s">
        <v>3</v>
      </c>
      <c r="C30" s="38">
        <f>-'Mayor general'!Q9</f>
        <v>-20100</v>
      </c>
    </row>
    <row r="31" spans="2:4" x14ac:dyDescent="0.3">
      <c r="B31" t="s">
        <v>38</v>
      </c>
      <c r="C31" s="16">
        <f>SUM(C29:C30)</f>
        <v>6435</v>
      </c>
    </row>
    <row r="33" spans="2:3" ht="15" thickBot="1" x14ac:dyDescent="0.35">
      <c r="B33" t="s">
        <v>39</v>
      </c>
      <c r="C33" s="37">
        <f>C31</f>
        <v>6435</v>
      </c>
    </row>
    <row r="35" spans="2:3" x14ac:dyDescent="0.3">
      <c r="B35" s="6" t="s">
        <v>101</v>
      </c>
    </row>
    <row r="37" spans="2:3" x14ac:dyDescent="0.3">
      <c r="C37" s="2" t="s">
        <v>20</v>
      </c>
    </row>
    <row r="38" spans="2:3" x14ac:dyDescent="0.3">
      <c r="B38" t="s">
        <v>17</v>
      </c>
      <c r="C38" s="4">
        <f>'Mayor general'!R18</f>
        <v>35380</v>
      </c>
    </row>
    <row r="39" spans="2:3" x14ac:dyDescent="0.3">
      <c r="B39" t="s">
        <v>3</v>
      </c>
      <c r="C39" s="38">
        <f>-'Mayor general'!Q10</f>
        <v>-26800</v>
      </c>
    </row>
    <row r="40" spans="2:3" x14ac:dyDescent="0.3">
      <c r="B40" t="s">
        <v>38</v>
      </c>
      <c r="C40" s="16">
        <f>SUM(C38:C39)</f>
        <v>8580</v>
      </c>
    </row>
    <row r="42" spans="2:3" ht="15" thickBot="1" x14ac:dyDescent="0.35">
      <c r="B42" t="s">
        <v>39</v>
      </c>
      <c r="C42" s="37">
        <f>C40</f>
        <v>8580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Asientos contables</vt:lpstr>
      <vt:lpstr>Mayor general</vt:lpstr>
      <vt:lpstr>Balance de comprobación</vt:lpstr>
      <vt:lpstr>Mayor auxiliar</vt:lpstr>
      <vt:lpstr>EEFF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2024-04-05T01:20:35Z</dcterms:created>
  <dcterms:modified xsi:type="dcterms:W3CDTF">2024-09-24T21:46:44Z</dcterms:modified>
</cp:coreProperties>
</file>