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Evaluaciones\Final\"/>
    </mc:Choice>
  </mc:AlternateContent>
  <xr:revisionPtr revIDLastSave="0" documentId="13_ncr:1_{FAF19621-647F-4EA2-B146-19885150E156}" xr6:coauthVersionLast="47" xr6:coauthVersionMax="47" xr10:uidLastSave="{00000000-0000-0000-0000-000000000000}"/>
  <bookViews>
    <workbookView xWindow="-108" yWindow="-108" windowWidth="23256" windowHeight="12456" xr2:uid="{4B573A61-06F9-44BF-9B1D-7E7E2896D619}"/>
  </bookViews>
  <sheets>
    <sheet name="P 5a (3p)" sheetId="3" r:id="rId1"/>
    <sheet name=" P 5b (1p)" sheetId="4" r:id="rId2"/>
    <sheet name="P 6a (2p)" sheetId="5" r:id="rId3"/>
    <sheet name="P 6b (2p)" sheetId="6" r:id="rId4"/>
    <sheet name="P7 (4p) " sheetId="7" r:id="rId5"/>
    <sheet name="7 EECC (Hoja Trabajo)" sheetId="8" state="hidden" r:id="rId6"/>
    <sheet name="7 Libro bancos (Hoja Trabajo)" sheetId="9" state="hidden" r:id="rId7"/>
    <sheet name="P 5a (3p) Alternativ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4" l="1"/>
  <c r="P62" i="4"/>
  <c r="O60" i="4"/>
  <c r="P38" i="4"/>
  <c r="P36" i="4"/>
  <c r="O34" i="4"/>
  <c r="A30" i="10" l="1"/>
  <c r="A31" i="10"/>
  <c r="A32" i="10"/>
  <c r="A33" i="10"/>
  <c r="A29" i="10"/>
  <c r="A28" i="10"/>
  <c r="K36" i="10"/>
  <c r="C32" i="10"/>
  <c r="F31" i="10"/>
  <c r="F37" i="10" s="1"/>
  <c r="C30" i="10"/>
  <c r="I30" i="10" s="1"/>
  <c r="I29" i="10"/>
  <c r="C29" i="10"/>
  <c r="C37" i="10" s="1"/>
  <c r="F18" i="10"/>
  <c r="A18" i="10"/>
  <c r="C17" i="10"/>
  <c r="A17" i="10"/>
  <c r="A16" i="10"/>
  <c r="C15" i="10"/>
  <c r="A15" i="10"/>
  <c r="D14" i="10"/>
  <c r="C14" i="10"/>
  <c r="I14" i="10" s="1"/>
  <c r="I15" i="10" s="1"/>
  <c r="A14" i="10"/>
  <c r="F7" i="10"/>
  <c r="F33" i="10" s="1"/>
  <c r="E7" i="10"/>
  <c r="F16" i="10" s="1"/>
  <c r="D7" i="10"/>
  <c r="M6" i="10"/>
  <c r="C6" i="10" s="1"/>
  <c r="D17" i="10" s="1"/>
  <c r="G6" i="10"/>
  <c r="M5" i="10"/>
  <c r="C5" i="10" s="1"/>
  <c r="G5" i="10"/>
  <c r="M4" i="10"/>
  <c r="G4" i="10"/>
  <c r="C4" i="10"/>
  <c r="C10" i="7"/>
  <c r="C8" i="7"/>
  <c r="F10" i="8"/>
  <c r="E30" i="9"/>
  <c r="E28" i="9"/>
  <c r="E26" i="9"/>
  <c r="E24" i="9"/>
  <c r="E21" i="9"/>
  <c r="E18" i="9"/>
  <c r="E12" i="9"/>
  <c r="E8" i="9"/>
  <c r="E4" i="9"/>
  <c r="D38" i="9"/>
  <c r="F43" i="8"/>
  <c r="E41" i="8"/>
  <c r="C11" i="7" s="1"/>
  <c r="E36" i="8"/>
  <c r="E34" i="8"/>
  <c r="E32" i="8"/>
  <c r="E30" i="8"/>
  <c r="C9" i="7" s="1"/>
  <c r="E27" i="8"/>
  <c r="E24" i="8"/>
  <c r="E20" i="8"/>
  <c r="E16" i="8"/>
  <c r="E12" i="8"/>
  <c r="C26" i="7"/>
  <c r="B26" i="7"/>
  <c r="C25" i="7"/>
  <c r="B25" i="7"/>
  <c r="C21" i="7"/>
  <c r="B21" i="7"/>
  <c r="C20" i="7"/>
  <c r="B20" i="7"/>
  <c r="C16" i="7"/>
  <c r="B16" i="7"/>
  <c r="C15" i="7"/>
  <c r="B15" i="7"/>
  <c r="B11" i="7"/>
  <c r="B10" i="7"/>
  <c r="B9" i="7"/>
  <c r="C7" i="7"/>
  <c r="B7" i="7"/>
  <c r="H18" i="10" l="1"/>
  <c r="D30" i="10"/>
  <c r="E30" i="10" s="1"/>
  <c r="D15" i="10"/>
  <c r="E15" i="10" s="1"/>
  <c r="H16" i="10"/>
  <c r="F22" i="10"/>
  <c r="I16" i="10"/>
  <c r="I17" i="10" s="1"/>
  <c r="I18" i="10" s="1"/>
  <c r="D32" i="10"/>
  <c r="E32" i="10" s="1"/>
  <c r="E14" i="10"/>
  <c r="C22" i="10"/>
  <c r="I31" i="10"/>
  <c r="I32" i="10" s="1"/>
  <c r="I33" i="10" s="1"/>
  <c r="E17" i="10"/>
  <c r="D29" i="10"/>
  <c r="E29" i="10" s="1"/>
  <c r="E38" i="9"/>
  <c r="D39" i="9" s="1"/>
  <c r="E43" i="8"/>
  <c r="F44" i="8" s="1"/>
  <c r="C3" i="7" s="1"/>
  <c r="C28" i="7" s="1"/>
  <c r="E11" i="5"/>
  <c r="I6" i="5"/>
  <c r="J27" i="6" s="1"/>
  <c r="H6" i="5"/>
  <c r="J25" i="6" s="1"/>
  <c r="K14" i="10" l="1"/>
  <c r="J14" i="10" s="1"/>
  <c r="E22" i="10"/>
  <c r="G16" i="10"/>
  <c r="H22" i="10"/>
  <c r="E37" i="10"/>
  <c r="K29" i="10"/>
  <c r="J29" i="10" s="1"/>
  <c r="G18" i="10"/>
  <c r="K28" i="6"/>
  <c r="J6" i="5"/>
  <c r="J19" i="6" s="1"/>
  <c r="K21" i="6" s="1"/>
  <c r="K15" i="10" l="1"/>
  <c r="K30" i="10"/>
  <c r="J30" i="10" s="1"/>
  <c r="G31" i="10" s="1"/>
  <c r="H31" i="10" s="1"/>
  <c r="P43" i="4"/>
  <c r="O41" i="4"/>
  <c r="K64" i="4"/>
  <c r="K62" i="4" s="1"/>
  <c r="J60" i="4" s="1"/>
  <c r="K38" i="4"/>
  <c r="K36" i="4" s="1"/>
  <c r="J34" i="4" s="1"/>
  <c r="K31" i="3"/>
  <c r="K30" i="3"/>
  <c r="M6" i="3"/>
  <c r="C6" i="3" s="1"/>
  <c r="H18" i="3" s="1"/>
  <c r="M5" i="3"/>
  <c r="C5" i="3" s="1"/>
  <c r="H16" i="3" s="1"/>
  <c r="M4" i="3"/>
  <c r="C4" i="3" s="1"/>
  <c r="B59" i="4"/>
  <c r="B67" i="4" s="1"/>
  <c r="B46" i="4"/>
  <c r="B56" i="4" s="1"/>
  <c r="B33" i="4"/>
  <c r="B43" i="4" s="1"/>
  <c r="B20" i="4"/>
  <c r="B22" i="4" s="1"/>
  <c r="B7" i="4"/>
  <c r="B12" i="4" s="1"/>
  <c r="A18" i="3"/>
  <c r="A17" i="3"/>
  <c r="A16" i="3"/>
  <c r="A15" i="3"/>
  <c r="A14" i="3"/>
  <c r="J15" i="6"/>
  <c r="J13" i="6"/>
  <c r="I11" i="5"/>
  <c r="J95" i="6" s="1"/>
  <c r="H11" i="5"/>
  <c r="J93" i="6" s="1"/>
  <c r="I10" i="5"/>
  <c r="J83" i="6" s="1"/>
  <c r="H10" i="5"/>
  <c r="J81" i="6" s="1"/>
  <c r="I9" i="5"/>
  <c r="H9" i="5"/>
  <c r="J67" i="6" s="1"/>
  <c r="I8" i="5"/>
  <c r="J55" i="6" s="1"/>
  <c r="H8" i="5"/>
  <c r="J53" i="6" s="1"/>
  <c r="J5" i="5"/>
  <c r="J7" i="6" s="1"/>
  <c r="K9" i="6" s="1"/>
  <c r="J4" i="5"/>
  <c r="J3" i="5"/>
  <c r="K36" i="3"/>
  <c r="C32" i="3"/>
  <c r="C17" i="3"/>
  <c r="C30" i="3"/>
  <c r="C15" i="3"/>
  <c r="C29" i="3"/>
  <c r="C14" i="3"/>
  <c r="F7" i="3"/>
  <c r="F33" i="3" s="1"/>
  <c r="E7" i="3"/>
  <c r="F16" i="3" s="1"/>
  <c r="D7" i="3"/>
  <c r="G6" i="3"/>
  <c r="G5" i="3"/>
  <c r="G4" i="3"/>
  <c r="K31" i="10" l="1"/>
  <c r="J15" i="10"/>
  <c r="K16" i="10"/>
  <c r="K84" i="6"/>
  <c r="G7" i="5"/>
  <c r="I7" i="5" s="1"/>
  <c r="J41" i="6" s="1"/>
  <c r="F7" i="5"/>
  <c r="H7" i="5" s="1"/>
  <c r="H12" i="5" s="1"/>
  <c r="H13" i="5" s="1"/>
  <c r="J11" i="5"/>
  <c r="J87" i="6" s="1"/>
  <c r="D32" i="3"/>
  <c r="E32" i="3" s="1"/>
  <c r="D17" i="3"/>
  <c r="E17" i="3" s="1"/>
  <c r="J47" i="4" s="1"/>
  <c r="J49" i="4" s="1"/>
  <c r="K51" i="4" s="1"/>
  <c r="D15" i="3"/>
  <c r="E15" i="3" s="1"/>
  <c r="J21" i="4" s="1"/>
  <c r="J23" i="4" s="1"/>
  <c r="K25" i="4" s="1"/>
  <c r="D30" i="3"/>
  <c r="D29" i="3"/>
  <c r="D14" i="3"/>
  <c r="J41" i="4"/>
  <c r="J67" i="4"/>
  <c r="B68" i="4"/>
  <c r="F18" i="3"/>
  <c r="B69" i="4"/>
  <c r="B61" i="4"/>
  <c r="B62" i="4"/>
  <c r="B63" i="4"/>
  <c r="B60" i="4"/>
  <c r="B64" i="4"/>
  <c r="B66" i="4"/>
  <c r="B48" i="4"/>
  <c r="B53" i="4"/>
  <c r="B47" i="4"/>
  <c r="B54" i="4"/>
  <c r="B51" i="4"/>
  <c r="B55" i="4"/>
  <c r="B49" i="4"/>
  <c r="B50" i="4"/>
  <c r="B35" i="4"/>
  <c r="B40" i="4"/>
  <c r="B37" i="4"/>
  <c r="B38" i="4"/>
  <c r="B41" i="4"/>
  <c r="B42" i="4"/>
  <c r="B36" i="4"/>
  <c r="B34" i="4"/>
  <c r="B27" i="4"/>
  <c r="B28" i="4"/>
  <c r="B29" i="4"/>
  <c r="B30" i="4"/>
  <c r="B21" i="4"/>
  <c r="B24" i="4"/>
  <c r="B25" i="4"/>
  <c r="B11" i="4"/>
  <c r="B10" i="4"/>
  <c r="B9" i="4"/>
  <c r="B23" i="4"/>
  <c r="B14" i="4"/>
  <c r="B15" i="4"/>
  <c r="B16" i="4"/>
  <c r="B8" i="4"/>
  <c r="B17" i="4"/>
  <c r="I12" i="5"/>
  <c r="I13" i="5" s="1"/>
  <c r="J9" i="5"/>
  <c r="J59" i="6" s="1"/>
  <c r="J69" i="6"/>
  <c r="K70" i="6" s="1"/>
  <c r="K56" i="6"/>
  <c r="K16" i="6"/>
  <c r="E30" i="3"/>
  <c r="C22" i="3"/>
  <c r="C37" i="3"/>
  <c r="G16" i="3"/>
  <c r="F22" i="3"/>
  <c r="F31" i="3"/>
  <c r="J10" i="5"/>
  <c r="J73" i="6" s="1"/>
  <c r="E14" i="3"/>
  <c r="J8" i="4" s="1"/>
  <c r="J15" i="4" s="1"/>
  <c r="E29" i="3"/>
  <c r="J7" i="5"/>
  <c r="J31" i="6" s="1"/>
  <c r="J33" i="6" s="1"/>
  <c r="K35" i="6" s="1"/>
  <c r="I29" i="3"/>
  <c r="I30" i="3" s="1"/>
  <c r="I14" i="3"/>
  <c r="I15" i="3" s="1"/>
  <c r="I16" i="3" s="1"/>
  <c r="I17" i="3" s="1"/>
  <c r="I18" i="3" s="1"/>
  <c r="J8" i="5"/>
  <c r="J45" i="6" s="1"/>
  <c r="K96" i="6"/>
  <c r="J16" i="10" l="1"/>
  <c r="K17" i="10"/>
  <c r="J31" i="10"/>
  <c r="K32" i="10"/>
  <c r="J32" i="10" s="1"/>
  <c r="G33" i="10" s="1"/>
  <c r="H33" i="10" s="1"/>
  <c r="J100" i="6"/>
  <c r="J39" i="6"/>
  <c r="J28" i="4"/>
  <c r="H22" i="3"/>
  <c r="G18" i="3"/>
  <c r="J10" i="4"/>
  <c r="K12" i="4" s="1"/>
  <c r="J61" i="6"/>
  <c r="K63" i="6" s="1"/>
  <c r="J54" i="4"/>
  <c r="K56" i="4" s="1"/>
  <c r="J47" i="6"/>
  <c r="K49" i="6" s="1"/>
  <c r="K29" i="3"/>
  <c r="E37" i="3"/>
  <c r="J12" i="5"/>
  <c r="K30" i="4"/>
  <c r="K14" i="3"/>
  <c r="E22" i="3"/>
  <c r="F37" i="3"/>
  <c r="I31" i="3"/>
  <c r="I32" i="3" s="1"/>
  <c r="I33" i="3" s="1"/>
  <c r="J75" i="6"/>
  <c r="K77" i="6" s="1"/>
  <c r="K33" i="10" l="1"/>
  <c r="J33" i="10" s="1"/>
  <c r="H37" i="10"/>
  <c r="J17" i="10"/>
  <c r="K18" i="10"/>
  <c r="J18" i="10" s="1"/>
  <c r="K42" i="6"/>
  <c r="J99" i="6"/>
  <c r="K102" i="6" s="1"/>
  <c r="J29" i="3"/>
  <c r="J30" i="3"/>
  <c r="G31" i="3" s="1"/>
  <c r="H31" i="3" s="1"/>
  <c r="J14" i="3"/>
  <c r="K15" i="3"/>
  <c r="K17" i="4" l="1"/>
  <c r="K43" i="4"/>
  <c r="K16" i="3"/>
  <c r="J15" i="3"/>
  <c r="J16" i="3" l="1"/>
  <c r="K17" i="3"/>
  <c r="J31" i="3"/>
  <c r="K32" i="3"/>
  <c r="J32" i="3" s="1"/>
  <c r="G33" i="3" s="1"/>
  <c r="H33" i="3" s="1"/>
  <c r="O67" i="4" s="1"/>
  <c r="P69" i="4" s="1"/>
  <c r="K33" i="3" l="1"/>
  <c r="J33" i="3" s="1"/>
  <c r="K69" i="4"/>
  <c r="H37" i="3"/>
  <c r="K18" i="3"/>
  <c r="J18" i="3" s="1"/>
  <c r="J17" i="3"/>
</calcChain>
</file>

<file path=xl/sharedStrings.xml><?xml version="1.0" encoding="utf-8"?>
<sst xmlns="http://schemas.openxmlformats.org/spreadsheetml/2006/main" count="487" uniqueCount="143">
  <si>
    <t>S/</t>
  </si>
  <si>
    <t>Total</t>
  </si>
  <si>
    <t>Asientos contables</t>
  </si>
  <si>
    <t>Debe</t>
  </si>
  <si>
    <t>Haber</t>
  </si>
  <si>
    <t>Fecha</t>
  </si>
  <si>
    <t>Detalle</t>
  </si>
  <si>
    <t>Costo</t>
  </si>
  <si>
    <t>Compras</t>
  </si>
  <si>
    <t>Venta 1</t>
  </si>
  <si>
    <t>Venta 2</t>
  </si>
  <si>
    <t>Stock</t>
  </si>
  <si>
    <t>Compra 1</t>
  </si>
  <si>
    <t>Compra 2</t>
  </si>
  <si>
    <t>Compra 3</t>
  </si>
  <si>
    <t>Método PEPS</t>
  </si>
  <si>
    <t>Método Promedio Ponderado</t>
  </si>
  <si>
    <t>Entradas</t>
  </si>
  <si>
    <t>Salidas</t>
  </si>
  <si>
    <t>Cantidad</t>
  </si>
  <si>
    <t>Costo
Unitario</t>
  </si>
  <si>
    <t>Costo
Total</t>
  </si>
  <si>
    <t>Saldo inicial</t>
  </si>
  <si>
    <t>Primera compra</t>
  </si>
  <si>
    <t>Segunda compra</t>
  </si>
  <si>
    <t>Primera venta</t>
  </si>
  <si>
    <t>Tercera compra</t>
  </si>
  <si>
    <t>Segunda venta</t>
  </si>
  <si>
    <t>Asiento N°</t>
  </si>
  <si>
    <t>Cuenta</t>
  </si>
  <si>
    <t>Descripción</t>
  </si>
  <si>
    <t xml:space="preserve">Primera compra </t>
  </si>
  <si>
    <t>Mercaderías</t>
  </si>
  <si>
    <t>Cuentas por pagar comerciales</t>
  </si>
  <si>
    <t>Facturas por pagar</t>
  </si>
  <si>
    <t>Tributos por pagar</t>
  </si>
  <si>
    <t>Impuesto general a las ventas</t>
  </si>
  <si>
    <t>Variación de inventarios</t>
  </si>
  <si>
    <t xml:space="preserve">Segunda compra </t>
  </si>
  <si>
    <t>Cuentas por cobrar comerciales</t>
  </si>
  <si>
    <t>Facturas por cobrar</t>
  </si>
  <si>
    <t>Ventas</t>
  </si>
  <si>
    <t>Costo de ventas</t>
  </si>
  <si>
    <t xml:space="preserve">Tercera compra </t>
  </si>
  <si>
    <t>Unidades</t>
  </si>
  <si>
    <t>Materia prima</t>
  </si>
  <si>
    <t>Mano de obra directa</t>
  </si>
  <si>
    <t>Energía electríca</t>
  </si>
  <si>
    <t xml:space="preserve">Mantenimiento </t>
  </si>
  <si>
    <t>Materías primas</t>
  </si>
  <si>
    <t>Costo de producción</t>
  </si>
  <si>
    <t>Cargas imputables a centro de costros</t>
  </si>
  <si>
    <t>Mano de obra</t>
  </si>
  <si>
    <t>Gastos de servicios prestados por terceros</t>
  </si>
  <si>
    <t>Servicios básicos</t>
  </si>
  <si>
    <t>Costos indirectos de fabricación</t>
  </si>
  <si>
    <t>Alquileres</t>
  </si>
  <si>
    <t>Mantenimiento y reparaciones</t>
  </si>
  <si>
    <t>Productos terminados</t>
  </si>
  <si>
    <t>Variación de la producción almacenada</t>
  </si>
  <si>
    <t>Variación de productos terminados</t>
  </si>
  <si>
    <t>1/7/2024</t>
  </si>
  <si>
    <t>Unidades producidas</t>
  </si>
  <si>
    <t>Tiempo de uso de máquinas en la producción</t>
  </si>
  <si>
    <t>Con gas</t>
  </si>
  <si>
    <t>Sin Gas</t>
  </si>
  <si>
    <t>Envases</t>
  </si>
  <si>
    <t>Costo 
x unidad</t>
  </si>
  <si>
    <t>Sin gas</t>
  </si>
  <si>
    <t>Horas de funcionamiento de máquinas</t>
  </si>
  <si>
    <t>Alquiler de planta</t>
  </si>
  <si>
    <t>Espacio utilizado</t>
  </si>
  <si>
    <t>Depreciación</t>
  </si>
  <si>
    <t>Partes igual</t>
  </si>
  <si>
    <t>Costo total</t>
  </si>
  <si>
    <t>Agua con gas</t>
  </si>
  <si>
    <t>Agua sin gas</t>
  </si>
  <si>
    <t>Envases y embalajes</t>
  </si>
  <si>
    <t>Producción encargada a terceros</t>
  </si>
  <si>
    <t>VALUACIÓN Y DETERIORO DE ACTIVOS Y PROVISIONES</t>
  </si>
  <si>
    <t>Depreciación de propiedad, planta y equipo</t>
  </si>
  <si>
    <t>Depreciación acumulada de propiedad, planta y equipo</t>
  </si>
  <si>
    <t xml:space="preserve">DEPRECIACIÓN y AMORTIZACIÓN ACUMULADOS </t>
  </si>
  <si>
    <t>Costo unitario</t>
  </si>
  <si>
    <t>Conciliación bancaria</t>
  </si>
  <si>
    <t>Saldo según bancos</t>
  </si>
  <si>
    <t>Cargo en bancos y no en libros</t>
  </si>
  <si>
    <t>Abono en bancos y no en libros</t>
  </si>
  <si>
    <t>Abono en libros y no en bancos</t>
  </si>
  <si>
    <t>Cargo en libros y no en bancos</t>
  </si>
  <si>
    <t>Saldo según libros</t>
  </si>
  <si>
    <t>Estdo de Cuenta Bancario</t>
  </si>
  <si>
    <t>Banco de Lima</t>
  </si>
  <si>
    <t>Metales del Norte S.A.C.</t>
  </si>
  <si>
    <t>Cuenta de Ahorros 0011-752040098-2</t>
  </si>
  <si>
    <t>Soles</t>
  </si>
  <si>
    <t>Fecha de
operación</t>
  </si>
  <si>
    <t>Canal</t>
  </si>
  <si>
    <t>Operación
 N°</t>
  </si>
  <si>
    <t>Cargo / Debe</t>
  </si>
  <si>
    <t>Abono / Haber</t>
  </si>
  <si>
    <t>Saldo anterior</t>
  </si>
  <si>
    <t>Cheque N°100004 Proveedor</t>
  </si>
  <si>
    <t>Ventanilla</t>
  </si>
  <si>
    <t>ITF</t>
  </si>
  <si>
    <t>X</t>
  </si>
  <si>
    <t>Pago Contribuciones ESSALUD</t>
  </si>
  <si>
    <t>Banca Internet</t>
  </si>
  <si>
    <t>Transferencia interbancaria</t>
  </si>
  <si>
    <t>Cheque N°100005 Proveedor</t>
  </si>
  <si>
    <t>Pago Aportes AFP</t>
  </si>
  <si>
    <t>Ingreso en efectivo O/P</t>
  </si>
  <si>
    <t>Banca Empresarial</t>
  </si>
  <si>
    <t>Mantenimiento</t>
  </si>
  <si>
    <t>Operación automática</t>
  </si>
  <si>
    <t>Pago SUNAT</t>
  </si>
  <si>
    <t>Iingreso en efectivo O/P</t>
  </si>
  <si>
    <t>Gastos notariales Hipoteca</t>
  </si>
  <si>
    <t>Cheque N°100007 Proveedor</t>
  </si>
  <si>
    <t>Pago EPS</t>
  </si>
  <si>
    <t>Abono Letra en cobranza</t>
  </si>
  <si>
    <t>Débito  Cuota N°8 Préstamo</t>
  </si>
  <si>
    <t>Cheque N°100008 Proveedor</t>
  </si>
  <si>
    <t>Seguro desgravamen</t>
  </si>
  <si>
    <t>Intereses sobre fondos mutos</t>
  </si>
  <si>
    <t>Transferencia Pago Haberes</t>
  </si>
  <si>
    <t>Total Movimiento</t>
  </si>
  <si>
    <t>Saldo</t>
  </si>
  <si>
    <t>Registro
 N°</t>
  </si>
  <si>
    <t>Descripción de
operación</t>
  </si>
  <si>
    <t>Cheque N°100006 Proveedor</t>
  </si>
  <si>
    <t>Cheque N°100009 Proveedor</t>
  </si>
  <si>
    <t>Intereses sobre fondos mutuos</t>
  </si>
  <si>
    <t>N</t>
  </si>
  <si>
    <t>T/C</t>
  </si>
  <si>
    <t>US$</t>
  </si>
  <si>
    <t>Datos</t>
  </si>
  <si>
    <t>Débito Pago Préstamo Cuota Nov</t>
  </si>
  <si>
    <t>1.5p</t>
  </si>
  <si>
    <t>p</t>
  </si>
  <si>
    <t>PEPS</t>
  </si>
  <si>
    <t>Promedio</t>
  </si>
  <si>
    <t>0.5p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</si>
</sst>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center" wrapText="1"/>
    </xf>
    <xf numFmtId="49" fontId="0" fillId="0" borderId="5" xfId="0" applyNumberFormat="1" applyBorder="1" applyAlignment="1">
      <alignment horizontal="center"/>
    </xf>
    <xf numFmtId="164" fontId="0" fillId="0" borderId="6" xfId="1" applyNumberFormat="1" applyFont="1" applyBorder="1"/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 applyBorder="1"/>
    <xf numFmtId="0" fontId="0" fillId="0" borderId="6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2" fillId="0" borderId="0" xfId="0" applyFont="1"/>
    <xf numFmtId="0" fontId="3" fillId="0" borderId="0" xfId="0" applyFont="1"/>
    <xf numFmtId="164" fontId="3" fillId="0" borderId="0" xfId="1" applyNumberFormat="1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2" fontId="4" fillId="0" borderId="0" xfId="0" applyNumberFormat="1" applyFont="1"/>
    <xf numFmtId="43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/>
    <xf numFmtId="0" fontId="0" fillId="0" borderId="8" xfId="0" applyBorder="1"/>
    <xf numFmtId="14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2" xfId="0" applyBorder="1"/>
    <xf numFmtId="43" fontId="0" fillId="0" borderId="3" xfId="1" applyFont="1" applyBorder="1"/>
    <xf numFmtId="0" fontId="0" fillId="0" borderId="6" xfId="0" applyBorder="1" applyAlignment="1">
      <alignment horizontal="center"/>
    </xf>
    <xf numFmtId="164" fontId="0" fillId="2" borderId="6" xfId="1" applyNumberFormat="1" applyFont="1" applyFill="1" applyBorder="1"/>
    <xf numFmtId="0" fontId="0" fillId="0" borderId="25" xfId="0" applyBorder="1"/>
    <xf numFmtId="164" fontId="0" fillId="0" borderId="6" xfId="1" applyNumberFormat="1" applyFont="1" applyFill="1" applyBorder="1"/>
    <xf numFmtId="164" fontId="0" fillId="2" borderId="1" xfId="1" applyNumberFormat="1" applyFont="1" applyFill="1" applyBorder="1"/>
    <xf numFmtId="164" fontId="0" fillId="0" borderId="1" xfId="1" applyNumberFormat="1" applyFont="1" applyFill="1" applyBorder="1"/>
    <xf numFmtId="43" fontId="0" fillId="0" borderId="1" xfId="1" applyFont="1" applyBorder="1"/>
    <xf numFmtId="0" fontId="0" fillId="0" borderId="9" xfId="0" applyBorder="1" applyAlignment="1">
      <alignment horizontal="center"/>
    </xf>
    <xf numFmtId="43" fontId="0" fillId="0" borderId="8" xfId="1" applyFon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/>
    <xf numFmtId="43" fontId="0" fillId="0" borderId="0" xfId="1" applyFont="1"/>
    <xf numFmtId="14" fontId="0" fillId="0" borderId="2" xfId="0" applyNumberFormat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3" fillId="0" borderId="0" xfId="1" applyNumberFormat="1" applyFont="1"/>
    <xf numFmtId="43" fontId="3" fillId="0" borderId="0" xfId="1" applyFont="1"/>
    <xf numFmtId="165" fontId="0" fillId="0" borderId="0" xfId="0" applyNumberFormat="1"/>
    <xf numFmtId="165" fontId="3" fillId="4" borderId="0" xfId="0" applyNumberFormat="1" applyFont="1" applyFill="1"/>
    <xf numFmtId="165" fontId="3" fillId="4" borderId="0" xfId="1" applyNumberFormat="1" applyFont="1" applyFill="1"/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4" fontId="0" fillId="6" borderId="2" xfId="0" applyNumberForma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43" fontId="0" fillId="6" borderId="3" xfId="1" applyFont="1" applyFill="1" applyBorder="1"/>
    <xf numFmtId="43" fontId="0" fillId="6" borderId="4" xfId="1" applyFont="1" applyFill="1" applyBorder="1"/>
    <xf numFmtId="14" fontId="0" fillId="6" borderId="18" xfId="0" applyNumberFormat="1" applyFill="1" applyBorder="1"/>
    <xf numFmtId="0" fontId="0" fillId="6" borderId="26" xfId="0" applyFill="1" applyBorder="1"/>
    <xf numFmtId="0" fontId="0" fillId="6" borderId="26" xfId="0" applyFill="1" applyBorder="1" applyAlignment="1">
      <alignment horizontal="center"/>
    </xf>
    <xf numFmtId="43" fontId="0" fillId="6" borderId="26" xfId="1" applyFont="1" applyFill="1" applyBorder="1"/>
    <xf numFmtId="43" fontId="0" fillId="6" borderId="19" xfId="1" applyFont="1" applyFill="1" applyBorder="1"/>
    <xf numFmtId="14" fontId="0" fillId="6" borderId="27" xfId="0" applyNumberFormat="1" applyFill="1" applyBorder="1"/>
    <xf numFmtId="0" fontId="0" fillId="6" borderId="28" xfId="0" applyFill="1" applyBorder="1"/>
    <xf numFmtId="0" fontId="0" fillId="6" borderId="28" xfId="0" applyFill="1" applyBorder="1" applyAlignment="1">
      <alignment horizontal="center"/>
    </xf>
    <xf numFmtId="43" fontId="0" fillId="6" borderId="28" xfId="1" applyFont="1" applyFill="1" applyBorder="1"/>
    <xf numFmtId="43" fontId="0" fillId="6" borderId="29" xfId="1" applyFont="1" applyFill="1" applyBorder="1"/>
    <xf numFmtId="0" fontId="0" fillId="2" borderId="17" xfId="0" applyFill="1" applyBorder="1"/>
    <xf numFmtId="0" fontId="0" fillId="2" borderId="15" xfId="0" applyFill="1" applyBorder="1"/>
    <xf numFmtId="0" fontId="0" fillId="2" borderId="30" xfId="0" applyFill="1" applyBorder="1" applyAlignment="1">
      <alignment horizontal="center"/>
    </xf>
    <xf numFmtId="43" fontId="0" fillId="2" borderId="3" xfId="1" applyFont="1" applyFill="1" applyBorder="1"/>
    <xf numFmtId="43" fontId="0" fillId="2" borderId="4" xfId="1" applyFont="1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2" xfId="0" applyFill="1" applyBorder="1" applyAlignment="1">
      <alignment horizontal="center"/>
    </xf>
    <xf numFmtId="43" fontId="0" fillId="2" borderId="24" xfId="1" applyFont="1" applyFill="1" applyBorder="1"/>
    <xf numFmtId="43" fontId="0" fillId="2" borderId="9" xfId="1" applyFont="1" applyFill="1" applyBorder="1"/>
    <xf numFmtId="14" fontId="0" fillId="6" borderId="13" xfId="0" applyNumberFormat="1" applyFill="1" applyBorder="1"/>
    <xf numFmtId="0" fontId="0" fillId="6" borderId="33" xfId="0" applyFill="1" applyBorder="1"/>
    <xf numFmtId="14" fontId="0" fillId="7" borderId="18" xfId="0" applyNumberFormat="1" applyFill="1" applyBorder="1"/>
    <xf numFmtId="0" fontId="0" fillId="7" borderId="26" xfId="0" applyFill="1" applyBorder="1"/>
    <xf numFmtId="43" fontId="0" fillId="7" borderId="19" xfId="1" applyFont="1" applyFill="1" applyBorder="1"/>
    <xf numFmtId="43" fontId="0" fillId="7" borderId="26" xfId="1" applyFont="1" applyFill="1" applyBorder="1"/>
    <xf numFmtId="43" fontId="0" fillId="0" borderId="19" xfId="1" applyFont="1" applyFill="1" applyBorder="1"/>
    <xf numFmtId="43" fontId="0" fillId="0" borderId="26" xfId="1" applyFont="1" applyFill="1" applyBorder="1"/>
    <xf numFmtId="0" fontId="0" fillId="4" borderId="0" xfId="0" applyFill="1"/>
    <xf numFmtId="165" fontId="0" fillId="4" borderId="0" xfId="0" applyNumberFormat="1" applyFill="1"/>
    <xf numFmtId="17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left"/>
    </xf>
    <xf numFmtId="14" fontId="0" fillId="4" borderId="5" xfId="0" applyNumberFormat="1" applyFill="1" applyBorder="1"/>
    <xf numFmtId="14" fontId="3" fillId="4" borderId="0" xfId="0" applyNumberFormat="1" applyFont="1" applyFill="1" applyAlignment="1">
      <alignment horizontal="center"/>
    </xf>
    <xf numFmtId="14" fontId="2" fillId="0" borderId="5" xfId="0" applyNumberFormat="1" applyFont="1" applyBorder="1"/>
    <xf numFmtId="43" fontId="2" fillId="0" borderId="1" xfId="1" applyFont="1" applyBorder="1"/>
    <xf numFmtId="0" fontId="5" fillId="0" borderId="2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A46A-A374-4C8A-95CC-FD78CA2CCE8B}">
  <dimension ref="A1:R37"/>
  <sheetViews>
    <sheetView tabSelected="1" view="pageBreakPreview" zoomScale="90" zoomScaleNormal="90" zoomScaleSheetLayoutView="90" workbookViewId="0">
      <selection activeCell="K29" sqref="K29"/>
    </sheetView>
  </sheetViews>
  <sheetFormatPr baseColWidth="10" defaultRowHeight="14.4" x14ac:dyDescent="0.3"/>
  <cols>
    <col min="1" max="1" width="18.109375" bestFit="1" customWidth="1"/>
    <col min="2" max="2" width="15.33203125" bestFit="1" customWidth="1"/>
    <col min="3" max="3" width="11.109375" bestFit="1" customWidth="1"/>
    <col min="4" max="4" width="8.88671875" bestFit="1" customWidth="1"/>
    <col min="5" max="6" width="11.44140625" bestFit="1" customWidth="1"/>
    <col min="7" max="7" width="8" bestFit="1" customWidth="1"/>
    <col min="8" max="8" width="9.6640625" bestFit="1" customWidth="1"/>
    <col min="9" max="9" width="8.6640625" bestFit="1" customWidth="1"/>
    <col min="10" max="10" width="11.21875" bestFit="1" customWidth="1"/>
    <col min="11" max="11" width="10" bestFit="1" customWidth="1"/>
    <col min="12" max="12" width="8.77734375" bestFit="1" customWidth="1"/>
    <col min="13" max="13" width="10" bestFit="1" customWidth="1"/>
    <col min="14" max="14" width="9.6640625" bestFit="1" customWidth="1"/>
    <col min="15" max="15" width="8.6640625" bestFit="1" customWidth="1"/>
    <col min="16" max="16" width="7.88671875" style="1" bestFit="1" customWidth="1"/>
    <col min="17" max="17" width="9.6640625" bestFit="1" customWidth="1"/>
    <col min="18" max="18" width="14.5546875" style="1" customWidth="1"/>
    <col min="19" max="19" width="7.88671875" bestFit="1" customWidth="1"/>
    <col min="20" max="20" width="9.44140625" bestFit="1" customWidth="1"/>
  </cols>
  <sheetData>
    <row r="1" spans="1:13" x14ac:dyDescent="0.3">
      <c r="A1" s="24"/>
      <c r="E1">
        <v>500</v>
      </c>
      <c r="F1">
        <v>600</v>
      </c>
    </row>
    <row r="2" spans="1:13" ht="15" thickBot="1" x14ac:dyDescent="0.35">
      <c r="A2" s="24" t="s">
        <v>136</v>
      </c>
      <c r="B2" s="1"/>
      <c r="C2" s="1"/>
      <c r="D2" s="1"/>
      <c r="E2" s="110">
        <v>45644</v>
      </c>
      <c r="F2" s="110">
        <v>45649</v>
      </c>
      <c r="G2" s="1"/>
    </row>
    <row r="3" spans="1:13" x14ac:dyDescent="0.3">
      <c r="A3" s="30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31" t="s">
        <v>10</v>
      </c>
      <c r="G3" s="16" t="s">
        <v>11</v>
      </c>
      <c r="K3" s="1" t="s">
        <v>135</v>
      </c>
      <c r="L3" s="1" t="s">
        <v>134</v>
      </c>
      <c r="M3" s="1" t="s">
        <v>0</v>
      </c>
    </row>
    <row r="4" spans="1:13" x14ac:dyDescent="0.3">
      <c r="A4" s="109">
        <v>45636</v>
      </c>
      <c r="B4" s="3" t="s">
        <v>12</v>
      </c>
      <c r="C4" s="5">
        <f>M4</f>
        <v>350</v>
      </c>
      <c r="D4" s="4">
        <v>40</v>
      </c>
      <c r="E4" s="4">
        <v>40</v>
      </c>
      <c r="F4" s="18"/>
      <c r="G4" s="24">
        <f>D4-E4-F4</f>
        <v>0</v>
      </c>
      <c r="J4" s="32">
        <v>45636</v>
      </c>
      <c r="K4" s="5">
        <v>100</v>
      </c>
      <c r="L4" s="52">
        <v>3.5</v>
      </c>
      <c r="M4" s="5">
        <f>K4*L4</f>
        <v>350</v>
      </c>
    </row>
    <row r="5" spans="1:13" x14ac:dyDescent="0.3">
      <c r="A5" s="109">
        <v>45641</v>
      </c>
      <c r="B5" s="3" t="s">
        <v>13</v>
      </c>
      <c r="C5" s="5">
        <f>M5</f>
        <v>480</v>
      </c>
      <c r="D5" s="4">
        <v>20</v>
      </c>
      <c r="E5" s="4">
        <v>10</v>
      </c>
      <c r="F5" s="18">
        <v>10</v>
      </c>
      <c r="G5" s="24">
        <f>D5-E5-F5</f>
        <v>0</v>
      </c>
      <c r="J5" s="32">
        <v>45641</v>
      </c>
      <c r="K5" s="5">
        <v>120</v>
      </c>
      <c r="L5" s="52">
        <v>4</v>
      </c>
      <c r="M5" s="5">
        <f>K5*L5</f>
        <v>480</v>
      </c>
    </row>
    <row r="6" spans="1:13" ht="15" thickBot="1" x14ac:dyDescent="0.35">
      <c r="A6" s="111">
        <v>45649</v>
      </c>
      <c r="B6" s="10" t="s">
        <v>14</v>
      </c>
      <c r="C6" s="11">
        <f>M6</f>
        <v>525</v>
      </c>
      <c r="D6" s="33">
        <v>10</v>
      </c>
      <c r="E6" s="33"/>
      <c r="F6" s="19">
        <v>5</v>
      </c>
      <c r="G6" s="24">
        <f>D6-E6-F6</f>
        <v>5</v>
      </c>
      <c r="J6" s="111">
        <v>45649</v>
      </c>
      <c r="K6" s="5">
        <v>140</v>
      </c>
      <c r="L6" s="112">
        <v>3.75</v>
      </c>
      <c r="M6" s="5">
        <f>K6*L6</f>
        <v>525</v>
      </c>
    </row>
    <row r="7" spans="1:13" x14ac:dyDescent="0.3">
      <c r="A7" s="34"/>
      <c r="C7" s="24"/>
      <c r="D7" s="24">
        <f>SUM(D4:D6)</f>
        <v>70</v>
      </c>
      <c r="E7" s="24">
        <f t="shared" ref="E7:F7" si="0">SUM(E4:E6)</f>
        <v>50</v>
      </c>
      <c r="F7" s="24">
        <f t="shared" si="0"/>
        <v>15</v>
      </c>
    </row>
    <row r="8" spans="1:13" ht="15" thickBot="1" x14ac:dyDescent="0.35">
      <c r="A8" s="24"/>
    </row>
    <row r="9" spans="1:13" x14ac:dyDescent="0.3">
      <c r="A9" s="35"/>
      <c r="B9" s="36"/>
      <c r="C9" s="118" t="s">
        <v>15</v>
      </c>
      <c r="D9" s="118"/>
      <c r="E9" s="118"/>
      <c r="F9" s="118"/>
      <c r="G9" s="118"/>
      <c r="H9" s="118"/>
      <c r="I9" s="118"/>
      <c r="J9" s="118"/>
      <c r="K9" s="119"/>
    </row>
    <row r="10" spans="1:13" s="23" customFormat="1" x14ac:dyDescent="0.3">
      <c r="A10" s="37"/>
      <c r="B10" s="38"/>
      <c r="C10" s="114" t="s">
        <v>17</v>
      </c>
      <c r="D10" s="114"/>
      <c r="E10" s="115"/>
      <c r="F10" s="116" t="s">
        <v>18</v>
      </c>
      <c r="G10" s="114"/>
      <c r="H10" s="115"/>
      <c r="I10" s="116" t="s">
        <v>11</v>
      </c>
      <c r="J10" s="114"/>
      <c r="K10" s="117"/>
    </row>
    <row r="11" spans="1:13" ht="29.4" thickBot="1" x14ac:dyDescent="0.35">
      <c r="A11" s="39" t="s">
        <v>5</v>
      </c>
      <c r="B11" s="40" t="s">
        <v>6</v>
      </c>
      <c r="C11" s="41" t="s">
        <v>19</v>
      </c>
      <c r="D11" s="42" t="s">
        <v>20</v>
      </c>
      <c r="E11" s="42" t="s">
        <v>21</v>
      </c>
      <c r="F11" s="42" t="s">
        <v>19</v>
      </c>
      <c r="G11" s="42" t="s">
        <v>20</v>
      </c>
      <c r="H11" s="42" t="s">
        <v>21</v>
      </c>
      <c r="I11" s="42" t="s">
        <v>19</v>
      </c>
      <c r="J11" s="42" t="s">
        <v>20</v>
      </c>
      <c r="K11" s="40" t="s">
        <v>21</v>
      </c>
    </row>
    <row r="12" spans="1:13" ht="15" thickBot="1" x14ac:dyDescent="0.35">
      <c r="A12" s="1"/>
      <c r="B12" s="6"/>
      <c r="C12" s="6"/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</row>
    <row r="13" spans="1:13" x14ac:dyDescent="0.3">
      <c r="A13" s="61">
        <v>45627</v>
      </c>
      <c r="B13" s="31" t="s">
        <v>22</v>
      </c>
      <c r="C13" s="44"/>
      <c r="D13" s="45"/>
      <c r="E13" s="15"/>
      <c r="F13" s="20"/>
      <c r="G13" s="14"/>
      <c r="H13" s="15"/>
      <c r="I13" s="20">
        <v>0</v>
      </c>
      <c r="J13" s="14"/>
      <c r="K13" s="15">
        <v>0</v>
      </c>
    </row>
    <row r="14" spans="1:13" x14ac:dyDescent="0.3">
      <c r="A14" s="32">
        <f>A4</f>
        <v>45636</v>
      </c>
      <c r="B14" s="46" t="s">
        <v>23</v>
      </c>
      <c r="C14" s="26">
        <f>D4</f>
        <v>40</v>
      </c>
      <c r="D14" s="5">
        <f>C4</f>
        <v>350</v>
      </c>
      <c r="E14" s="47">
        <f>C14*D14</f>
        <v>14000</v>
      </c>
      <c r="F14" s="21">
        <v>0</v>
      </c>
      <c r="G14" s="5"/>
      <c r="H14" s="8">
        <v>0</v>
      </c>
      <c r="I14" s="21">
        <f>C14-F14+I13</f>
        <v>40</v>
      </c>
      <c r="J14" s="50">
        <f>K14/I14</f>
        <v>350</v>
      </c>
      <c r="K14" s="8">
        <f>E14-H14+K13</f>
        <v>14000</v>
      </c>
      <c r="M14" s="124" t="s">
        <v>138</v>
      </c>
    </row>
    <row r="15" spans="1:13" x14ac:dyDescent="0.3">
      <c r="A15" s="32">
        <f>A5</f>
        <v>45641</v>
      </c>
      <c r="B15" s="46" t="s">
        <v>24</v>
      </c>
      <c r="C15" s="26">
        <f>D5</f>
        <v>20</v>
      </c>
      <c r="D15" s="5">
        <f>C5</f>
        <v>480</v>
      </c>
      <c r="E15" s="47">
        <f>C15*D15</f>
        <v>9600</v>
      </c>
      <c r="F15" s="21">
        <v>0</v>
      </c>
      <c r="G15" s="5"/>
      <c r="H15" s="8">
        <v>0</v>
      </c>
      <c r="I15" s="21">
        <f>C15-F15+I14</f>
        <v>60</v>
      </c>
      <c r="J15" s="50">
        <f>K15/I15</f>
        <v>393.33333333333331</v>
      </c>
      <c r="K15" s="8">
        <f>E15-H15+K14</f>
        <v>23600</v>
      </c>
    </row>
    <row r="16" spans="1:13" x14ac:dyDescent="0.3">
      <c r="A16" s="32">
        <f>E2</f>
        <v>45644</v>
      </c>
      <c r="B16" s="46" t="s">
        <v>25</v>
      </c>
      <c r="C16" s="26"/>
      <c r="D16" s="5"/>
      <c r="E16" s="49"/>
      <c r="F16" s="21">
        <f>E7</f>
        <v>50</v>
      </c>
      <c r="G16" s="50">
        <f>H16/F16</f>
        <v>376</v>
      </c>
      <c r="H16" s="8">
        <f>E4*C4+E5*C5</f>
        <v>18800</v>
      </c>
      <c r="I16" s="21">
        <f>C16-F16+I15</f>
        <v>10</v>
      </c>
      <c r="J16" s="50">
        <f>K16/I16</f>
        <v>480</v>
      </c>
      <c r="K16" s="8">
        <f>E16-H16+K15</f>
        <v>4800</v>
      </c>
    </row>
    <row r="17" spans="1:13" x14ac:dyDescent="0.3">
      <c r="A17" s="32">
        <f>A6</f>
        <v>45649</v>
      </c>
      <c r="B17" s="46" t="s">
        <v>26</v>
      </c>
      <c r="C17" s="26">
        <f>D6</f>
        <v>10</v>
      </c>
      <c r="D17" s="5">
        <f>C6</f>
        <v>525</v>
      </c>
      <c r="E17" s="47">
        <f>C17*D17</f>
        <v>5250</v>
      </c>
      <c r="F17" s="21"/>
      <c r="G17" s="51"/>
      <c r="H17" s="8"/>
      <c r="I17" s="21">
        <f>C17-F17+I16</f>
        <v>20</v>
      </c>
      <c r="J17" s="50">
        <f>K17/I17</f>
        <v>502.5</v>
      </c>
      <c r="K17" s="8">
        <f>E17-H17+K16</f>
        <v>10050</v>
      </c>
    </row>
    <row r="18" spans="1:13" x14ac:dyDescent="0.3">
      <c r="A18" s="32">
        <f>F2</f>
        <v>45649</v>
      </c>
      <c r="B18" s="46" t="s">
        <v>27</v>
      </c>
      <c r="C18" s="26"/>
      <c r="D18" s="52"/>
      <c r="E18" s="8"/>
      <c r="F18" s="21">
        <f>F7</f>
        <v>15</v>
      </c>
      <c r="G18" s="50">
        <f>H18/F18</f>
        <v>495</v>
      </c>
      <c r="H18" s="8">
        <f>F5*C5+F6*C6</f>
        <v>7425</v>
      </c>
      <c r="I18" s="21">
        <f>C18-F18+I17</f>
        <v>5</v>
      </c>
      <c r="J18" s="50">
        <f>K18/I18</f>
        <v>525</v>
      </c>
      <c r="K18" s="8">
        <f>E18-H18+K17</f>
        <v>2625</v>
      </c>
    </row>
    <row r="19" spans="1:13" hidden="1" x14ac:dyDescent="0.3">
      <c r="A19" s="7"/>
      <c r="B19" s="46"/>
      <c r="C19" s="26"/>
      <c r="D19" s="52"/>
      <c r="E19" s="8"/>
      <c r="F19" s="21"/>
      <c r="G19" s="5"/>
      <c r="H19" s="8"/>
      <c r="I19" s="21"/>
      <c r="J19" s="52"/>
      <c r="K19" s="8"/>
    </row>
    <row r="20" spans="1:13" hidden="1" x14ac:dyDescent="0.3">
      <c r="A20" s="7"/>
      <c r="B20" s="46"/>
      <c r="C20" s="26"/>
      <c r="D20" s="52"/>
      <c r="E20" s="8"/>
      <c r="F20" s="21"/>
      <c r="G20" s="5"/>
      <c r="H20" s="8"/>
      <c r="I20" s="21"/>
      <c r="J20" s="52"/>
      <c r="K20" s="8"/>
    </row>
    <row r="21" spans="1:13" ht="15" thickBot="1" x14ac:dyDescent="0.35">
      <c r="A21" s="9"/>
      <c r="B21" s="53"/>
      <c r="C21" s="27"/>
      <c r="D21" s="54"/>
      <c r="E21" s="12"/>
      <c r="F21" s="22"/>
      <c r="G21" s="11"/>
      <c r="H21" s="12"/>
      <c r="I21" s="22"/>
      <c r="J21" s="54"/>
      <c r="K21" s="12"/>
    </row>
    <row r="22" spans="1:13" x14ac:dyDescent="0.3">
      <c r="A22" s="24"/>
      <c r="B22" s="16"/>
      <c r="C22" s="17">
        <f>SUM(C13:C21)</f>
        <v>70</v>
      </c>
      <c r="D22" s="17"/>
      <c r="E22" s="17">
        <f>SUM(E13:E21)</f>
        <v>28850</v>
      </c>
      <c r="F22" s="17">
        <f>SUM(F13:F21)</f>
        <v>65</v>
      </c>
      <c r="G22" s="17"/>
      <c r="H22" s="17">
        <f>SUM(H13:H21)</f>
        <v>26225</v>
      </c>
      <c r="I22" s="17"/>
      <c r="J22" s="17"/>
      <c r="K22" s="17"/>
    </row>
    <row r="23" spans="1:13" ht="15" thickBot="1" x14ac:dyDescent="0.35"/>
    <row r="24" spans="1:13" x14ac:dyDescent="0.3">
      <c r="A24" s="35"/>
      <c r="B24" s="36"/>
      <c r="C24" s="120" t="s">
        <v>16</v>
      </c>
      <c r="D24" s="118"/>
      <c r="E24" s="118"/>
      <c r="F24" s="118"/>
      <c r="G24" s="118"/>
      <c r="H24" s="118"/>
      <c r="I24" s="118"/>
      <c r="J24" s="118"/>
      <c r="K24" s="119"/>
    </row>
    <row r="25" spans="1:13" x14ac:dyDescent="0.3">
      <c r="A25" s="37"/>
      <c r="B25" s="38"/>
      <c r="C25" s="113" t="s">
        <v>17</v>
      </c>
      <c r="D25" s="114"/>
      <c r="E25" s="115"/>
      <c r="F25" s="116" t="s">
        <v>18</v>
      </c>
      <c r="G25" s="114"/>
      <c r="H25" s="115"/>
      <c r="I25" s="116" t="s">
        <v>11</v>
      </c>
      <c r="J25" s="114"/>
      <c r="K25" s="117"/>
    </row>
    <row r="26" spans="1:13" ht="29.4" thickBot="1" x14ac:dyDescent="0.35">
      <c r="A26" s="39" t="s">
        <v>5</v>
      </c>
      <c r="B26" s="40" t="s">
        <v>6</v>
      </c>
      <c r="C26" s="43" t="s">
        <v>19</v>
      </c>
      <c r="D26" s="42" t="s">
        <v>20</v>
      </c>
      <c r="E26" s="42" t="s">
        <v>21</v>
      </c>
      <c r="F26" s="42" t="s">
        <v>19</v>
      </c>
      <c r="G26" s="42" t="s">
        <v>20</v>
      </c>
      <c r="H26" s="42" t="s">
        <v>21</v>
      </c>
      <c r="I26" s="42" t="s">
        <v>19</v>
      </c>
      <c r="J26" s="42" t="s">
        <v>20</v>
      </c>
      <c r="K26" s="40" t="s">
        <v>21</v>
      </c>
    </row>
    <row r="27" spans="1:13" ht="15" thickBot="1" x14ac:dyDescent="0.35">
      <c r="C27" s="6"/>
      <c r="D27" s="6"/>
      <c r="E27" s="6"/>
      <c r="F27" s="6"/>
      <c r="G27" s="6"/>
      <c r="H27" s="6"/>
      <c r="I27" s="6" t="s">
        <v>0</v>
      </c>
      <c r="J27" s="6" t="s">
        <v>0</v>
      </c>
      <c r="K27" s="6" t="s">
        <v>0</v>
      </c>
    </row>
    <row r="28" spans="1:13" x14ac:dyDescent="0.3">
      <c r="A28" s="61" t="s">
        <v>61</v>
      </c>
      <c r="B28" s="31" t="s">
        <v>22</v>
      </c>
      <c r="C28" s="44"/>
      <c r="D28" s="45"/>
      <c r="E28" s="15"/>
      <c r="F28" s="20">
        <v>0</v>
      </c>
      <c r="G28" s="14"/>
      <c r="H28" s="15">
        <v>0</v>
      </c>
      <c r="I28" s="20">
        <v>0</v>
      </c>
      <c r="J28" s="45"/>
      <c r="K28" s="15">
        <v>0</v>
      </c>
    </row>
    <row r="29" spans="1:13" x14ac:dyDescent="0.3">
      <c r="A29" s="32">
        <v>45475</v>
      </c>
      <c r="B29" s="46" t="s">
        <v>23</v>
      </c>
      <c r="C29" s="48">
        <f>D4</f>
        <v>40</v>
      </c>
      <c r="D29" s="5">
        <f>C4</f>
        <v>350</v>
      </c>
      <c r="E29" s="47">
        <f>C29*D29</f>
        <v>14000</v>
      </c>
      <c r="F29" s="21">
        <v>0</v>
      </c>
      <c r="G29" s="5"/>
      <c r="H29" s="8">
        <v>0</v>
      </c>
      <c r="I29" s="21">
        <f>C29-F29+I28</f>
        <v>40</v>
      </c>
      <c r="J29" s="5">
        <f>K29/I29</f>
        <v>350</v>
      </c>
      <c r="K29" s="47">
        <f>E29-H29+K28</f>
        <v>14000</v>
      </c>
      <c r="M29" s="124" t="s">
        <v>138</v>
      </c>
    </row>
    <row r="30" spans="1:13" x14ac:dyDescent="0.3">
      <c r="A30" s="32">
        <v>45482</v>
      </c>
      <c r="B30" s="46" t="s">
        <v>24</v>
      </c>
      <c r="C30" s="26">
        <f>D5</f>
        <v>20</v>
      </c>
      <c r="D30" s="5">
        <f>C5</f>
        <v>480</v>
      </c>
      <c r="E30" s="47">
        <f>C30*D30</f>
        <v>9600</v>
      </c>
      <c r="F30" s="21"/>
      <c r="G30" s="5"/>
      <c r="H30" s="8"/>
      <c r="I30" s="21">
        <f>C30-F30+I29</f>
        <v>60</v>
      </c>
      <c r="J30" s="5">
        <f>K30/I30</f>
        <v>393.33333333333331</v>
      </c>
      <c r="K30" s="47">
        <f>E30-H30+K29</f>
        <v>23600</v>
      </c>
    </row>
    <row r="31" spans="1:13" x14ac:dyDescent="0.3">
      <c r="A31" s="32">
        <v>45489</v>
      </c>
      <c r="B31" s="46" t="s">
        <v>25</v>
      </c>
      <c r="C31" s="26"/>
      <c r="D31" s="5"/>
      <c r="E31" s="8"/>
      <c r="F31" s="21">
        <f>E7</f>
        <v>50</v>
      </c>
      <c r="G31" s="5">
        <f>J30</f>
        <v>393.33333333333331</v>
      </c>
      <c r="H31" s="47">
        <f>F31*G31</f>
        <v>19666.666666666664</v>
      </c>
      <c r="I31" s="21">
        <f>C31-F31+I30</f>
        <v>10</v>
      </c>
      <c r="J31" s="5">
        <f>K31/I31</f>
        <v>393.3333333333336</v>
      </c>
      <c r="K31" s="47">
        <f>E31-H31+K30</f>
        <v>3933.3333333333358</v>
      </c>
    </row>
    <row r="32" spans="1:13" x14ac:dyDescent="0.3">
      <c r="A32" s="32">
        <v>45496</v>
      </c>
      <c r="B32" s="46" t="s">
        <v>26</v>
      </c>
      <c r="C32" s="26">
        <f>D6</f>
        <v>10</v>
      </c>
      <c r="D32" s="5">
        <f>C6</f>
        <v>525</v>
      </c>
      <c r="E32" s="47">
        <f>C32*D32</f>
        <v>5250</v>
      </c>
      <c r="F32" s="21"/>
      <c r="G32" s="5"/>
      <c r="H32" s="8"/>
      <c r="I32" s="21">
        <f>C32-F32+I31</f>
        <v>20</v>
      </c>
      <c r="J32" s="5">
        <f>K32/I32</f>
        <v>459.1666666666668</v>
      </c>
      <c r="K32" s="47">
        <f>E32-H32+K31</f>
        <v>9183.3333333333358</v>
      </c>
    </row>
    <row r="33" spans="1:11" x14ac:dyDescent="0.3">
      <c r="A33" s="32">
        <v>45503</v>
      </c>
      <c r="B33" s="46" t="s">
        <v>27</v>
      </c>
      <c r="C33" s="26"/>
      <c r="D33" s="5"/>
      <c r="E33" s="8"/>
      <c r="F33" s="21">
        <f>F7</f>
        <v>15</v>
      </c>
      <c r="G33" s="5">
        <f>J32</f>
        <v>459.1666666666668</v>
      </c>
      <c r="H33" s="47">
        <f>F33*G33</f>
        <v>6887.5000000000018</v>
      </c>
      <c r="I33" s="21">
        <f>C33-F33+I32</f>
        <v>5</v>
      </c>
      <c r="J33" s="5">
        <f>K33/I33</f>
        <v>459.1666666666668</v>
      </c>
      <c r="K33" s="47">
        <f>E33-H33+K32</f>
        <v>2295.8333333333339</v>
      </c>
    </row>
    <row r="34" spans="1:11" hidden="1" x14ac:dyDescent="0.3">
      <c r="A34" s="7"/>
      <c r="B34" s="46"/>
      <c r="C34" s="26"/>
      <c r="D34" s="5"/>
      <c r="E34" s="8"/>
      <c r="F34" s="21"/>
      <c r="G34" s="5"/>
      <c r="H34" s="8"/>
      <c r="I34" s="21">
        <v>0</v>
      </c>
      <c r="J34" s="52"/>
      <c r="K34" s="8"/>
    </row>
    <row r="35" spans="1:11" hidden="1" x14ac:dyDescent="0.3">
      <c r="A35" s="7"/>
      <c r="B35" s="46"/>
      <c r="C35" s="26"/>
      <c r="D35" s="5"/>
      <c r="E35" s="8"/>
      <c r="F35" s="21"/>
      <c r="G35" s="5"/>
      <c r="H35" s="8"/>
      <c r="I35" s="21">
        <v>0</v>
      </c>
      <c r="J35" s="52"/>
      <c r="K35" s="8"/>
    </row>
    <row r="36" spans="1:11" ht="15" thickBot="1" x14ac:dyDescent="0.35">
      <c r="A36" s="9"/>
      <c r="B36" s="53"/>
      <c r="C36" s="27"/>
      <c r="D36" s="11"/>
      <c r="E36" s="12"/>
      <c r="F36" s="22"/>
      <c r="G36" s="11"/>
      <c r="H36" s="12"/>
      <c r="I36" s="22">
        <v>0</v>
      </c>
      <c r="J36" s="54"/>
      <c r="K36" s="12">
        <f>-J36</f>
        <v>0</v>
      </c>
    </row>
    <row r="37" spans="1:11" x14ac:dyDescent="0.3">
      <c r="C37" s="17">
        <f>SUM(C28:C36)</f>
        <v>70</v>
      </c>
      <c r="D37" s="17"/>
      <c r="E37" s="17">
        <f>SUM(E28:E36)</f>
        <v>28850</v>
      </c>
      <c r="F37" s="17">
        <f>SUM(F28:F36)</f>
        <v>65</v>
      </c>
      <c r="G37" s="25"/>
      <c r="H37" s="17">
        <f>SUM(H28:H36)</f>
        <v>26554.166666666664</v>
      </c>
      <c r="I37" s="17"/>
      <c r="J37" s="17"/>
      <c r="K37" s="17"/>
    </row>
  </sheetData>
  <mergeCells count="8">
    <mergeCell ref="C25:E25"/>
    <mergeCell ref="F25:H25"/>
    <mergeCell ref="I25:K25"/>
    <mergeCell ref="C9:K9"/>
    <mergeCell ref="C24:K24"/>
    <mergeCell ref="C10:E10"/>
    <mergeCell ref="F10:H10"/>
    <mergeCell ref="I10:K10"/>
  </mergeCells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33F-9DDB-4C9E-8B31-D3429965EF35}">
  <dimension ref="A1:Y69"/>
  <sheetViews>
    <sheetView zoomScaleNormal="100" workbookViewId="0">
      <selection activeCell="O1" sqref="O1:P1"/>
    </sheetView>
  </sheetViews>
  <sheetFormatPr baseColWidth="10" defaultRowHeight="14.4" x14ac:dyDescent="0.3"/>
  <cols>
    <col min="1" max="1" width="9.88671875" customWidth="1"/>
    <col min="2" max="2" width="10.33203125" customWidth="1"/>
    <col min="3" max="3" width="6.33203125" customWidth="1"/>
    <col min="4" max="4" width="0" hidden="1" customWidth="1"/>
    <col min="5" max="5" width="13" hidden="1" customWidth="1"/>
    <col min="6" max="6" width="8.109375" hidden="1" customWidth="1"/>
    <col min="7" max="7" width="7.109375" hidden="1" customWidth="1"/>
    <col min="8" max="8" width="7.44140625" hidden="1" customWidth="1"/>
    <col min="9" max="9" width="27" bestFit="1" customWidth="1"/>
    <col min="10" max="10" width="9.5546875" bestFit="1" customWidth="1"/>
    <col min="11" max="11" width="8.88671875" bestFit="1" customWidth="1"/>
    <col min="12" max="12" width="12" hidden="1" customWidth="1"/>
    <col min="13" max="13" width="10.5546875" hidden="1" customWidth="1"/>
    <col min="14" max="14" width="5.109375" customWidth="1"/>
    <col min="15" max="16" width="8.44140625" bestFit="1" customWidth="1"/>
    <col min="17" max="17" width="11.88671875" customWidth="1"/>
    <col min="18" max="18" width="8.33203125" style="1" customWidth="1"/>
    <col min="19" max="19" width="13.6640625" customWidth="1"/>
    <col min="20" max="20" width="14.5546875" style="1" hidden="1" customWidth="1"/>
    <col min="21" max="21" width="15.33203125" hidden="1" customWidth="1"/>
    <col min="22" max="22" width="14.5546875" hidden="1" customWidth="1"/>
    <col min="23" max="23" width="16.6640625" hidden="1" customWidth="1"/>
    <col min="24" max="24" width="13.109375" hidden="1" customWidth="1"/>
    <col min="25" max="25" width="8.109375" hidden="1" customWidth="1"/>
    <col min="27" max="27" width="12" customWidth="1"/>
  </cols>
  <sheetData>
    <row r="1" spans="1:16" x14ac:dyDescent="0.3">
      <c r="A1" s="24" t="s">
        <v>2</v>
      </c>
      <c r="J1" s="126" t="s">
        <v>142</v>
      </c>
      <c r="K1" s="126"/>
      <c r="O1" s="126" t="s">
        <v>142</v>
      </c>
      <c r="P1" s="126"/>
    </row>
    <row r="2" spans="1:16" x14ac:dyDescent="0.3">
      <c r="J2" s="122" t="s">
        <v>140</v>
      </c>
      <c r="K2" s="122"/>
      <c r="O2" s="125" t="s">
        <v>141</v>
      </c>
      <c r="P2" s="125"/>
    </row>
    <row r="3" spans="1:16" x14ac:dyDescent="0.3">
      <c r="A3" s="16" t="s">
        <v>28</v>
      </c>
      <c r="B3" s="16" t="s">
        <v>5</v>
      </c>
      <c r="C3" s="16" t="s">
        <v>29</v>
      </c>
      <c r="D3" s="16"/>
      <c r="E3" s="16"/>
      <c r="F3" s="16"/>
      <c r="G3" s="16"/>
      <c r="H3" s="16"/>
      <c r="I3" s="16" t="s">
        <v>30</v>
      </c>
      <c r="J3" s="16" t="s">
        <v>3</v>
      </c>
      <c r="K3" s="16" t="s">
        <v>4</v>
      </c>
      <c r="O3" s="16" t="s">
        <v>3</v>
      </c>
      <c r="P3" s="16" t="s">
        <v>4</v>
      </c>
    </row>
    <row r="4" spans="1:16" x14ac:dyDescent="0.3">
      <c r="A4" s="24"/>
      <c r="J4" s="16"/>
      <c r="K4" s="16"/>
    </row>
    <row r="5" spans="1:16" hidden="1" x14ac:dyDescent="0.3">
      <c r="A5" s="24" t="s">
        <v>31</v>
      </c>
      <c r="J5" s="16"/>
      <c r="K5" s="16"/>
    </row>
    <row r="6" spans="1:16" hidden="1" x14ac:dyDescent="0.3">
      <c r="C6" s="55"/>
      <c r="D6" t="s">
        <v>139</v>
      </c>
      <c r="J6" s="56"/>
      <c r="K6" s="56"/>
    </row>
    <row r="7" spans="1:16" hidden="1" x14ac:dyDescent="0.3">
      <c r="A7" s="1">
        <v>1</v>
      </c>
      <c r="B7" s="34">
        <f>'P 5a (3p)'!A4</f>
        <v>45636</v>
      </c>
      <c r="C7" s="55">
        <v>60</v>
      </c>
      <c r="I7" t="s">
        <v>8</v>
      </c>
      <c r="J7" s="56"/>
      <c r="K7" s="56"/>
    </row>
    <row r="8" spans="1:16" hidden="1" x14ac:dyDescent="0.3">
      <c r="A8" s="1">
        <v>1</v>
      </c>
      <c r="B8" s="34">
        <f>$B$7</f>
        <v>45636</v>
      </c>
      <c r="C8" s="55">
        <v>6011</v>
      </c>
      <c r="I8" t="s">
        <v>32</v>
      </c>
      <c r="J8" s="56">
        <f>'P 5a (3p)'!E14</f>
        <v>14000</v>
      </c>
      <c r="K8" s="56"/>
    </row>
    <row r="9" spans="1:16" hidden="1" x14ac:dyDescent="0.3">
      <c r="A9" s="1">
        <v>1</v>
      </c>
      <c r="B9" s="34">
        <f t="shared" ref="B9:B17" si="0">$B$7</f>
        <v>45636</v>
      </c>
      <c r="C9" s="55">
        <v>40</v>
      </c>
      <c r="I9" t="s">
        <v>35</v>
      </c>
      <c r="J9" s="56"/>
      <c r="K9" s="56"/>
      <c r="O9" s="23"/>
    </row>
    <row r="10" spans="1:16" hidden="1" x14ac:dyDescent="0.3">
      <c r="A10" s="1">
        <v>1</v>
      </c>
      <c r="B10" s="34">
        <f t="shared" si="0"/>
        <v>45636</v>
      </c>
      <c r="C10" s="55">
        <v>4011</v>
      </c>
      <c r="I10" t="s">
        <v>36</v>
      </c>
      <c r="J10" s="56">
        <f>J8*0.18</f>
        <v>2520</v>
      </c>
      <c r="K10" s="56"/>
    </row>
    <row r="11" spans="1:16" hidden="1" x14ac:dyDescent="0.3">
      <c r="A11" s="1">
        <v>1</v>
      </c>
      <c r="B11" s="34">
        <f t="shared" si="0"/>
        <v>45636</v>
      </c>
      <c r="C11" s="55">
        <v>42</v>
      </c>
      <c r="I11" t="s">
        <v>33</v>
      </c>
      <c r="J11" s="56"/>
      <c r="K11" s="56"/>
      <c r="O11" s="23"/>
    </row>
    <row r="12" spans="1:16" hidden="1" x14ac:dyDescent="0.3">
      <c r="A12" s="1">
        <v>1</v>
      </c>
      <c r="B12" s="34">
        <f t="shared" si="0"/>
        <v>45636</v>
      </c>
      <c r="C12" s="55">
        <v>421</v>
      </c>
      <c r="I12" t="s">
        <v>34</v>
      </c>
      <c r="J12" s="56"/>
      <c r="K12" s="56">
        <f>J8+J10</f>
        <v>16520</v>
      </c>
    </row>
    <row r="13" spans="1:16" hidden="1" x14ac:dyDescent="0.3">
      <c r="C13" s="55"/>
      <c r="J13" s="56"/>
      <c r="K13" s="56"/>
    </row>
    <row r="14" spans="1:16" hidden="1" x14ac:dyDescent="0.3">
      <c r="A14" s="1">
        <v>2</v>
      </c>
      <c r="B14" s="34">
        <f t="shared" si="0"/>
        <v>45636</v>
      </c>
      <c r="C14" s="55">
        <v>20</v>
      </c>
      <c r="I14" t="s">
        <v>32</v>
      </c>
      <c r="J14" s="56"/>
      <c r="K14" s="56"/>
    </row>
    <row r="15" spans="1:16" hidden="1" x14ac:dyDescent="0.3">
      <c r="A15" s="1">
        <v>2</v>
      </c>
      <c r="B15" s="34">
        <f t="shared" si="0"/>
        <v>45636</v>
      </c>
      <c r="C15" s="55">
        <v>201</v>
      </c>
      <c r="I15" t="s">
        <v>32</v>
      </c>
      <c r="J15" s="56">
        <f>J8</f>
        <v>14000</v>
      </c>
      <c r="K15" s="56"/>
    </row>
    <row r="16" spans="1:16" hidden="1" x14ac:dyDescent="0.3">
      <c r="A16" s="1">
        <v>2</v>
      </c>
      <c r="B16" s="34">
        <f t="shared" si="0"/>
        <v>45636</v>
      </c>
      <c r="C16" s="55">
        <v>61</v>
      </c>
      <c r="I16" t="s">
        <v>37</v>
      </c>
      <c r="J16" s="56"/>
      <c r="K16" s="56"/>
    </row>
    <row r="17" spans="1:15" hidden="1" x14ac:dyDescent="0.3">
      <c r="A17" s="1">
        <v>2</v>
      </c>
      <c r="B17" s="34">
        <f t="shared" si="0"/>
        <v>45636</v>
      </c>
      <c r="C17" s="55">
        <v>611</v>
      </c>
      <c r="I17" t="s">
        <v>32</v>
      </c>
      <c r="J17" s="56"/>
      <c r="K17" s="56">
        <f>J15</f>
        <v>14000</v>
      </c>
      <c r="O17" s="28"/>
    </row>
    <row r="18" spans="1:15" hidden="1" x14ac:dyDescent="0.3">
      <c r="C18" s="55"/>
      <c r="J18" s="56"/>
      <c r="K18" s="56"/>
    </row>
    <row r="19" spans="1:15" hidden="1" x14ac:dyDescent="0.3">
      <c r="A19" s="24" t="s">
        <v>38</v>
      </c>
      <c r="C19" s="55"/>
      <c r="J19" s="16"/>
      <c r="K19" s="16"/>
    </row>
    <row r="20" spans="1:15" hidden="1" x14ac:dyDescent="0.3">
      <c r="A20" s="1">
        <v>3</v>
      </c>
      <c r="B20" s="34">
        <f>'P 5a (3p)'!A5</f>
        <v>45641</v>
      </c>
      <c r="C20" s="55">
        <v>60</v>
      </c>
      <c r="I20" t="s">
        <v>8</v>
      </c>
      <c r="J20" s="56"/>
      <c r="K20" s="56"/>
    </row>
    <row r="21" spans="1:15" hidden="1" x14ac:dyDescent="0.3">
      <c r="A21" s="1">
        <v>3</v>
      </c>
      <c r="B21" s="34">
        <f>$B$20</f>
        <v>45641</v>
      </c>
      <c r="C21" s="55">
        <v>6011</v>
      </c>
      <c r="I21" t="s">
        <v>32</v>
      </c>
      <c r="J21" s="56">
        <f>'P 5a (3p)'!E15</f>
        <v>9600</v>
      </c>
      <c r="K21" s="56"/>
    </row>
    <row r="22" spans="1:15" hidden="1" x14ac:dyDescent="0.3">
      <c r="A22" s="1">
        <v>3</v>
      </c>
      <c r="B22" s="34">
        <f t="shared" ref="B22:B30" si="1">$B$20</f>
        <v>45641</v>
      </c>
      <c r="C22" s="55">
        <v>40</v>
      </c>
      <c r="I22" t="s">
        <v>35</v>
      </c>
      <c r="J22" s="56"/>
      <c r="K22" s="56"/>
    </row>
    <row r="23" spans="1:15" hidden="1" x14ac:dyDescent="0.3">
      <c r="A23" s="1">
        <v>3</v>
      </c>
      <c r="B23" s="34">
        <f t="shared" si="1"/>
        <v>45641</v>
      </c>
      <c r="C23" s="55">
        <v>4011</v>
      </c>
      <c r="I23" t="s">
        <v>36</v>
      </c>
      <c r="J23" s="56">
        <f>J21*0.18</f>
        <v>1728</v>
      </c>
      <c r="K23" s="56"/>
    </row>
    <row r="24" spans="1:15" hidden="1" x14ac:dyDescent="0.3">
      <c r="A24" s="1">
        <v>3</v>
      </c>
      <c r="B24" s="34">
        <f t="shared" si="1"/>
        <v>45641</v>
      </c>
      <c r="C24" s="55">
        <v>42</v>
      </c>
      <c r="I24" t="s">
        <v>33</v>
      </c>
      <c r="J24" s="56"/>
      <c r="K24" s="56"/>
    </row>
    <row r="25" spans="1:15" hidden="1" x14ac:dyDescent="0.3">
      <c r="A25" s="1">
        <v>3</v>
      </c>
      <c r="B25" s="34">
        <f t="shared" si="1"/>
        <v>45641</v>
      </c>
      <c r="C25" s="55">
        <v>421</v>
      </c>
      <c r="I25" t="s">
        <v>34</v>
      </c>
      <c r="J25" s="56"/>
      <c r="K25" s="56">
        <f>J21+J23</f>
        <v>11328</v>
      </c>
    </row>
    <row r="26" spans="1:15" hidden="1" x14ac:dyDescent="0.3">
      <c r="C26" s="55"/>
      <c r="J26" s="56"/>
      <c r="K26" s="56"/>
    </row>
    <row r="27" spans="1:15" hidden="1" x14ac:dyDescent="0.3">
      <c r="A27" s="1">
        <v>4</v>
      </c>
      <c r="B27" s="34">
        <f t="shared" si="1"/>
        <v>45641</v>
      </c>
      <c r="C27" s="55">
        <v>20</v>
      </c>
      <c r="I27" t="s">
        <v>32</v>
      </c>
      <c r="J27" s="56"/>
      <c r="K27" s="56"/>
    </row>
    <row r="28" spans="1:15" hidden="1" x14ac:dyDescent="0.3">
      <c r="A28" s="1">
        <v>4</v>
      </c>
      <c r="B28" s="34">
        <f t="shared" si="1"/>
        <v>45641</v>
      </c>
      <c r="C28" s="55">
        <v>201</v>
      </c>
      <c r="I28" t="s">
        <v>32</v>
      </c>
      <c r="J28" s="56">
        <f>J21</f>
        <v>9600</v>
      </c>
      <c r="K28" s="56"/>
    </row>
    <row r="29" spans="1:15" hidden="1" x14ac:dyDescent="0.3">
      <c r="A29" s="1">
        <v>4</v>
      </c>
      <c r="B29" s="34">
        <f t="shared" si="1"/>
        <v>45641</v>
      </c>
      <c r="C29" s="55">
        <v>61</v>
      </c>
      <c r="I29" t="s">
        <v>37</v>
      </c>
      <c r="J29" s="56"/>
      <c r="K29" s="56"/>
    </row>
    <row r="30" spans="1:15" hidden="1" x14ac:dyDescent="0.3">
      <c r="A30" s="1">
        <v>4</v>
      </c>
      <c r="B30" s="34">
        <f t="shared" si="1"/>
        <v>45641</v>
      </c>
      <c r="C30" s="55">
        <v>611</v>
      </c>
      <c r="I30" t="s">
        <v>32</v>
      </c>
      <c r="J30" s="56"/>
      <c r="K30" s="56">
        <f>J28</f>
        <v>9600</v>
      </c>
    </row>
    <row r="31" spans="1:15" hidden="1" x14ac:dyDescent="0.3">
      <c r="C31" s="55"/>
      <c r="J31" s="56"/>
      <c r="K31" s="56"/>
    </row>
    <row r="32" spans="1:15" x14ac:dyDescent="0.3">
      <c r="A32" s="24" t="s">
        <v>25</v>
      </c>
      <c r="C32" s="55"/>
      <c r="J32" s="56"/>
      <c r="K32" s="56"/>
    </row>
    <row r="33" spans="1:16" x14ac:dyDescent="0.3">
      <c r="A33" s="1">
        <v>5</v>
      </c>
      <c r="B33" s="34">
        <f>'P 5a (3p)'!E2</f>
        <v>45644</v>
      </c>
      <c r="C33" s="55">
        <v>12</v>
      </c>
      <c r="I33" t="s">
        <v>39</v>
      </c>
      <c r="J33" s="56"/>
      <c r="K33" s="56"/>
    </row>
    <row r="34" spans="1:16" x14ac:dyDescent="0.3">
      <c r="A34" s="1">
        <v>5</v>
      </c>
      <c r="B34" s="34">
        <f>$B$33</f>
        <v>45644</v>
      </c>
      <c r="C34" s="55">
        <v>121</v>
      </c>
      <c r="I34" t="s">
        <v>40</v>
      </c>
      <c r="J34" s="56">
        <f>K36+K38</f>
        <v>29500</v>
      </c>
      <c r="K34" s="56"/>
      <c r="O34" s="56">
        <f>J34</f>
        <v>29500</v>
      </c>
      <c r="P34" s="56"/>
    </row>
    <row r="35" spans="1:16" x14ac:dyDescent="0.3">
      <c r="A35" s="1">
        <v>5</v>
      </c>
      <c r="B35" s="34">
        <f t="shared" ref="B35:B37" si="2">$B$33</f>
        <v>45644</v>
      </c>
      <c r="C35" s="55">
        <v>40</v>
      </c>
      <c r="I35" t="s">
        <v>35</v>
      </c>
      <c r="J35" s="56"/>
      <c r="K35" s="56"/>
      <c r="O35" s="56"/>
      <c r="P35" s="56"/>
    </row>
    <row r="36" spans="1:16" x14ac:dyDescent="0.3">
      <c r="A36" s="1">
        <v>5</v>
      </c>
      <c r="B36" s="34">
        <f t="shared" si="2"/>
        <v>45644</v>
      </c>
      <c r="C36" s="55">
        <v>4011</v>
      </c>
      <c r="I36" t="s">
        <v>36</v>
      </c>
      <c r="J36" s="56"/>
      <c r="K36" s="56">
        <f>K38*0.18</f>
        <v>4500</v>
      </c>
      <c r="O36" s="56"/>
      <c r="P36" s="56">
        <f>K36</f>
        <v>4500</v>
      </c>
    </row>
    <row r="37" spans="1:16" x14ac:dyDescent="0.3">
      <c r="A37" s="1">
        <v>5</v>
      </c>
      <c r="B37" s="34">
        <f t="shared" si="2"/>
        <v>45644</v>
      </c>
      <c r="C37" s="55">
        <v>70</v>
      </c>
      <c r="I37" t="s">
        <v>41</v>
      </c>
      <c r="J37" s="56"/>
      <c r="K37" s="56"/>
      <c r="O37" s="56"/>
      <c r="P37" s="56"/>
    </row>
    <row r="38" spans="1:16" x14ac:dyDescent="0.3">
      <c r="A38" s="1">
        <v>5</v>
      </c>
      <c r="B38" s="34">
        <f>$B$33</f>
        <v>45644</v>
      </c>
      <c r="C38" s="55">
        <v>701</v>
      </c>
      <c r="I38" t="s">
        <v>32</v>
      </c>
      <c r="J38" s="56"/>
      <c r="K38" s="56">
        <f>'P 5a (3p)'!E1*'P 5a (3p)'!E7</f>
        <v>25000</v>
      </c>
      <c r="O38" s="56"/>
      <c r="P38" s="56">
        <f>K38</f>
        <v>25000</v>
      </c>
    </row>
    <row r="39" spans="1:16" x14ac:dyDescent="0.3">
      <c r="A39" s="1"/>
      <c r="C39" s="55"/>
      <c r="J39" s="56"/>
      <c r="K39" s="56"/>
    </row>
    <row r="40" spans="1:16" x14ac:dyDescent="0.3">
      <c r="A40" s="1">
        <v>6</v>
      </c>
      <c r="B40" s="34">
        <f t="shared" ref="B40:B42" si="3">$B$33</f>
        <v>45644</v>
      </c>
      <c r="C40" s="55">
        <v>69</v>
      </c>
      <c r="I40" t="s">
        <v>42</v>
      </c>
      <c r="J40" s="56"/>
      <c r="K40" s="56"/>
    </row>
    <row r="41" spans="1:16" x14ac:dyDescent="0.3">
      <c r="A41" s="1">
        <v>6</v>
      </c>
      <c r="B41" s="34">
        <f t="shared" si="3"/>
        <v>45644</v>
      </c>
      <c r="C41" s="55">
        <v>691</v>
      </c>
      <c r="I41" t="s">
        <v>32</v>
      </c>
      <c r="J41" s="56">
        <f>'P 5a (3p)'!H16</f>
        <v>18800</v>
      </c>
      <c r="K41" s="56"/>
      <c r="O41" s="56">
        <f>'P 5a (3p)'!H31</f>
        <v>19666.666666666664</v>
      </c>
    </row>
    <row r="42" spans="1:16" x14ac:dyDescent="0.3">
      <c r="A42" s="1">
        <v>6</v>
      </c>
      <c r="B42" s="34">
        <f t="shared" si="3"/>
        <v>45644</v>
      </c>
      <c r="C42" s="55">
        <v>20</v>
      </c>
      <c r="I42" t="s">
        <v>32</v>
      </c>
      <c r="J42" s="56"/>
      <c r="K42" s="56"/>
    </row>
    <row r="43" spans="1:16" x14ac:dyDescent="0.3">
      <c r="A43" s="1">
        <v>6</v>
      </c>
      <c r="B43" s="34">
        <f>$B$33</f>
        <v>45644</v>
      </c>
      <c r="C43" s="55">
        <v>201</v>
      </c>
      <c r="I43" t="s">
        <v>32</v>
      </c>
      <c r="J43" s="56"/>
      <c r="K43" s="56">
        <f>J41</f>
        <v>18800</v>
      </c>
      <c r="P43" s="56">
        <f>O41</f>
        <v>19666.666666666664</v>
      </c>
    </row>
    <row r="44" spans="1:16" hidden="1" x14ac:dyDescent="0.3">
      <c r="C44" s="55"/>
      <c r="J44" s="56"/>
      <c r="K44" s="56"/>
    </row>
    <row r="45" spans="1:16" hidden="1" x14ac:dyDescent="0.3">
      <c r="A45" s="24" t="s">
        <v>43</v>
      </c>
      <c r="C45" s="55"/>
      <c r="J45" s="16"/>
      <c r="K45" s="16"/>
    </row>
    <row r="46" spans="1:16" hidden="1" x14ac:dyDescent="0.3">
      <c r="A46" s="1">
        <v>7</v>
      </c>
      <c r="B46" s="34">
        <f>'P 5a (3p)'!A6</f>
        <v>45649</v>
      </c>
      <c r="C46" s="55">
        <v>60</v>
      </c>
      <c r="I46" t="s">
        <v>8</v>
      </c>
      <c r="J46" s="56"/>
      <c r="K46" s="56"/>
    </row>
    <row r="47" spans="1:16" hidden="1" x14ac:dyDescent="0.3">
      <c r="A47" s="1">
        <v>7</v>
      </c>
      <c r="B47" s="34">
        <f>$B$46</f>
        <v>45649</v>
      </c>
      <c r="C47" s="55">
        <v>6011</v>
      </c>
      <c r="I47" t="s">
        <v>32</v>
      </c>
      <c r="J47" s="56">
        <f>'P 5a (3p)'!E17</f>
        <v>5250</v>
      </c>
      <c r="K47" s="56"/>
    </row>
    <row r="48" spans="1:16" hidden="1" x14ac:dyDescent="0.3">
      <c r="A48" s="1">
        <v>7</v>
      </c>
      <c r="B48" s="34">
        <f t="shared" ref="B48:B56" si="4">$B$46</f>
        <v>45649</v>
      </c>
      <c r="C48" s="55">
        <v>40</v>
      </c>
      <c r="I48" t="s">
        <v>35</v>
      </c>
      <c r="J48" s="56"/>
      <c r="K48" s="56"/>
    </row>
    <row r="49" spans="1:16" hidden="1" x14ac:dyDescent="0.3">
      <c r="A49" s="1">
        <v>7</v>
      </c>
      <c r="B49" s="34">
        <f t="shared" si="4"/>
        <v>45649</v>
      </c>
      <c r="C49" s="55">
        <v>4011</v>
      </c>
      <c r="I49" t="s">
        <v>36</v>
      </c>
      <c r="J49" s="56">
        <f>J47*0.18</f>
        <v>945</v>
      </c>
      <c r="K49" s="56"/>
    </row>
    <row r="50" spans="1:16" hidden="1" x14ac:dyDescent="0.3">
      <c r="A50" s="1">
        <v>7</v>
      </c>
      <c r="B50" s="34">
        <f t="shared" si="4"/>
        <v>45649</v>
      </c>
      <c r="C50" s="55">
        <v>42</v>
      </c>
      <c r="I50" t="s">
        <v>33</v>
      </c>
      <c r="J50" s="56"/>
      <c r="K50" s="56"/>
    </row>
    <row r="51" spans="1:16" hidden="1" x14ac:dyDescent="0.3">
      <c r="A51" s="1">
        <v>7</v>
      </c>
      <c r="B51" s="34">
        <f t="shared" si="4"/>
        <v>45649</v>
      </c>
      <c r="C51" s="55">
        <v>421</v>
      </c>
      <c r="I51" t="s">
        <v>34</v>
      </c>
      <c r="J51" s="56"/>
      <c r="K51" s="56">
        <f>J47+J49</f>
        <v>6195</v>
      </c>
    </row>
    <row r="52" spans="1:16" hidden="1" x14ac:dyDescent="0.3">
      <c r="C52" s="55"/>
      <c r="J52" s="56"/>
      <c r="K52" s="56"/>
    </row>
    <row r="53" spans="1:16" hidden="1" x14ac:dyDescent="0.3">
      <c r="A53" s="1">
        <v>8</v>
      </c>
      <c r="B53" s="34">
        <f t="shared" si="4"/>
        <v>45649</v>
      </c>
      <c r="C53" s="55">
        <v>20</v>
      </c>
      <c r="I53" t="s">
        <v>32</v>
      </c>
      <c r="J53" s="56"/>
      <c r="K53" s="56"/>
    </row>
    <row r="54" spans="1:16" hidden="1" x14ac:dyDescent="0.3">
      <c r="A54" s="1">
        <v>8</v>
      </c>
      <c r="B54" s="34">
        <f t="shared" si="4"/>
        <v>45649</v>
      </c>
      <c r="C54" s="55">
        <v>201</v>
      </c>
      <c r="I54" t="s">
        <v>32</v>
      </c>
      <c r="J54" s="56">
        <f>J47</f>
        <v>5250</v>
      </c>
      <c r="K54" s="56"/>
    </row>
    <row r="55" spans="1:16" hidden="1" x14ac:dyDescent="0.3">
      <c r="A55" s="1">
        <v>8</v>
      </c>
      <c r="B55" s="34">
        <f t="shared" si="4"/>
        <v>45649</v>
      </c>
      <c r="C55" s="55">
        <v>61</v>
      </c>
      <c r="I55" t="s">
        <v>37</v>
      </c>
      <c r="J55" s="56"/>
      <c r="K55" s="56"/>
    </row>
    <row r="56" spans="1:16" hidden="1" x14ac:dyDescent="0.3">
      <c r="A56" s="1">
        <v>8</v>
      </c>
      <c r="B56" s="34">
        <f t="shared" si="4"/>
        <v>45649</v>
      </c>
      <c r="C56" s="55">
        <v>611</v>
      </c>
      <c r="I56" t="s">
        <v>32</v>
      </c>
      <c r="J56" s="56"/>
      <c r="K56" s="56">
        <f>J54</f>
        <v>5250</v>
      </c>
    </row>
    <row r="57" spans="1:16" x14ac:dyDescent="0.3">
      <c r="C57" s="55"/>
    </row>
    <row r="58" spans="1:16" x14ac:dyDescent="0.3">
      <c r="A58" s="24" t="s">
        <v>27</v>
      </c>
      <c r="C58" s="55"/>
      <c r="J58" s="56"/>
      <c r="K58" s="56"/>
    </row>
    <row r="59" spans="1:16" x14ac:dyDescent="0.3">
      <c r="A59" s="1">
        <v>9</v>
      </c>
      <c r="B59" s="34">
        <f>'P 5a (3p)'!F2</f>
        <v>45649</v>
      </c>
      <c r="C59" s="55">
        <v>12</v>
      </c>
      <c r="I59" t="s">
        <v>39</v>
      </c>
      <c r="J59" s="56"/>
      <c r="K59" s="56"/>
    </row>
    <row r="60" spans="1:16" x14ac:dyDescent="0.3">
      <c r="A60" s="1">
        <v>9</v>
      </c>
      <c r="B60" s="34">
        <f>$B$59</f>
        <v>45649</v>
      </c>
      <c r="C60" s="55">
        <v>121</v>
      </c>
      <c r="I60" t="s">
        <v>40</v>
      </c>
      <c r="J60" s="56">
        <f>K62+K64</f>
        <v>10620</v>
      </c>
      <c r="K60" s="56"/>
      <c r="O60" s="2">
        <f>J60</f>
        <v>10620</v>
      </c>
    </row>
    <row r="61" spans="1:16" x14ac:dyDescent="0.3">
      <c r="A61" s="1">
        <v>9</v>
      </c>
      <c r="B61" s="34">
        <f>$B$59</f>
        <v>45649</v>
      </c>
      <c r="C61" s="55">
        <v>40</v>
      </c>
      <c r="I61" t="s">
        <v>35</v>
      </c>
      <c r="J61" s="56"/>
      <c r="K61" s="56"/>
    </row>
    <row r="62" spans="1:16" x14ac:dyDescent="0.3">
      <c r="A62" s="1">
        <v>9</v>
      </c>
      <c r="B62" s="34">
        <f>$B$59</f>
        <v>45649</v>
      </c>
      <c r="C62" s="55">
        <v>4011</v>
      </c>
      <c r="I62" t="s">
        <v>36</v>
      </c>
      <c r="J62" s="56"/>
      <c r="K62" s="56">
        <f>K64*0.18</f>
        <v>1620</v>
      </c>
      <c r="P62" s="2">
        <f>K62</f>
        <v>1620</v>
      </c>
    </row>
    <row r="63" spans="1:16" x14ac:dyDescent="0.3">
      <c r="A63" s="1">
        <v>9</v>
      </c>
      <c r="B63" s="34">
        <f>$B$59</f>
        <v>45649</v>
      </c>
      <c r="C63" s="55">
        <v>70</v>
      </c>
      <c r="I63" t="s">
        <v>41</v>
      </c>
      <c r="J63" s="56"/>
      <c r="K63" s="56"/>
    </row>
    <row r="64" spans="1:16" x14ac:dyDescent="0.3">
      <c r="A64" s="1">
        <v>9</v>
      </c>
      <c r="B64" s="34">
        <f>$B$59</f>
        <v>45649</v>
      </c>
      <c r="C64" s="55">
        <v>701</v>
      </c>
      <c r="I64" t="s">
        <v>32</v>
      </c>
      <c r="J64" s="56"/>
      <c r="K64" s="56">
        <f>'P 5a (3p)'!F1*'P 5a (3p)'!F7</f>
        <v>9000</v>
      </c>
      <c r="P64" s="2">
        <f>K64</f>
        <v>9000</v>
      </c>
    </row>
    <row r="65" spans="1:16" x14ac:dyDescent="0.3">
      <c r="A65" s="1"/>
      <c r="C65" s="55"/>
      <c r="J65" s="56"/>
      <c r="K65" s="56"/>
    </row>
    <row r="66" spans="1:16" x14ac:dyDescent="0.3">
      <c r="A66" s="1">
        <v>10</v>
      </c>
      <c r="B66" s="34">
        <f>$B$59</f>
        <v>45649</v>
      </c>
      <c r="C66" s="55">
        <v>69</v>
      </c>
      <c r="I66" t="s">
        <v>42</v>
      </c>
      <c r="J66" s="56"/>
      <c r="K66" s="56"/>
    </row>
    <row r="67" spans="1:16" x14ac:dyDescent="0.3">
      <c r="A67" s="1">
        <v>10</v>
      </c>
      <c r="B67" s="34">
        <f>$B$59</f>
        <v>45649</v>
      </c>
      <c r="C67" s="55">
        <v>691</v>
      </c>
      <c r="I67" t="s">
        <v>32</v>
      </c>
      <c r="J67" s="56">
        <f>'P 5a (3p)'!H18</f>
        <v>7425</v>
      </c>
      <c r="K67" s="56"/>
      <c r="O67" s="56">
        <f>'P 5a (3p)'!H33</f>
        <v>6887.5000000000018</v>
      </c>
    </row>
    <row r="68" spans="1:16" x14ac:dyDescent="0.3">
      <c r="A68" s="1">
        <v>10</v>
      </c>
      <c r="B68" s="34">
        <f>$B$59</f>
        <v>45649</v>
      </c>
      <c r="C68" s="55">
        <v>20</v>
      </c>
      <c r="I68" t="s">
        <v>32</v>
      </c>
      <c r="J68" s="56"/>
      <c r="K68" s="56"/>
    </row>
    <row r="69" spans="1:16" x14ac:dyDescent="0.3">
      <c r="A69" s="1">
        <v>10</v>
      </c>
      <c r="B69" s="34">
        <f>$B$59</f>
        <v>45649</v>
      </c>
      <c r="C69" s="55">
        <v>201</v>
      </c>
      <c r="I69" t="s">
        <v>32</v>
      </c>
      <c r="J69" s="56"/>
      <c r="K69" s="56">
        <f>J67</f>
        <v>7425</v>
      </c>
      <c r="P69" s="56">
        <f>O67</f>
        <v>6887.5000000000018</v>
      </c>
    </row>
  </sheetData>
  <mergeCells count="4">
    <mergeCell ref="O2:P2"/>
    <mergeCell ref="J2:K2"/>
    <mergeCell ref="J1:K1"/>
    <mergeCell ref="O1:P1"/>
  </mergeCells>
  <pageMargins left="0.7" right="0.7" top="0.75" bottom="0.75" header="0.3" footer="0.3"/>
  <pageSetup paperSize="9" scale="83" orientation="portrait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3904-CBC0-44FE-A5C2-4FF1DD2DB6BD}">
  <dimension ref="A1:J16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2.33203125" bestFit="1" customWidth="1"/>
    <col min="2" max="2" width="17.88671875" bestFit="1" customWidth="1"/>
    <col min="3" max="3" width="38.44140625" bestFit="1" customWidth="1"/>
    <col min="4" max="4" width="8.88671875" customWidth="1"/>
    <col min="5" max="5" width="7.6640625" bestFit="1" customWidth="1"/>
    <col min="6" max="7" width="7.88671875" bestFit="1" customWidth="1"/>
  </cols>
  <sheetData>
    <row r="1" spans="1:10" x14ac:dyDescent="0.3">
      <c r="D1" s="1"/>
      <c r="E1" s="1"/>
      <c r="F1" s="1"/>
      <c r="G1" s="1"/>
      <c r="H1" s="1"/>
      <c r="I1" s="1"/>
      <c r="J1" s="1"/>
    </row>
    <row r="2" spans="1:10" x14ac:dyDescent="0.3">
      <c r="D2" s="1"/>
      <c r="E2" s="1"/>
      <c r="F2" s="1"/>
      <c r="G2" s="1"/>
      <c r="H2" s="1" t="s">
        <v>64</v>
      </c>
      <c r="I2" s="1" t="s">
        <v>65</v>
      </c>
      <c r="J2" s="1" t="s">
        <v>1</v>
      </c>
    </row>
    <row r="3" spans="1:10" x14ac:dyDescent="0.3">
      <c r="B3" t="s">
        <v>44</v>
      </c>
      <c r="C3" s="56"/>
      <c r="D3" s="57"/>
      <c r="E3" s="57"/>
      <c r="F3" s="57"/>
      <c r="G3" s="57"/>
      <c r="H3" s="57">
        <v>1200</v>
      </c>
      <c r="I3" s="57">
        <v>1800</v>
      </c>
      <c r="J3" s="58">
        <f>H3+I3</f>
        <v>3000</v>
      </c>
    </row>
    <row r="4" spans="1:10" ht="28.8" x14ac:dyDescent="0.3">
      <c r="C4" s="56"/>
      <c r="D4" s="62" t="s">
        <v>67</v>
      </c>
      <c r="E4" s="62" t="s">
        <v>74</v>
      </c>
      <c r="F4" s="57" t="s">
        <v>64</v>
      </c>
      <c r="G4" s="57" t="s">
        <v>68</v>
      </c>
      <c r="H4" s="56"/>
      <c r="I4" s="56"/>
      <c r="J4" s="2">
        <f t="shared" ref="J4:J11" si="0">H4+I4</f>
        <v>0</v>
      </c>
    </row>
    <row r="5" spans="1:10" x14ac:dyDescent="0.3">
      <c r="A5">
        <v>1</v>
      </c>
      <c r="B5" t="s">
        <v>45</v>
      </c>
      <c r="C5" s="56"/>
      <c r="D5" s="56"/>
      <c r="E5" s="56"/>
      <c r="F5" s="56"/>
      <c r="G5" s="56"/>
      <c r="H5" s="56">
        <v>2500</v>
      </c>
      <c r="I5" s="56">
        <v>3000</v>
      </c>
      <c r="J5" s="2">
        <f t="shared" si="0"/>
        <v>5500</v>
      </c>
    </row>
    <row r="6" spans="1:10" x14ac:dyDescent="0.3">
      <c r="A6">
        <v>2</v>
      </c>
      <c r="B6" t="s">
        <v>66</v>
      </c>
      <c r="C6" s="56" t="s">
        <v>62</v>
      </c>
      <c r="D6" s="60">
        <v>0.5</v>
      </c>
      <c r="E6" s="60"/>
      <c r="F6" s="56"/>
      <c r="G6" s="56"/>
      <c r="H6" s="56">
        <f>H3*D6</f>
        <v>600</v>
      </c>
      <c r="I6" s="56">
        <f>I3*D6</f>
        <v>900</v>
      </c>
      <c r="J6" s="2">
        <f t="shared" ref="J6" si="1">H6+I6</f>
        <v>1500</v>
      </c>
    </row>
    <row r="7" spans="1:10" x14ac:dyDescent="0.3">
      <c r="A7">
        <v>3</v>
      </c>
      <c r="B7" t="s">
        <v>46</v>
      </c>
      <c r="C7" s="56" t="s">
        <v>62</v>
      </c>
      <c r="E7" s="56">
        <v>5000</v>
      </c>
      <c r="F7" s="59">
        <f>H3/$J$3</f>
        <v>0.4</v>
      </c>
      <c r="G7" s="59">
        <f>I3/$J$3</f>
        <v>0.6</v>
      </c>
      <c r="H7" s="56">
        <f>E7*F7</f>
        <v>2000</v>
      </c>
      <c r="I7" s="56">
        <f>E7*G7</f>
        <v>3000</v>
      </c>
      <c r="J7" s="2">
        <f t="shared" si="0"/>
        <v>5000</v>
      </c>
    </row>
    <row r="8" spans="1:10" x14ac:dyDescent="0.3">
      <c r="A8">
        <v>4</v>
      </c>
      <c r="B8" t="s">
        <v>47</v>
      </c>
      <c r="C8" s="56" t="s">
        <v>69</v>
      </c>
      <c r="E8" s="56">
        <v>3200</v>
      </c>
      <c r="F8" s="59">
        <v>0.35</v>
      </c>
      <c r="G8" s="59">
        <v>0.65</v>
      </c>
      <c r="H8" s="56">
        <f>E8*F8</f>
        <v>1120</v>
      </c>
      <c r="I8" s="56">
        <f>E8*G8</f>
        <v>2080</v>
      </c>
      <c r="J8" s="2">
        <f t="shared" si="0"/>
        <v>3200</v>
      </c>
    </row>
    <row r="9" spans="1:10" x14ac:dyDescent="0.3">
      <c r="A9">
        <v>5</v>
      </c>
      <c r="B9" t="s">
        <v>70</v>
      </c>
      <c r="C9" s="56" t="s">
        <v>71</v>
      </c>
      <c r="E9" s="56">
        <v>4200</v>
      </c>
      <c r="F9" s="59">
        <v>0.55000000000000004</v>
      </c>
      <c r="G9" s="59">
        <v>0.45</v>
      </c>
      <c r="H9" s="56">
        <f>E9*F9</f>
        <v>2310</v>
      </c>
      <c r="I9" s="56">
        <f>E9*G9</f>
        <v>1890</v>
      </c>
      <c r="J9" s="2">
        <f t="shared" si="0"/>
        <v>4200</v>
      </c>
    </row>
    <row r="10" spans="1:10" x14ac:dyDescent="0.3">
      <c r="A10">
        <v>6</v>
      </c>
      <c r="B10" t="s">
        <v>48</v>
      </c>
      <c r="C10" s="56" t="s">
        <v>63</v>
      </c>
      <c r="E10" s="56">
        <v>2500</v>
      </c>
      <c r="F10" s="59">
        <v>0.6</v>
      </c>
      <c r="G10" s="59">
        <v>0.4</v>
      </c>
      <c r="H10" s="56">
        <f>E10*F10</f>
        <v>1500</v>
      </c>
      <c r="I10" s="56">
        <f>E10*G10</f>
        <v>1000</v>
      </c>
      <c r="J10" s="2">
        <f t="shared" si="0"/>
        <v>2500</v>
      </c>
    </row>
    <row r="11" spans="1:10" x14ac:dyDescent="0.3">
      <c r="A11">
        <v>7</v>
      </c>
      <c r="B11" t="s">
        <v>72</v>
      </c>
      <c r="C11" s="56" t="s">
        <v>73</v>
      </c>
      <c r="E11" s="56">
        <f>4800/12</f>
        <v>400</v>
      </c>
      <c r="F11" s="59">
        <v>0.5</v>
      </c>
      <c r="G11" s="59">
        <v>0.5</v>
      </c>
      <c r="H11" s="56">
        <f>E11*F11</f>
        <v>200</v>
      </c>
      <c r="I11" s="56">
        <f>E11*G11</f>
        <v>200</v>
      </c>
      <c r="J11" s="2">
        <f t="shared" si="0"/>
        <v>400</v>
      </c>
    </row>
    <row r="12" spans="1:10" x14ac:dyDescent="0.3">
      <c r="C12" s="63" t="s">
        <v>74</v>
      </c>
      <c r="D12" s="56"/>
      <c r="E12" s="56"/>
      <c r="F12" s="56"/>
      <c r="G12" s="56"/>
      <c r="H12" s="63">
        <f>SUM(H5:H11)</f>
        <v>10230</v>
      </c>
      <c r="I12" s="63">
        <f>SUM(I5:I11)</f>
        <v>12070</v>
      </c>
      <c r="J12" s="63">
        <f>SUM(J5:J11)</f>
        <v>22300</v>
      </c>
    </row>
    <row r="13" spans="1:10" x14ac:dyDescent="0.3">
      <c r="C13" s="63" t="s">
        <v>83</v>
      </c>
      <c r="D13" s="56"/>
      <c r="E13" s="56"/>
      <c r="F13" s="56"/>
      <c r="G13" s="56"/>
      <c r="H13" s="64">
        <f>H12/H3</f>
        <v>8.5250000000000004</v>
      </c>
      <c r="I13" s="64">
        <f>I12/I3</f>
        <v>6.7055555555555557</v>
      </c>
      <c r="J13" s="24"/>
    </row>
    <row r="14" spans="1:10" x14ac:dyDescent="0.3">
      <c r="C14" s="56"/>
      <c r="D14" s="56"/>
      <c r="E14" s="56"/>
      <c r="F14" s="56"/>
      <c r="G14" s="56"/>
      <c r="H14" s="56"/>
      <c r="I14" s="56"/>
    </row>
    <row r="15" spans="1:10" x14ac:dyDescent="0.3">
      <c r="C15" s="56"/>
      <c r="D15" s="56"/>
      <c r="E15" s="56"/>
      <c r="F15" s="56"/>
      <c r="G15" s="56"/>
      <c r="H15" s="56"/>
      <c r="I15" s="56"/>
    </row>
    <row r="16" spans="1:10" x14ac:dyDescent="0.3">
      <c r="C16" s="56"/>
      <c r="D16" s="56"/>
      <c r="E16" s="56"/>
      <c r="F16" s="56"/>
      <c r="G16" s="56"/>
      <c r="H16" s="56"/>
      <c r="I16" s="56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231E-54D6-4676-B57A-6ED182033E92}">
  <dimension ref="A1:W148"/>
  <sheetViews>
    <sheetView view="pageBreakPreview" topLeftCell="A77" zoomScale="90" zoomScaleNormal="100" zoomScaleSheetLayoutView="90" workbookViewId="0">
      <selection activeCell="C98" sqref="C98"/>
    </sheetView>
  </sheetViews>
  <sheetFormatPr baseColWidth="10" defaultRowHeight="14.4" x14ac:dyDescent="0.3"/>
  <cols>
    <col min="2" max="2" width="10.33203125" hidden="1" customWidth="1"/>
    <col min="3" max="3" width="6.33203125" customWidth="1"/>
    <col min="4" max="4" width="0" hidden="1" customWidth="1"/>
    <col min="5" max="5" width="13" hidden="1" customWidth="1"/>
    <col min="6" max="6" width="8.109375" hidden="1" customWidth="1"/>
    <col min="7" max="7" width="7.109375" hidden="1" customWidth="1"/>
    <col min="8" max="8" width="7.44140625" hidden="1" customWidth="1"/>
    <col min="9" max="9" width="48" bestFit="1" customWidth="1"/>
    <col min="10" max="11" width="8.88671875" bestFit="1" customWidth="1"/>
    <col min="12" max="12" width="12" hidden="1" customWidth="1"/>
    <col min="13" max="13" width="10.5546875" hidden="1" customWidth="1"/>
    <col min="14" max="14" width="12.6640625" bestFit="1" customWidth="1"/>
    <col min="15" max="15" width="11.88671875" customWidth="1"/>
    <col min="16" max="16" width="8.33203125" style="1" customWidth="1"/>
    <col min="17" max="17" width="13.6640625" customWidth="1"/>
    <col min="18" max="18" width="14.5546875" style="1" hidden="1" customWidth="1"/>
    <col min="19" max="19" width="15.33203125" hidden="1" customWidth="1"/>
    <col min="20" max="20" width="14.5546875" hidden="1" customWidth="1"/>
    <col min="21" max="21" width="16.6640625" hidden="1" customWidth="1"/>
    <col min="22" max="22" width="13.109375" hidden="1" customWidth="1"/>
    <col min="23" max="23" width="8.109375" hidden="1" customWidth="1"/>
    <col min="25" max="25" width="12" customWidth="1"/>
  </cols>
  <sheetData>
    <row r="1" spans="1:11" x14ac:dyDescent="0.3">
      <c r="A1" s="24" t="s">
        <v>2</v>
      </c>
    </row>
    <row r="3" spans="1:11" x14ac:dyDescent="0.3">
      <c r="A3" s="16" t="s">
        <v>28</v>
      </c>
      <c r="B3" s="16" t="s">
        <v>5</v>
      </c>
      <c r="C3" s="16" t="s">
        <v>29</v>
      </c>
      <c r="D3" s="16"/>
      <c r="E3" s="16"/>
      <c r="F3" s="16"/>
      <c r="G3" s="16"/>
      <c r="H3" s="16"/>
      <c r="I3" s="16" t="s">
        <v>30</v>
      </c>
      <c r="J3" s="16" t="s">
        <v>3</v>
      </c>
      <c r="K3" s="16" t="s">
        <v>4</v>
      </c>
    </row>
    <row r="4" spans="1:11" x14ac:dyDescent="0.3">
      <c r="A4" s="24"/>
      <c r="J4" s="16"/>
      <c r="K4" s="16"/>
    </row>
    <row r="5" spans="1:11" x14ac:dyDescent="0.3">
      <c r="A5" s="24"/>
      <c r="J5" s="16"/>
      <c r="K5" s="16"/>
    </row>
    <row r="6" spans="1:11" x14ac:dyDescent="0.3">
      <c r="A6" s="1">
        <v>1</v>
      </c>
      <c r="B6" s="34"/>
      <c r="C6" s="55">
        <v>61</v>
      </c>
      <c r="I6" t="s">
        <v>37</v>
      </c>
      <c r="J6" s="56"/>
      <c r="K6" s="56"/>
    </row>
    <row r="7" spans="1:11" x14ac:dyDescent="0.3">
      <c r="A7" s="1"/>
      <c r="B7" s="34"/>
      <c r="C7" s="55">
        <v>611</v>
      </c>
      <c r="I7" t="s">
        <v>32</v>
      </c>
      <c r="J7" s="56">
        <f>'P 6a (2p)'!J5</f>
        <v>5500</v>
      </c>
      <c r="K7" s="56"/>
    </row>
    <row r="8" spans="1:11" x14ac:dyDescent="0.3">
      <c r="A8" s="1"/>
      <c r="B8" s="34"/>
      <c r="C8" s="55">
        <v>24</v>
      </c>
      <c r="I8" t="s">
        <v>49</v>
      </c>
      <c r="J8" s="56"/>
      <c r="K8" s="56"/>
    </row>
    <row r="9" spans="1:11" x14ac:dyDescent="0.3">
      <c r="A9" s="1"/>
      <c r="B9" s="34"/>
      <c r="C9" s="55">
        <v>241</v>
      </c>
      <c r="I9" t="s">
        <v>49</v>
      </c>
      <c r="J9" s="56"/>
      <c r="K9" s="56">
        <f>J7</f>
        <v>5500</v>
      </c>
    </row>
    <row r="10" spans="1:11" x14ac:dyDescent="0.3">
      <c r="C10" s="55"/>
      <c r="J10" s="56"/>
      <c r="K10" s="56"/>
    </row>
    <row r="11" spans="1:11" x14ac:dyDescent="0.3">
      <c r="A11" s="1">
        <v>1</v>
      </c>
      <c r="C11" s="55">
        <v>90</v>
      </c>
      <c r="I11" t="s">
        <v>50</v>
      </c>
      <c r="J11" s="56"/>
      <c r="K11" s="56"/>
    </row>
    <row r="12" spans="1:11" x14ac:dyDescent="0.3">
      <c r="C12" s="55">
        <v>901</v>
      </c>
      <c r="I12" t="s">
        <v>75</v>
      </c>
      <c r="J12" s="56"/>
      <c r="K12" s="56"/>
    </row>
    <row r="13" spans="1:11" x14ac:dyDescent="0.3">
      <c r="A13" s="1"/>
      <c r="B13" s="34"/>
      <c r="C13" s="55">
        <v>9011</v>
      </c>
      <c r="I13" t="s">
        <v>49</v>
      </c>
      <c r="J13" s="56">
        <f>'P 6a (2p)'!H5</f>
        <v>2500</v>
      </c>
      <c r="K13" s="56"/>
    </row>
    <row r="14" spans="1:11" x14ac:dyDescent="0.3">
      <c r="A14" s="1"/>
      <c r="B14" s="34"/>
      <c r="C14" s="55">
        <v>902</v>
      </c>
      <c r="I14" t="s">
        <v>76</v>
      </c>
      <c r="J14" s="56"/>
      <c r="K14" s="56"/>
    </row>
    <row r="15" spans="1:11" x14ac:dyDescent="0.3">
      <c r="A15" s="1"/>
      <c r="B15" s="34"/>
      <c r="C15" s="55">
        <v>9021</v>
      </c>
      <c r="I15" t="s">
        <v>49</v>
      </c>
      <c r="J15" s="56">
        <f>'P 6a (2p)'!I5</f>
        <v>3000</v>
      </c>
      <c r="K15" s="56"/>
    </row>
    <row r="16" spans="1:11" x14ac:dyDescent="0.3">
      <c r="A16" s="1"/>
      <c r="B16" s="34"/>
      <c r="C16" s="55">
        <v>79</v>
      </c>
      <c r="I16" t="s">
        <v>51</v>
      </c>
      <c r="J16" s="56"/>
      <c r="K16" s="56">
        <f>J13+J15</f>
        <v>5500</v>
      </c>
    </row>
    <row r="17" spans="1:11" x14ac:dyDescent="0.3">
      <c r="C17" s="55"/>
      <c r="J17" s="56"/>
      <c r="K17" s="56"/>
    </row>
    <row r="18" spans="1:11" x14ac:dyDescent="0.3">
      <c r="A18" s="1">
        <v>2</v>
      </c>
      <c r="B18" s="34"/>
      <c r="C18" s="55">
        <v>61</v>
      </c>
      <c r="I18" t="s">
        <v>37</v>
      </c>
      <c r="J18" s="56"/>
      <c r="K18" s="56"/>
    </row>
    <row r="19" spans="1:11" x14ac:dyDescent="0.3">
      <c r="A19" s="1"/>
      <c r="B19" s="34"/>
      <c r="C19" s="55">
        <v>614</v>
      </c>
      <c r="I19" t="s">
        <v>77</v>
      </c>
      <c r="J19" s="56">
        <f>'P 6a (2p)'!J6</f>
        <v>1500</v>
      </c>
      <c r="K19" s="56"/>
    </row>
    <row r="20" spans="1:11" x14ac:dyDescent="0.3">
      <c r="A20" s="1"/>
      <c r="B20" s="34"/>
      <c r="C20" s="55">
        <v>26</v>
      </c>
      <c r="I20" t="s">
        <v>77</v>
      </c>
      <c r="J20" s="56"/>
      <c r="K20" s="56"/>
    </row>
    <row r="21" spans="1:11" x14ac:dyDescent="0.3">
      <c r="A21" s="1"/>
      <c r="B21" s="34"/>
      <c r="C21" s="55">
        <v>261</v>
      </c>
      <c r="I21" t="s">
        <v>66</v>
      </c>
      <c r="J21" s="56"/>
      <c r="K21" s="56">
        <f>J19</f>
        <v>1500</v>
      </c>
    </row>
    <row r="22" spans="1:11" x14ac:dyDescent="0.3">
      <c r="C22" s="55"/>
      <c r="J22" s="56"/>
      <c r="K22" s="56"/>
    </row>
    <row r="23" spans="1:11" x14ac:dyDescent="0.3">
      <c r="A23" s="1">
        <v>2</v>
      </c>
      <c r="C23" s="55">
        <v>90</v>
      </c>
      <c r="I23" t="s">
        <v>50</v>
      </c>
      <c r="J23" s="56"/>
      <c r="K23" s="56"/>
    </row>
    <row r="24" spans="1:11" x14ac:dyDescent="0.3">
      <c r="C24" s="55">
        <v>901</v>
      </c>
      <c r="I24" t="s">
        <v>75</v>
      </c>
      <c r="J24" s="56"/>
      <c r="K24" s="56"/>
    </row>
    <row r="25" spans="1:11" x14ac:dyDescent="0.3">
      <c r="A25" s="1"/>
      <c r="B25" s="34"/>
      <c r="C25" s="55">
        <v>9014</v>
      </c>
      <c r="I25" t="s">
        <v>77</v>
      </c>
      <c r="J25" s="56">
        <f>'P 6a (2p)'!H6</f>
        <v>600</v>
      </c>
      <c r="K25" s="56"/>
    </row>
    <row r="26" spans="1:11" x14ac:dyDescent="0.3">
      <c r="A26" s="1"/>
      <c r="B26" s="34"/>
      <c r="C26" s="55">
        <v>902</v>
      </c>
      <c r="I26" t="s">
        <v>76</v>
      </c>
      <c r="J26" s="56"/>
      <c r="K26" s="56"/>
    </row>
    <row r="27" spans="1:11" x14ac:dyDescent="0.3">
      <c r="A27" s="1"/>
      <c r="B27" s="34"/>
      <c r="C27" s="55">
        <v>9024</v>
      </c>
      <c r="I27" t="s">
        <v>77</v>
      </c>
      <c r="J27" s="56">
        <f>'P 6a (2p)'!I6</f>
        <v>900</v>
      </c>
      <c r="K27" s="56"/>
    </row>
    <row r="28" spans="1:11" x14ac:dyDescent="0.3">
      <c r="A28" s="1"/>
      <c r="B28" s="34"/>
      <c r="C28" s="55">
        <v>79</v>
      </c>
      <c r="I28" t="s">
        <v>51</v>
      </c>
      <c r="J28" s="56"/>
      <c r="K28" s="56">
        <f>J25+J27</f>
        <v>1500</v>
      </c>
    </row>
    <row r="29" spans="1:11" x14ac:dyDescent="0.3">
      <c r="C29" s="55"/>
      <c r="J29" s="56"/>
      <c r="K29" s="56"/>
    </row>
    <row r="30" spans="1:11" x14ac:dyDescent="0.3">
      <c r="A30" s="1">
        <v>3</v>
      </c>
      <c r="B30" s="34"/>
      <c r="C30" s="55">
        <v>63</v>
      </c>
      <c r="I30" t="s">
        <v>53</v>
      </c>
      <c r="J30" s="56"/>
      <c r="K30" s="56"/>
    </row>
    <row r="31" spans="1:11" x14ac:dyDescent="0.3">
      <c r="A31" s="1"/>
      <c r="B31" s="34"/>
      <c r="C31" s="55">
        <v>633</v>
      </c>
      <c r="I31" t="s">
        <v>78</v>
      </c>
      <c r="J31" s="56">
        <f>'P 6a (2p)'!J7</f>
        <v>5000</v>
      </c>
      <c r="K31" s="56"/>
    </row>
    <row r="32" spans="1:11" x14ac:dyDescent="0.3">
      <c r="A32" s="1"/>
      <c r="B32" s="34"/>
      <c r="C32" s="55">
        <v>40</v>
      </c>
      <c r="I32" t="s">
        <v>35</v>
      </c>
      <c r="J32" s="56"/>
      <c r="K32" s="56"/>
    </row>
    <row r="33" spans="1:11" x14ac:dyDescent="0.3">
      <c r="A33" s="1"/>
      <c r="B33" s="34"/>
      <c r="C33" s="55">
        <v>4011</v>
      </c>
      <c r="I33" t="s">
        <v>36</v>
      </c>
      <c r="J33" s="56">
        <f>J31*0.18</f>
        <v>900</v>
      </c>
      <c r="K33" s="56"/>
    </row>
    <row r="34" spans="1:11" x14ac:dyDescent="0.3">
      <c r="C34" s="55">
        <v>42</v>
      </c>
      <c r="I34" t="s">
        <v>33</v>
      </c>
      <c r="J34" s="56"/>
      <c r="K34" s="56"/>
    </row>
    <row r="35" spans="1:11" x14ac:dyDescent="0.3">
      <c r="A35" s="1"/>
      <c r="B35" s="34"/>
      <c r="C35" s="55">
        <v>421</v>
      </c>
      <c r="I35" t="s">
        <v>34</v>
      </c>
      <c r="J35" s="56"/>
      <c r="K35" s="56">
        <f>J33+J31</f>
        <v>5900</v>
      </c>
    </row>
    <row r="36" spans="1:11" x14ac:dyDescent="0.3">
      <c r="C36" s="55"/>
      <c r="J36" s="56"/>
      <c r="K36" s="56"/>
    </row>
    <row r="37" spans="1:11" x14ac:dyDescent="0.3">
      <c r="A37" s="1">
        <v>3</v>
      </c>
      <c r="B37" s="34"/>
      <c r="C37" s="55">
        <v>90</v>
      </c>
      <c r="I37" t="s">
        <v>50</v>
      </c>
      <c r="J37" s="56"/>
      <c r="K37" s="56"/>
    </row>
    <row r="38" spans="1:11" x14ac:dyDescent="0.3">
      <c r="A38" s="1"/>
      <c r="B38" s="34"/>
      <c r="C38" s="55">
        <v>901</v>
      </c>
      <c r="I38" t="s">
        <v>75</v>
      </c>
      <c r="J38" s="56"/>
      <c r="K38" s="56"/>
    </row>
    <row r="39" spans="1:11" x14ac:dyDescent="0.3">
      <c r="A39" s="1"/>
      <c r="B39" s="34"/>
      <c r="C39" s="55">
        <v>9012</v>
      </c>
      <c r="I39" t="s">
        <v>52</v>
      </c>
      <c r="J39" s="56">
        <f>'P 6a (2p)'!H7</f>
        <v>2000</v>
      </c>
      <c r="K39" s="56"/>
    </row>
    <row r="40" spans="1:11" x14ac:dyDescent="0.3">
      <c r="A40" s="1"/>
      <c r="B40" s="34"/>
      <c r="C40" s="55">
        <v>902</v>
      </c>
      <c r="I40" t="s">
        <v>76</v>
      </c>
      <c r="J40" s="56"/>
      <c r="K40" s="56"/>
    </row>
    <row r="41" spans="1:11" x14ac:dyDescent="0.3">
      <c r="A41" s="1"/>
      <c r="B41" s="34"/>
      <c r="C41" s="55">
        <v>9022</v>
      </c>
      <c r="I41" t="s">
        <v>52</v>
      </c>
      <c r="J41" s="56">
        <f>'P 6a (2p)'!I7</f>
        <v>3000</v>
      </c>
      <c r="K41" s="56"/>
    </row>
    <row r="42" spans="1:11" x14ac:dyDescent="0.3">
      <c r="A42" s="1"/>
      <c r="B42" s="34"/>
      <c r="C42" s="55">
        <v>79</v>
      </c>
      <c r="I42" t="s">
        <v>51</v>
      </c>
      <c r="J42" s="56"/>
      <c r="K42" s="56">
        <f>J39+J41</f>
        <v>5000</v>
      </c>
    </row>
    <row r="43" spans="1:11" x14ac:dyDescent="0.3">
      <c r="C43" s="55"/>
      <c r="J43" s="56"/>
      <c r="K43" s="56"/>
    </row>
    <row r="44" spans="1:11" x14ac:dyDescent="0.3">
      <c r="A44" s="1">
        <v>4</v>
      </c>
      <c r="B44" s="34"/>
      <c r="C44" s="55">
        <v>63</v>
      </c>
      <c r="I44" t="s">
        <v>53</v>
      </c>
      <c r="J44" s="56"/>
      <c r="K44" s="56"/>
    </row>
    <row r="45" spans="1:11" x14ac:dyDescent="0.3">
      <c r="A45" s="1"/>
      <c r="B45" s="34"/>
      <c r="C45" s="55">
        <v>636</v>
      </c>
      <c r="I45" t="s">
        <v>54</v>
      </c>
      <c r="J45" s="56">
        <f>'P 6a (2p)'!J8</f>
        <v>3200</v>
      </c>
      <c r="K45" s="56"/>
    </row>
    <row r="46" spans="1:11" x14ac:dyDescent="0.3">
      <c r="A46" s="1"/>
      <c r="B46" s="34"/>
      <c r="C46" s="55">
        <v>40</v>
      </c>
      <c r="I46" t="s">
        <v>35</v>
      </c>
      <c r="J46" s="56"/>
      <c r="K46" s="56"/>
    </row>
    <row r="47" spans="1:11" x14ac:dyDescent="0.3">
      <c r="A47" s="1"/>
      <c r="B47" s="34"/>
      <c r="C47" s="55">
        <v>4011</v>
      </c>
      <c r="I47" t="s">
        <v>36</v>
      </c>
      <c r="J47" s="56">
        <f>J45*0.18</f>
        <v>576</v>
      </c>
      <c r="K47" s="56"/>
    </row>
    <row r="48" spans="1:11" x14ac:dyDescent="0.3">
      <c r="C48" s="55">
        <v>42</v>
      </c>
      <c r="I48" t="s">
        <v>33</v>
      </c>
      <c r="J48" s="56"/>
      <c r="K48" s="56"/>
    </row>
    <row r="49" spans="1:11" x14ac:dyDescent="0.3">
      <c r="A49" s="1"/>
      <c r="B49" s="34"/>
      <c r="C49" s="55">
        <v>421</v>
      </c>
      <c r="I49" t="s">
        <v>34</v>
      </c>
      <c r="J49" s="56"/>
      <c r="K49" s="56">
        <f>J45+J47</f>
        <v>3776</v>
      </c>
    </row>
    <row r="50" spans="1:11" x14ac:dyDescent="0.3">
      <c r="A50" s="1"/>
      <c r="B50" s="34"/>
      <c r="C50" s="55"/>
      <c r="J50" s="56"/>
      <c r="K50" s="56"/>
    </row>
    <row r="51" spans="1:11" x14ac:dyDescent="0.3">
      <c r="A51" s="1">
        <v>4</v>
      </c>
      <c r="B51" s="34"/>
      <c r="C51" s="55">
        <v>90</v>
      </c>
      <c r="I51" t="s">
        <v>50</v>
      </c>
      <c r="J51" s="56"/>
      <c r="K51" s="56"/>
    </row>
    <row r="52" spans="1:11" x14ac:dyDescent="0.3">
      <c r="A52" s="1"/>
      <c r="B52" s="34"/>
      <c r="C52" s="55">
        <v>901</v>
      </c>
      <c r="I52" t="s">
        <v>75</v>
      </c>
      <c r="J52" s="56"/>
      <c r="K52" s="56"/>
    </row>
    <row r="53" spans="1:11" x14ac:dyDescent="0.3">
      <c r="A53" s="1"/>
      <c r="B53" s="34"/>
      <c r="C53" s="55">
        <v>9013</v>
      </c>
      <c r="I53" t="s">
        <v>55</v>
      </c>
      <c r="J53" s="56">
        <f>'P 6a (2p)'!H8</f>
        <v>1120</v>
      </c>
      <c r="K53" s="56"/>
    </row>
    <row r="54" spans="1:11" x14ac:dyDescent="0.3">
      <c r="C54" s="55">
        <v>902</v>
      </c>
      <c r="I54" t="s">
        <v>76</v>
      </c>
      <c r="J54" s="56"/>
      <c r="K54" s="56"/>
    </row>
    <row r="55" spans="1:11" x14ac:dyDescent="0.3">
      <c r="A55" s="1"/>
      <c r="B55" s="34"/>
      <c r="C55" s="55">
        <v>9023</v>
      </c>
      <c r="I55" t="s">
        <v>55</v>
      </c>
      <c r="J55" s="56">
        <f>'P 6a (2p)'!I8</f>
        <v>2080</v>
      </c>
      <c r="K55" s="56"/>
    </row>
    <row r="56" spans="1:11" x14ac:dyDescent="0.3">
      <c r="A56" s="1"/>
      <c r="B56" s="34"/>
      <c r="C56" s="55">
        <v>79</v>
      </c>
      <c r="I56" t="s">
        <v>51</v>
      </c>
      <c r="J56" s="56"/>
      <c r="K56" s="56">
        <f>J53+J55</f>
        <v>3200</v>
      </c>
    </row>
    <row r="57" spans="1:11" x14ac:dyDescent="0.3">
      <c r="C57" s="55"/>
      <c r="J57" s="56"/>
      <c r="K57" s="56"/>
    </row>
    <row r="58" spans="1:11" x14ac:dyDescent="0.3">
      <c r="A58" s="1">
        <v>5</v>
      </c>
      <c r="B58" s="34"/>
      <c r="C58" s="55">
        <v>63</v>
      </c>
      <c r="I58" t="s">
        <v>53</v>
      </c>
      <c r="J58" s="56"/>
      <c r="K58" s="56"/>
    </row>
    <row r="59" spans="1:11" x14ac:dyDescent="0.3">
      <c r="A59" s="1"/>
      <c r="B59" s="34"/>
      <c r="C59" s="55">
        <v>635</v>
      </c>
      <c r="I59" t="s">
        <v>56</v>
      </c>
      <c r="J59" s="56">
        <f>'P 6a (2p)'!J9</f>
        <v>4200</v>
      </c>
      <c r="K59" s="56"/>
    </row>
    <row r="60" spans="1:11" x14ac:dyDescent="0.3">
      <c r="A60" s="1"/>
      <c r="B60" s="34"/>
      <c r="C60" s="55">
        <v>40</v>
      </c>
      <c r="I60" t="s">
        <v>35</v>
      </c>
      <c r="J60" s="56"/>
      <c r="K60" s="56"/>
    </row>
    <row r="61" spans="1:11" x14ac:dyDescent="0.3">
      <c r="A61" s="1"/>
      <c r="B61" s="34"/>
      <c r="C61" s="55">
        <v>4011</v>
      </c>
      <c r="I61" t="s">
        <v>36</v>
      </c>
      <c r="J61" s="56">
        <f>J59*0.18</f>
        <v>756</v>
      </c>
      <c r="K61" s="56"/>
    </row>
    <row r="62" spans="1:11" x14ac:dyDescent="0.3">
      <c r="C62" s="55">
        <v>42</v>
      </c>
      <c r="I62" t="s">
        <v>33</v>
      </c>
      <c r="J62" s="56"/>
      <c r="K62" s="56"/>
    </row>
    <row r="63" spans="1:11" x14ac:dyDescent="0.3">
      <c r="A63" s="1"/>
      <c r="B63" s="34"/>
      <c r="C63" s="55">
        <v>421</v>
      </c>
      <c r="I63" t="s">
        <v>34</v>
      </c>
      <c r="J63" s="56"/>
      <c r="K63" s="56">
        <f>J59+J61</f>
        <v>4956</v>
      </c>
    </row>
    <row r="64" spans="1:11" x14ac:dyDescent="0.3">
      <c r="A64" s="1"/>
      <c r="B64" s="34"/>
      <c r="C64" s="55"/>
      <c r="J64" s="56"/>
      <c r="K64" s="56"/>
    </row>
    <row r="65" spans="1:11" x14ac:dyDescent="0.3">
      <c r="A65" s="1">
        <v>5</v>
      </c>
      <c r="B65" s="34"/>
      <c r="C65" s="55">
        <v>90</v>
      </c>
      <c r="I65" t="s">
        <v>50</v>
      </c>
      <c r="J65" s="56"/>
      <c r="K65" s="56"/>
    </row>
    <row r="66" spans="1:11" x14ac:dyDescent="0.3">
      <c r="A66" s="1"/>
      <c r="B66" s="34"/>
      <c r="C66" s="55">
        <v>901</v>
      </c>
      <c r="I66" t="s">
        <v>75</v>
      </c>
      <c r="J66" s="56"/>
      <c r="K66" s="56"/>
    </row>
    <row r="67" spans="1:11" x14ac:dyDescent="0.3">
      <c r="A67" s="1"/>
      <c r="B67" s="34"/>
      <c r="C67" s="55">
        <v>9013</v>
      </c>
      <c r="I67" t="s">
        <v>55</v>
      </c>
      <c r="J67" s="56">
        <f>'P 6a (2p)'!H9</f>
        <v>2310</v>
      </c>
      <c r="K67" s="56"/>
    </row>
    <row r="68" spans="1:11" x14ac:dyDescent="0.3">
      <c r="C68" s="55">
        <v>902</v>
      </c>
      <c r="I68" t="s">
        <v>76</v>
      </c>
      <c r="J68" s="56"/>
      <c r="K68" s="56"/>
    </row>
    <row r="69" spans="1:11" x14ac:dyDescent="0.3">
      <c r="A69" s="1"/>
      <c r="B69" s="34"/>
      <c r="C69" s="55">
        <v>9023</v>
      </c>
      <c r="I69" t="s">
        <v>55</v>
      </c>
      <c r="J69" s="56">
        <f>'P 6a (2p)'!I9</f>
        <v>1890</v>
      </c>
      <c r="K69" s="56"/>
    </row>
    <row r="70" spans="1:11" x14ac:dyDescent="0.3">
      <c r="A70" s="1"/>
      <c r="B70" s="34"/>
      <c r="C70" s="55">
        <v>79</v>
      </c>
      <c r="I70" t="s">
        <v>51</v>
      </c>
      <c r="J70" s="56"/>
      <c r="K70" s="56">
        <f>J67+J69</f>
        <v>4200</v>
      </c>
    </row>
    <row r="71" spans="1:11" x14ac:dyDescent="0.3">
      <c r="A71" s="1"/>
      <c r="B71" s="34"/>
      <c r="C71" s="55"/>
      <c r="J71" s="56"/>
      <c r="K71" s="56"/>
    </row>
    <row r="72" spans="1:11" x14ac:dyDescent="0.3">
      <c r="A72" s="1">
        <v>6</v>
      </c>
      <c r="B72" s="34"/>
      <c r="C72" s="55">
        <v>63</v>
      </c>
      <c r="I72" t="s">
        <v>53</v>
      </c>
      <c r="J72" s="56"/>
      <c r="K72" s="56"/>
    </row>
    <row r="73" spans="1:11" x14ac:dyDescent="0.3">
      <c r="A73" s="1"/>
      <c r="B73" s="34"/>
      <c r="C73" s="55">
        <v>634</v>
      </c>
      <c r="I73" t="s">
        <v>57</v>
      </c>
      <c r="J73" s="56">
        <f>'P 6a (2p)'!J10</f>
        <v>2500</v>
      </c>
      <c r="K73" s="56"/>
    </row>
    <row r="74" spans="1:11" x14ac:dyDescent="0.3">
      <c r="A74" s="1"/>
      <c r="B74" s="34"/>
      <c r="C74" s="55">
        <v>40</v>
      </c>
      <c r="I74" t="s">
        <v>35</v>
      </c>
      <c r="J74" s="56"/>
      <c r="K74" s="56"/>
    </row>
    <row r="75" spans="1:11" x14ac:dyDescent="0.3">
      <c r="A75" s="1"/>
      <c r="B75" s="34"/>
      <c r="C75" s="55">
        <v>4011</v>
      </c>
      <c r="I75" t="s">
        <v>36</v>
      </c>
      <c r="J75" s="56">
        <f>J73*0.18</f>
        <v>450</v>
      </c>
      <c r="K75" s="56"/>
    </row>
    <row r="76" spans="1:11" x14ac:dyDescent="0.3">
      <c r="C76" s="55">
        <v>42</v>
      </c>
      <c r="I76" t="s">
        <v>33</v>
      </c>
      <c r="J76" s="56"/>
      <c r="K76" s="56"/>
    </row>
    <row r="77" spans="1:11" x14ac:dyDescent="0.3">
      <c r="A77" s="1"/>
      <c r="B77" s="34"/>
      <c r="C77" s="55">
        <v>421</v>
      </c>
      <c r="I77" t="s">
        <v>34</v>
      </c>
      <c r="J77" s="56"/>
      <c r="K77" s="56">
        <f>J73+J75</f>
        <v>2950</v>
      </c>
    </row>
    <row r="78" spans="1:11" x14ac:dyDescent="0.3">
      <c r="A78" s="1"/>
      <c r="B78" s="34"/>
      <c r="C78" s="55"/>
      <c r="J78" s="56"/>
      <c r="K78" s="56"/>
    </row>
    <row r="79" spans="1:11" x14ac:dyDescent="0.3">
      <c r="A79" s="1">
        <v>6</v>
      </c>
      <c r="B79" s="34"/>
      <c r="C79" s="55">
        <v>90</v>
      </c>
      <c r="I79" t="s">
        <v>50</v>
      </c>
      <c r="J79" s="56"/>
      <c r="K79" s="56"/>
    </row>
    <row r="80" spans="1:11" x14ac:dyDescent="0.3">
      <c r="A80" s="1"/>
      <c r="B80" s="34"/>
      <c r="C80" s="55">
        <v>901</v>
      </c>
      <c r="I80" t="s">
        <v>75</v>
      </c>
      <c r="J80" s="56"/>
      <c r="K80" s="56"/>
    </row>
    <row r="81" spans="1:11" x14ac:dyDescent="0.3">
      <c r="A81" s="1"/>
      <c r="B81" s="34"/>
      <c r="C81" s="55">
        <v>9013</v>
      </c>
      <c r="I81" t="s">
        <v>55</v>
      </c>
      <c r="J81" s="56">
        <f>'P 6a (2p)'!H10</f>
        <v>1500</v>
      </c>
      <c r="K81" s="56"/>
    </row>
    <row r="82" spans="1:11" x14ac:dyDescent="0.3">
      <c r="C82" s="55">
        <v>902</v>
      </c>
      <c r="I82" t="s">
        <v>76</v>
      </c>
      <c r="J82" s="56"/>
      <c r="K82" s="56"/>
    </row>
    <row r="83" spans="1:11" x14ac:dyDescent="0.3">
      <c r="A83" s="1"/>
      <c r="B83" s="34"/>
      <c r="C83" s="55">
        <v>9023</v>
      </c>
      <c r="I83" t="s">
        <v>55</v>
      </c>
      <c r="J83" s="56">
        <f>'P 6a (2p)'!I10</f>
        <v>1000</v>
      </c>
      <c r="K83" s="56"/>
    </row>
    <row r="84" spans="1:11" x14ac:dyDescent="0.3">
      <c r="A84" s="1"/>
      <c r="B84" s="34"/>
      <c r="C84" s="55">
        <v>79</v>
      </c>
      <c r="I84" t="s">
        <v>51</v>
      </c>
      <c r="J84" s="56"/>
      <c r="K84" s="56">
        <f>J81+J83</f>
        <v>2500</v>
      </c>
    </row>
    <row r="85" spans="1:11" x14ac:dyDescent="0.3">
      <c r="A85" s="1"/>
      <c r="B85" s="34"/>
      <c r="C85" s="55"/>
      <c r="J85" s="56"/>
      <c r="K85" s="56"/>
    </row>
    <row r="86" spans="1:11" x14ac:dyDescent="0.3">
      <c r="A86" s="1">
        <v>7</v>
      </c>
      <c r="B86" s="34"/>
      <c r="C86" s="55">
        <v>68</v>
      </c>
      <c r="I86" t="s">
        <v>79</v>
      </c>
      <c r="J86" s="56"/>
      <c r="K86" s="56"/>
    </row>
    <row r="87" spans="1:11" x14ac:dyDescent="0.3">
      <c r="A87" s="1"/>
      <c r="B87" s="34"/>
      <c r="C87" s="55">
        <v>684</v>
      </c>
      <c r="I87" t="s">
        <v>80</v>
      </c>
      <c r="J87" s="56">
        <f>'P 6a (2p)'!J11</f>
        <v>400</v>
      </c>
      <c r="K87" s="56"/>
    </row>
    <row r="88" spans="1:11" x14ac:dyDescent="0.3">
      <c r="A88" s="1"/>
      <c r="C88" s="55">
        <v>39</v>
      </c>
      <c r="I88" t="s">
        <v>82</v>
      </c>
      <c r="J88" s="16"/>
      <c r="K88" s="58"/>
    </row>
    <row r="89" spans="1:11" x14ac:dyDescent="0.3">
      <c r="A89" s="1"/>
      <c r="B89" s="34"/>
      <c r="C89" s="55">
        <v>395</v>
      </c>
      <c r="I89" t="s">
        <v>81</v>
      </c>
      <c r="J89" s="56"/>
      <c r="K89" s="56">
        <v>400</v>
      </c>
    </row>
    <row r="90" spans="1:11" x14ac:dyDescent="0.3">
      <c r="C90" s="55"/>
      <c r="J90" s="56"/>
      <c r="K90" s="56"/>
    </row>
    <row r="91" spans="1:11" x14ac:dyDescent="0.3">
      <c r="A91" s="1">
        <v>7</v>
      </c>
      <c r="B91" s="34"/>
      <c r="C91" s="55">
        <v>90</v>
      </c>
      <c r="I91" t="s">
        <v>50</v>
      </c>
      <c r="J91" s="56"/>
      <c r="K91" s="56"/>
    </row>
    <row r="92" spans="1:11" x14ac:dyDescent="0.3">
      <c r="A92" s="1"/>
      <c r="B92" s="34"/>
      <c r="C92" s="55">
        <v>901</v>
      </c>
      <c r="I92" t="s">
        <v>75</v>
      </c>
      <c r="J92" s="56"/>
      <c r="K92" s="56"/>
    </row>
    <row r="93" spans="1:11" x14ac:dyDescent="0.3">
      <c r="A93" s="1"/>
      <c r="B93" s="34"/>
      <c r="C93" s="55">
        <v>9013</v>
      </c>
      <c r="I93" t="s">
        <v>55</v>
      </c>
      <c r="J93" s="56">
        <f>'P 6a (2p)'!H11</f>
        <v>200</v>
      </c>
      <c r="K93" s="56"/>
    </row>
    <row r="94" spans="1:11" x14ac:dyDescent="0.3">
      <c r="A94" s="1"/>
      <c r="B94" s="34"/>
      <c r="C94" s="55">
        <v>902</v>
      </c>
      <c r="I94" t="s">
        <v>76</v>
      </c>
      <c r="J94" s="56"/>
      <c r="K94" s="56"/>
    </row>
    <row r="95" spans="1:11" x14ac:dyDescent="0.3">
      <c r="A95" s="1"/>
      <c r="B95" s="34"/>
      <c r="C95" s="55">
        <v>9023</v>
      </c>
      <c r="I95" t="s">
        <v>55</v>
      </c>
      <c r="J95" s="56">
        <f>'P 6a (2p)'!I11</f>
        <v>200</v>
      </c>
      <c r="K95" s="56"/>
    </row>
    <row r="96" spans="1:11" x14ac:dyDescent="0.3">
      <c r="A96" s="1"/>
      <c r="B96" s="34"/>
      <c r="C96" s="55">
        <v>79</v>
      </c>
      <c r="I96" t="s">
        <v>51</v>
      </c>
      <c r="J96" s="56"/>
      <c r="K96" s="56">
        <f>J93+J95</f>
        <v>400</v>
      </c>
    </row>
    <row r="97" spans="1:11" x14ac:dyDescent="0.3">
      <c r="A97" s="24"/>
      <c r="C97" s="55"/>
      <c r="J97" s="56"/>
      <c r="K97" s="56"/>
    </row>
    <row r="98" spans="1:11" x14ac:dyDescent="0.3">
      <c r="A98" s="1">
        <v>8</v>
      </c>
      <c r="B98" s="34"/>
      <c r="C98" s="55">
        <v>21</v>
      </c>
      <c r="I98" t="s">
        <v>58</v>
      </c>
      <c r="K98" s="56"/>
    </row>
    <row r="99" spans="1:11" x14ac:dyDescent="0.3">
      <c r="A99" s="1"/>
      <c r="B99" s="34"/>
      <c r="C99" s="55">
        <v>211</v>
      </c>
      <c r="I99" t="s">
        <v>75</v>
      </c>
      <c r="J99" s="56">
        <f>J93+J81+J67+J53+J39+J25+J13</f>
        <v>10230</v>
      </c>
      <c r="K99" s="56"/>
    </row>
    <row r="100" spans="1:11" x14ac:dyDescent="0.3">
      <c r="A100" s="1"/>
      <c r="B100" s="34"/>
      <c r="C100" s="55">
        <v>212</v>
      </c>
      <c r="I100" t="s">
        <v>76</v>
      </c>
      <c r="J100" s="56">
        <f>J95+J83+J69+J55+J41+J27+J15</f>
        <v>12070</v>
      </c>
      <c r="K100" s="56"/>
    </row>
    <row r="101" spans="1:11" x14ac:dyDescent="0.3">
      <c r="A101" s="1"/>
      <c r="B101" s="34"/>
      <c r="C101" s="55">
        <v>71</v>
      </c>
      <c r="I101" t="s">
        <v>59</v>
      </c>
      <c r="J101" s="56"/>
      <c r="K101" s="56"/>
    </row>
    <row r="102" spans="1:11" x14ac:dyDescent="0.3">
      <c r="A102" s="1"/>
      <c r="B102" s="34"/>
      <c r="C102" s="55">
        <v>711</v>
      </c>
      <c r="I102" t="s">
        <v>60</v>
      </c>
      <c r="J102" s="56"/>
      <c r="K102" s="56">
        <f>J99+J100</f>
        <v>22300</v>
      </c>
    </row>
    <row r="103" spans="1:11" x14ac:dyDescent="0.3">
      <c r="A103" s="1"/>
      <c r="C103" s="55"/>
      <c r="J103" s="56"/>
      <c r="K103" s="56"/>
    </row>
    <row r="104" spans="1:11" x14ac:dyDescent="0.3">
      <c r="A104" s="1"/>
      <c r="B104" s="34"/>
      <c r="C104" s="55"/>
      <c r="J104" s="56"/>
      <c r="K104" s="56"/>
    </row>
    <row r="105" spans="1:11" x14ac:dyDescent="0.3">
      <c r="B105" s="34"/>
      <c r="C105" s="55"/>
      <c r="J105" s="56"/>
      <c r="K105" s="56"/>
    </row>
    <row r="106" spans="1:11" x14ac:dyDescent="0.3">
      <c r="B106" s="34"/>
      <c r="C106" s="55"/>
      <c r="J106" s="56"/>
      <c r="K106" s="56"/>
    </row>
    <row r="107" spans="1:11" x14ac:dyDescent="0.3">
      <c r="B107" s="34"/>
      <c r="C107" s="55"/>
      <c r="J107" s="56"/>
      <c r="K107" s="56"/>
    </row>
    <row r="108" spans="1:11" x14ac:dyDescent="0.3">
      <c r="C108" s="55"/>
      <c r="J108" s="56"/>
      <c r="K108" s="56"/>
    </row>
    <row r="109" spans="1:11" x14ac:dyDescent="0.3">
      <c r="A109" s="24"/>
      <c r="C109" s="55"/>
      <c r="J109" s="16"/>
      <c r="K109" s="16"/>
    </row>
    <row r="110" spans="1:11" x14ac:dyDescent="0.3">
      <c r="A110" s="1"/>
      <c r="B110" s="34"/>
      <c r="C110" s="55"/>
      <c r="J110" s="56"/>
      <c r="K110" s="56"/>
    </row>
    <row r="111" spans="1:11" x14ac:dyDescent="0.3">
      <c r="A111" s="1"/>
      <c r="B111" s="34"/>
      <c r="C111" s="55"/>
      <c r="J111" s="56"/>
      <c r="K111" s="56"/>
    </row>
    <row r="112" spans="1:11" x14ac:dyDescent="0.3">
      <c r="A112" s="1"/>
      <c r="B112" s="34"/>
      <c r="C112" s="55"/>
      <c r="J112" s="56"/>
      <c r="K112" s="56"/>
    </row>
    <row r="113" spans="1:11" x14ac:dyDescent="0.3">
      <c r="A113" s="1"/>
      <c r="B113" s="34"/>
      <c r="C113" s="55"/>
      <c r="J113" s="56"/>
      <c r="K113" s="56"/>
    </row>
    <row r="114" spans="1:11" x14ac:dyDescent="0.3">
      <c r="C114" s="55"/>
      <c r="J114" s="56"/>
      <c r="K114" s="56"/>
    </row>
    <row r="115" spans="1:11" x14ac:dyDescent="0.3">
      <c r="A115" s="1"/>
      <c r="B115" s="34"/>
      <c r="C115" s="55"/>
      <c r="J115" s="56"/>
      <c r="K115" s="56"/>
    </row>
    <row r="116" spans="1:11" x14ac:dyDescent="0.3">
      <c r="A116" s="1"/>
      <c r="B116" s="34"/>
      <c r="C116" s="55"/>
      <c r="J116" s="56"/>
      <c r="K116" s="56"/>
    </row>
    <row r="117" spans="1:11" x14ac:dyDescent="0.3">
      <c r="A117" s="1"/>
      <c r="B117" s="34"/>
      <c r="C117" s="55"/>
      <c r="J117" s="56"/>
      <c r="K117" s="56"/>
    </row>
    <row r="118" spans="1:11" x14ac:dyDescent="0.3">
      <c r="A118" s="1"/>
      <c r="B118" s="34"/>
      <c r="C118" s="55"/>
      <c r="J118" s="56"/>
      <c r="K118" s="56"/>
    </row>
    <row r="119" spans="1:11" x14ac:dyDescent="0.3">
      <c r="A119" s="1"/>
      <c r="B119" s="34"/>
      <c r="C119" s="55"/>
      <c r="J119" s="56"/>
      <c r="K119" s="56"/>
    </row>
    <row r="120" spans="1:11" x14ac:dyDescent="0.3">
      <c r="A120" s="1"/>
      <c r="B120" s="34"/>
      <c r="C120" s="55"/>
      <c r="J120" s="56"/>
      <c r="K120" s="56"/>
    </row>
    <row r="121" spans="1:11" x14ac:dyDescent="0.3">
      <c r="C121" s="55"/>
      <c r="J121" s="56"/>
      <c r="K121" s="56"/>
    </row>
    <row r="122" spans="1:11" x14ac:dyDescent="0.3">
      <c r="A122" s="1"/>
      <c r="B122" s="34"/>
      <c r="C122" s="55"/>
      <c r="J122" s="56"/>
      <c r="K122" s="56"/>
    </row>
    <row r="123" spans="1:11" x14ac:dyDescent="0.3">
      <c r="A123" s="1"/>
      <c r="B123" s="34"/>
      <c r="C123" s="55"/>
      <c r="J123" s="56"/>
      <c r="K123" s="56"/>
    </row>
    <row r="124" spans="1:11" x14ac:dyDescent="0.3">
      <c r="A124" s="1"/>
      <c r="B124" s="34"/>
      <c r="C124" s="55"/>
      <c r="J124" s="56"/>
      <c r="K124" s="56"/>
    </row>
    <row r="125" spans="1:11" x14ac:dyDescent="0.3">
      <c r="A125" s="1"/>
      <c r="B125" s="34"/>
      <c r="C125" s="55"/>
      <c r="J125" s="56"/>
      <c r="K125" s="56"/>
    </row>
    <row r="126" spans="1:11" x14ac:dyDescent="0.3">
      <c r="C126" s="55"/>
      <c r="J126" s="56"/>
      <c r="K126" s="56"/>
    </row>
    <row r="127" spans="1:11" x14ac:dyDescent="0.3">
      <c r="A127" s="1"/>
      <c r="B127" s="34"/>
      <c r="C127" s="55"/>
      <c r="J127" s="56"/>
      <c r="K127" s="56"/>
    </row>
    <row r="128" spans="1:11" x14ac:dyDescent="0.3">
      <c r="A128" s="1"/>
      <c r="B128" s="34"/>
      <c r="C128" s="55"/>
      <c r="J128" s="56"/>
      <c r="K128" s="56"/>
    </row>
    <row r="129" spans="1:11" x14ac:dyDescent="0.3">
      <c r="A129" s="1"/>
      <c r="B129" s="34"/>
      <c r="C129" s="55"/>
      <c r="J129" s="56"/>
      <c r="K129" s="56"/>
    </row>
    <row r="130" spans="1:11" x14ac:dyDescent="0.3">
      <c r="A130" s="1"/>
      <c r="B130" s="34"/>
      <c r="C130" s="55"/>
      <c r="J130" s="56"/>
      <c r="K130" s="56"/>
    </row>
    <row r="131" spans="1:11" x14ac:dyDescent="0.3">
      <c r="C131" s="55"/>
      <c r="J131" s="56"/>
      <c r="K131" s="56"/>
    </row>
    <row r="132" spans="1:11" x14ac:dyDescent="0.3">
      <c r="A132" s="1"/>
      <c r="B132" s="34"/>
      <c r="C132" s="55"/>
      <c r="J132" s="56"/>
      <c r="K132" s="56"/>
    </row>
    <row r="133" spans="1:11" x14ac:dyDescent="0.3">
      <c r="A133" s="1"/>
      <c r="B133" s="34"/>
      <c r="C133" s="55"/>
      <c r="J133" s="56"/>
      <c r="K133" s="56"/>
    </row>
    <row r="134" spans="1:11" x14ac:dyDescent="0.3">
      <c r="A134" s="1"/>
      <c r="B134" s="34"/>
      <c r="C134" s="55"/>
      <c r="J134" s="56"/>
      <c r="K134" s="56"/>
    </row>
    <row r="135" spans="1:11" x14ac:dyDescent="0.3">
      <c r="A135" s="1"/>
      <c r="B135" s="34"/>
      <c r="C135" s="55"/>
      <c r="J135" s="56"/>
      <c r="K135" s="56"/>
    </row>
    <row r="136" spans="1:11" x14ac:dyDescent="0.3">
      <c r="C136" s="55"/>
    </row>
    <row r="137" spans="1:11" x14ac:dyDescent="0.3">
      <c r="A137" s="24"/>
      <c r="C137" s="55"/>
      <c r="J137" s="56"/>
      <c r="K137" s="56"/>
    </row>
    <row r="138" spans="1:11" x14ac:dyDescent="0.3">
      <c r="B138" s="34"/>
      <c r="C138" s="55"/>
      <c r="J138" s="56"/>
      <c r="K138" s="56"/>
    </row>
    <row r="139" spans="1:11" x14ac:dyDescent="0.3">
      <c r="B139" s="34"/>
      <c r="C139" s="55"/>
      <c r="J139" s="56"/>
      <c r="K139" s="56"/>
    </row>
    <row r="140" spans="1:11" x14ac:dyDescent="0.3">
      <c r="B140" s="34"/>
      <c r="C140" s="55"/>
      <c r="J140" s="56"/>
      <c r="K140" s="56"/>
    </row>
    <row r="141" spans="1:11" x14ac:dyDescent="0.3">
      <c r="B141" s="34"/>
      <c r="C141" s="55"/>
      <c r="J141" s="56"/>
      <c r="K141" s="56"/>
    </row>
    <row r="142" spans="1:11" x14ac:dyDescent="0.3">
      <c r="B142" s="34"/>
      <c r="C142" s="55"/>
      <c r="J142" s="56"/>
      <c r="K142" s="56"/>
    </row>
    <row r="143" spans="1:11" x14ac:dyDescent="0.3">
      <c r="B143" s="34"/>
      <c r="C143" s="55"/>
      <c r="J143" s="56"/>
      <c r="K143" s="56"/>
    </row>
    <row r="144" spans="1:11" x14ac:dyDescent="0.3">
      <c r="C144" s="55"/>
      <c r="J144" s="56"/>
      <c r="K144" s="56"/>
    </row>
    <row r="145" spans="2:11" x14ac:dyDescent="0.3">
      <c r="B145" s="34"/>
      <c r="C145" s="55"/>
      <c r="J145" s="56"/>
      <c r="K145" s="56"/>
    </row>
    <row r="146" spans="2:11" x14ac:dyDescent="0.3">
      <c r="B146" s="34"/>
      <c r="C146" s="55"/>
      <c r="J146" s="56"/>
      <c r="K146" s="56"/>
    </row>
    <row r="147" spans="2:11" x14ac:dyDescent="0.3">
      <c r="B147" s="34"/>
      <c r="C147" s="55"/>
      <c r="J147" s="56"/>
      <c r="K147" s="56"/>
    </row>
    <row r="148" spans="2:11" x14ac:dyDescent="0.3">
      <c r="B148" s="34"/>
      <c r="C148" s="55"/>
      <c r="J148" s="56"/>
      <c r="K148" s="56"/>
    </row>
  </sheetData>
  <pageMargins left="0.7" right="0.7" top="0.75" bottom="0.75" header="0.3" footer="0.3"/>
  <pageSetup paperSize="9" orientation="portrait" r:id="rId1"/>
  <rowBreaks count="2" manualBreakCount="2">
    <brk id="43" max="16383" man="1"/>
    <brk id="8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906-9E14-4691-98CF-6ADAF07978FF}">
  <dimension ref="A1:E28"/>
  <sheetViews>
    <sheetView view="pageBreakPreview" zoomScale="60" zoomScaleNormal="100" workbookViewId="0">
      <selection activeCell="I40" sqref="I40"/>
    </sheetView>
  </sheetViews>
  <sheetFormatPr baseColWidth="10" defaultRowHeight="14.4" x14ac:dyDescent="0.3"/>
  <cols>
    <col min="1" max="1" width="7" customWidth="1"/>
    <col min="2" max="2" width="29.33203125" customWidth="1"/>
    <col min="3" max="3" width="11.5546875" style="65"/>
  </cols>
  <sheetData>
    <row r="1" spans="1:5" x14ac:dyDescent="0.3">
      <c r="A1" s="24" t="s">
        <v>84</v>
      </c>
    </row>
    <row r="3" spans="1:5" x14ac:dyDescent="0.3">
      <c r="A3" s="24" t="s">
        <v>85</v>
      </c>
      <c r="C3" s="66">
        <f>'7 EECC (Hoja Trabajo)'!F44</f>
        <v>19295.311650000003</v>
      </c>
    </row>
    <row r="5" spans="1:5" x14ac:dyDescent="0.3">
      <c r="A5" t="s">
        <v>86</v>
      </c>
    </row>
    <row r="7" spans="1:5" x14ac:dyDescent="0.3">
      <c r="B7" t="str">
        <f>'7 EECC (Hoja Trabajo)'!B25</f>
        <v>Gastos notariales Hipoteca</v>
      </c>
      <c r="C7" s="106">
        <f>'7 EECC (Hoja Trabajo)'!E25</f>
        <v>320</v>
      </c>
    </row>
    <row r="8" spans="1:5" x14ac:dyDescent="0.3">
      <c r="B8" s="78" t="s">
        <v>123</v>
      </c>
      <c r="C8" s="106">
        <f>'7 EECC (Hoja Trabajo)'!E38</f>
        <v>125</v>
      </c>
      <c r="E8" t="s">
        <v>133</v>
      </c>
    </row>
    <row r="9" spans="1:5" x14ac:dyDescent="0.3">
      <c r="B9" s="29" t="str">
        <f>'7 EECC (Hoja Trabajo)'!B30</f>
        <v>ITF</v>
      </c>
      <c r="C9" s="106">
        <f>'7 EECC (Hoja Trabajo)'!E30</f>
        <v>0.16</v>
      </c>
      <c r="E9" t="s">
        <v>133</v>
      </c>
    </row>
    <row r="10" spans="1:5" x14ac:dyDescent="0.3">
      <c r="B10" s="29" t="str">
        <f>'7 EECC (Hoja Trabajo)'!B37</f>
        <v>Transferencia interbancaria</v>
      </c>
      <c r="C10" s="106">
        <f>'7 EECC (Hoja Trabajo)'!E37-'7 Libro bancos (Hoja Trabajo)'!E33</f>
        <v>9</v>
      </c>
      <c r="E10" t="s">
        <v>133</v>
      </c>
    </row>
    <row r="11" spans="1:5" x14ac:dyDescent="0.3">
      <c r="B11" s="29" t="str">
        <f>'7 EECC (Hoja Trabajo)'!B41</f>
        <v>ITF</v>
      </c>
      <c r="C11" s="106">
        <f>'7 EECC (Hoja Trabajo)'!E41</f>
        <v>0.22500000000000001</v>
      </c>
      <c r="E11" t="s">
        <v>133</v>
      </c>
    </row>
    <row r="12" spans="1:5" x14ac:dyDescent="0.3">
      <c r="A12" s="29"/>
    </row>
    <row r="13" spans="1:5" x14ac:dyDescent="0.3">
      <c r="A13" t="s">
        <v>87</v>
      </c>
    </row>
    <row r="15" spans="1:5" x14ac:dyDescent="0.3">
      <c r="B15" t="str">
        <f>'7 EECC (Hoja Trabajo)'!B29</f>
        <v>Abono Letra en cobranza</v>
      </c>
      <c r="C15" s="106">
        <f>-'7 EECC (Hoja Trabajo)'!F29</f>
        <v>-3200</v>
      </c>
      <c r="E15" t="s">
        <v>133</v>
      </c>
    </row>
    <row r="16" spans="1:5" x14ac:dyDescent="0.3">
      <c r="B16" t="str">
        <f>'7 EECC (Hoja Trabajo)'!B40</f>
        <v>Ingreso en efectivo O/P</v>
      </c>
      <c r="C16" s="106">
        <f>-'7 EECC (Hoja Trabajo)'!F40</f>
        <v>-4500</v>
      </c>
      <c r="E16" t="s">
        <v>133</v>
      </c>
    </row>
    <row r="18" spans="1:5" x14ac:dyDescent="0.3">
      <c r="A18" t="s">
        <v>88</v>
      </c>
    </row>
    <row r="20" spans="1:5" x14ac:dyDescent="0.3">
      <c r="B20" t="str">
        <f>'7 Libro bancos (Hoja Trabajo)'!C14</f>
        <v>Cheque N°100006 Proveedor</v>
      </c>
      <c r="C20" s="106">
        <f>-'7 Libro bancos (Hoja Trabajo)'!E14</f>
        <v>-2450</v>
      </c>
      <c r="E20" t="s">
        <v>133</v>
      </c>
    </row>
    <row r="21" spans="1:5" x14ac:dyDescent="0.3">
      <c r="B21" t="str">
        <f>'7 Libro bancos (Hoja Trabajo)'!C31</f>
        <v>Cheque N°100009 Proveedor</v>
      </c>
      <c r="C21" s="106">
        <f>-'7 Libro bancos (Hoja Trabajo)'!E31</f>
        <v>-3500</v>
      </c>
      <c r="E21" t="s">
        <v>133</v>
      </c>
    </row>
    <row r="23" spans="1:5" x14ac:dyDescent="0.3">
      <c r="A23" t="s">
        <v>89</v>
      </c>
    </row>
    <row r="25" spans="1:5" x14ac:dyDescent="0.3">
      <c r="B25" t="str">
        <f>'7 Libro bancos (Hoja Trabajo)'!C36</f>
        <v>Transferencia interbancaria</v>
      </c>
      <c r="C25" s="106">
        <f>'7 Libro bancos (Hoja Trabajo)'!D36</f>
        <v>1280</v>
      </c>
      <c r="E25" t="s">
        <v>133</v>
      </c>
    </row>
    <row r="26" spans="1:5" x14ac:dyDescent="0.3">
      <c r="B26" t="str">
        <f>'7 Libro bancos (Hoja Trabajo)'!C35</f>
        <v>Intereses sobre fondos mutuos</v>
      </c>
      <c r="C26" s="65">
        <f>'7 Libro bancos (Hoja Trabajo)'!D35-'7 EECC (Hoja Trabajo)'!F39</f>
        <v>0</v>
      </c>
    </row>
    <row r="28" spans="1:5" x14ac:dyDescent="0.3">
      <c r="A28" s="24" t="s">
        <v>90</v>
      </c>
      <c r="C28" s="67">
        <f>SUM(C1:C27)</f>
        <v>7379.6966500000017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B61E-EF2B-4C33-B98D-9B491DAC487F}">
  <dimension ref="A1:H53"/>
  <sheetViews>
    <sheetView view="pageBreakPreview" zoomScale="60" zoomScaleNormal="100" workbookViewId="0">
      <selection activeCell="D6" sqref="D6"/>
    </sheetView>
  </sheetViews>
  <sheetFormatPr baseColWidth="10" defaultRowHeight="14.4" x14ac:dyDescent="0.3"/>
  <cols>
    <col min="2" max="2" width="29.33203125" bestFit="1" customWidth="1"/>
    <col min="3" max="3" width="19" bestFit="1" customWidth="1"/>
    <col min="4" max="4" width="9.44140625" style="1" bestFit="1" customWidth="1"/>
    <col min="5" max="5" width="12.21875" bestFit="1" customWidth="1"/>
    <col min="6" max="6" width="12.44140625" bestFit="1" customWidth="1"/>
    <col min="7" max="7" width="2.6640625" bestFit="1" customWidth="1"/>
    <col min="8" max="8" width="4.21875" bestFit="1" customWidth="1"/>
  </cols>
  <sheetData>
    <row r="1" spans="1:8" x14ac:dyDescent="0.3">
      <c r="A1" s="121" t="s">
        <v>91</v>
      </c>
      <c r="B1" s="121"/>
      <c r="C1" s="121"/>
      <c r="D1" s="121"/>
      <c r="E1" s="121"/>
      <c r="F1" s="121"/>
    </row>
    <row r="2" spans="1:8" x14ac:dyDescent="0.3">
      <c r="A2" s="122" t="s">
        <v>92</v>
      </c>
      <c r="B2" s="122"/>
      <c r="C2" s="122"/>
      <c r="D2" s="122"/>
      <c r="E2" s="122"/>
      <c r="F2" s="122"/>
    </row>
    <row r="3" spans="1:8" x14ac:dyDescent="0.3">
      <c r="A3" s="123">
        <v>45627</v>
      </c>
      <c r="B3" s="123"/>
      <c r="C3" s="123"/>
      <c r="D3" s="123"/>
      <c r="E3" s="123"/>
      <c r="F3" s="123"/>
    </row>
    <row r="4" spans="1:8" x14ac:dyDescent="0.3">
      <c r="A4" s="107"/>
      <c r="B4" s="107"/>
      <c r="C4" s="107"/>
      <c r="D4" s="107"/>
      <c r="E4" s="107"/>
      <c r="F4" s="107"/>
    </row>
    <row r="5" spans="1:8" x14ac:dyDescent="0.3">
      <c r="A5" s="108" t="s">
        <v>93</v>
      </c>
      <c r="B5" s="107"/>
      <c r="C5" s="107"/>
      <c r="D5" s="107"/>
      <c r="E5" s="107"/>
      <c r="F5" s="107"/>
    </row>
    <row r="6" spans="1:8" x14ac:dyDescent="0.3">
      <c r="A6" s="108" t="s">
        <v>94</v>
      </c>
      <c r="B6" s="24"/>
      <c r="C6" s="24"/>
      <c r="D6" s="16"/>
      <c r="E6" s="24"/>
      <c r="F6" s="24"/>
    </row>
    <row r="7" spans="1:8" x14ac:dyDescent="0.3">
      <c r="A7" s="108" t="s">
        <v>95</v>
      </c>
      <c r="B7" s="24"/>
      <c r="C7" s="24"/>
      <c r="D7" s="16"/>
      <c r="E7" s="24"/>
      <c r="F7" s="24"/>
    </row>
    <row r="8" spans="1:8" ht="15" thickBot="1" x14ac:dyDescent="0.35"/>
    <row r="9" spans="1:8" ht="29.4" thickBot="1" x14ac:dyDescent="0.35">
      <c r="A9" s="68" t="s">
        <v>96</v>
      </c>
      <c r="B9" s="69" t="s">
        <v>30</v>
      </c>
      <c r="C9" s="69" t="s">
        <v>97</v>
      </c>
      <c r="D9" s="70" t="s">
        <v>98</v>
      </c>
      <c r="E9" s="69" t="s">
        <v>99</v>
      </c>
      <c r="F9" s="71" t="s">
        <v>100</v>
      </c>
    </row>
    <row r="10" spans="1:8" x14ac:dyDescent="0.3">
      <c r="A10" s="72">
        <v>45597</v>
      </c>
      <c r="B10" s="73" t="s">
        <v>101</v>
      </c>
      <c r="C10" s="73"/>
      <c r="D10" s="74"/>
      <c r="E10" s="75"/>
      <c r="F10" s="76">
        <f>15500-2000</f>
        <v>13500</v>
      </c>
      <c r="H10" s="29" t="s">
        <v>133</v>
      </c>
    </row>
    <row r="11" spans="1:8" x14ac:dyDescent="0.3">
      <c r="A11" s="77">
        <v>45600</v>
      </c>
      <c r="B11" s="78" t="s">
        <v>102</v>
      </c>
      <c r="C11" s="78" t="s">
        <v>103</v>
      </c>
      <c r="D11" s="79">
        <v>110001</v>
      </c>
      <c r="E11" s="80">
        <v>2538</v>
      </c>
      <c r="F11" s="81"/>
      <c r="H11" t="s">
        <v>133</v>
      </c>
    </row>
    <row r="12" spans="1:8" x14ac:dyDescent="0.3">
      <c r="A12" s="77">
        <v>45600</v>
      </c>
      <c r="B12" s="78" t="s">
        <v>104</v>
      </c>
      <c r="C12" s="78" t="s">
        <v>103</v>
      </c>
      <c r="D12" s="79">
        <v>110002</v>
      </c>
      <c r="E12" s="80">
        <f>E11*0.005%</f>
        <v>0.12690000000000001</v>
      </c>
      <c r="F12" s="81"/>
      <c r="H12" t="s">
        <v>133</v>
      </c>
    </row>
    <row r="13" spans="1:8" x14ac:dyDescent="0.3">
      <c r="A13" s="77">
        <v>45601</v>
      </c>
      <c r="B13" s="78" t="s">
        <v>108</v>
      </c>
      <c r="C13" s="78" t="s">
        <v>107</v>
      </c>
      <c r="D13" s="79">
        <v>110004</v>
      </c>
      <c r="E13" s="80"/>
      <c r="F13" s="81"/>
      <c r="H13" t="s">
        <v>133</v>
      </c>
    </row>
    <row r="14" spans="1:8" x14ac:dyDescent="0.3">
      <c r="A14" s="77">
        <v>45602</v>
      </c>
      <c r="B14" s="78" t="s">
        <v>106</v>
      </c>
      <c r="C14" s="78" t="s">
        <v>107</v>
      </c>
      <c r="D14" s="79">
        <v>110003</v>
      </c>
      <c r="E14" s="80">
        <v>452</v>
      </c>
      <c r="F14" s="81"/>
    </row>
    <row r="15" spans="1:8" x14ac:dyDescent="0.3">
      <c r="A15" s="77">
        <v>45603</v>
      </c>
      <c r="B15" s="78" t="s">
        <v>109</v>
      </c>
      <c r="C15" s="78" t="s">
        <v>103</v>
      </c>
      <c r="D15" s="79">
        <v>110006</v>
      </c>
      <c r="E15" s="80">
        <v>2015</v>
      </c>
      <c r="F15" s="81"/>
    </row>
    <row r="16" spans="1:8" x14ac:dyDescent="0.3">
      <c r="A16" s="77">
        <v>45603</v>
      </c>
      <c r="B16" s="78" t="s">
        <v>104</v>
      </c>
      <c r="C16" s="78" t="s">
        <v>103</v>
      </c>
      <c r="D16" s="79">
        <v>110007</v>
      </c>
      <c r="E16" s="80">
        <f>E15*0.005%</f>
        <v>0.10075000000000001</v>
      </c>
      <c r="F16" s="81"/>
    </row>
    <row r="17" spans="1:8" x14ac:dyDescent="0.3">
      <c r="A17" s="77">
        <v>45604</v>
      </c>
      <c r="B17" s="78" t="s">
        <v>110</v>
      </c>
      <c r="C17" s="78" t="s">
        <v>107</v>
      </c>
      <c r="D17" s="79">
        <v>110008</v>
      </c>
      <c r="E17" s="80">
        <v>722</v>
      </c>
      <c r="F17" s="81"/>
    </row>
    <row r="18" spans="1:8" x14ac:dyDescent="0.3">
      <c r="A18" s="77">
        <v>45607</v>
      </c>
      <c r="B18" s="78" t="s">
        <v>108</v>
      </c>
      <c r="C18" s="78" t="s">
        <v>107</v>
      </c>
      <c r="D18" s="79">
        <v>110009</v>
      </c>
      <c r="E18" s="80"/>
      <c r="F18" s="81">
        <v>3500</v>
      </c>
    </row>
    <row r="19" spans="1:8" x14ac:dyDescent="0.3">
      <c r="A19" s="77">
        <v>45608</v>
      </c>
      <c r="B19" s="78" t="s">
        <v>111</v>
      </c>
      <c r="C19" s="78" t="s">
        <v>112</v>
      </c>
      <c r="D19" s="79">
        <v>110010</v>
      </c>
      <c r="E19" s="80"/>
      <c r="F19" s="81">
        <v>5450</v>
      </c>
    </row>
    <row r="20" spans="1:8" x14ac:dyDescent="0.3">
      <c r="A20" s="77">
        <v>45608</v>
      </c>
      <c r="B20" s="78" t="s">
        <v>104</v>
      </c>
      <c r="C20" s="78" t="s">
        <v>112</v>
      </c>
      <c r="D20" s="79">
        <v>110011</v>
      </c>
      <c r="E20" s="80">
        <f>F19*0.005%</f>
        <v>0.27250000000000002</v>
      </c>
      <c r="F20" s="81"/>
    </row>
    <row r="21" spans="1:8" x14ac:dyDescent="0.3">
      <c r="A21" s="77">
        <v>45609</v>
      </c>
      <c r="B21" s="78" t="s">
        <v>113</v>
      </c>
      <c r="C21" s="78" t="s">
        <v>114</v>
      </c>
      <c r="D21" s="79">
        <v>110012</v>
      </c>
      <c r="E21" s="80">
        <v>50</v>
      </c>
      <c r="F21" s="81"/>
    </row>
    <row r="22" spans="1:8" x14ac:dyDescent="0.3">
      <c r="A22" s="77">
        <v>45610</v>
      </c>
      <c r="B22" s="78" t="s">
        <v>115</v>
      </c>
      <c r="C22" s="78" t="s">
        <v>107</v>
      </c>
      <c r="D22" s="79">
        <v>110013</v>
      </c>
      <c r="E22" s="80">
        <v>950</v>
      </c>
      <c r="F22" s="81"/>
    </row>
    <row r="23" spans="1:8" x14ac:dyDescent="0.3">
      <c r="A23" s="77">
        <v>45611</v>
      </c>
      <c r="B23" s="78" t="s">
        <v>116</v>
      </c>
      <c r="C23" s="78" t="s">
        <v>112</v>
      </c>
      <c r="D23" s="79">
        <v>110014</v>
      </c>
      <c r="E23" s="80"/>
      <c r="F23" s="81">
        <v>3830</v>
      </c>
    </row>
    <row r="24" spans="1:8" x14ac:dyDescent="0.3">
      <c r="A24" s="77">
        <v>45611</v>
      </c>
      <c r="B24" s="78" t="s">
        <v>104</v>
      </c>
      <c r="C24" s="78" t="s">
        <v>112</v>
      </c>
      <c r="D24" s="79">
        <v>110015</v>
      </c>
      <c r="E24" s="80">
        <f>F23*0.005%</f>
        <v>0.1915</v>
      </c>
      <c r="F24" s="81"/>
    </row>
    <row r="25" spans="1:8" x14ac:dyDescent="0.3">
      <c r="A25" s="77">
        <v>45614</v>
      </c>
      <c r="B25" s="78" t="s">
        <v>117</v>
      </c>
      <c r="C25" s="78" t="s">
        <v>114</v>
      </c>
      <c r="D25" s="79">
        <v>110016</v>
      </c>
      <c r="E25" s="80">
        <v>320</v>
      </c>
      <c r="F25" s="81"/>
      <c r="G25" s="105" t="s">
        <v>105</v>
      </c>
    </row>
    <row r="26" spans="1:8" x14ac:dyDescent="0.3">
      <c r="A26" s="77">
        <v>45615</v>
      </c>
      <c r="B26" s="78" t="s">
        <v>118</v>
      </c>
      <c r="C26" s="78" t="s">
        <v>103</v>
      </c>
      <c r="D26" s="79">
        <v>110017</v>
      </c>
      <c r="E26" s="80">
        <v>2334</v>
      </c>
      <c r="F26" s="81"/>
    </row>
    <row r="27" spans="1:8" x14ac:dyDescent="0.3">
      <c r="A27" s="77">
        <v>45615</v>
      </c>
      <c r="B27" s="78" t="s">
        <v>104</v>
      </c>
      <c r="C27" s="78" t="s">
        <v>103</v>
      </c>
      <c r="D27" s="79">
        <v>110018</v>
      </c>
      <c r="E27" s="80">
        <f>E26*0.005%</f>
        <v>0.11670000000000001</v>
      </c>
      <c r="F27" s="81"/>
    </row>
    <row r="28" spans="1:8" x14ac:dyDescent="0.3">
      <c r="A28" s="77">
        <v>45616</v>
      </c>
      <c r="B28" s="78" t="s">
        <v>119</v>
      </c>
      <c r="C28" s="78" t="s">
        <v>107</v>
      </c>
      <c r="D28" s="79">
        <v>110019</v>
      </c>
      <c r="E28" s="80">
        <v>553</v>
      </c>
      <c r="F28" s="81"/>
    </row>
    <row r="29" spans="1:8" x14ac:dyDescent="0.3">
      <c r="A29" s="77">
        <v>45617</v>
      </c>
      <c r="B29" s="78" t="s">
        <v>120</v>
      </c>
      <c r="C29" s="78" t="s">
        <v>112</v>
      </c>
      <c r="D29" s="79">
        <v>110020</v>
      </c>
      <c r="E29" s="80"/>
      <c r="F29" s="81">
        <v>3200</v>
      </c>
      <c r="G29" s="105" t="s">
        <v>105</v>
      </c>
      <c r="H29" t="s">
        <v>133</v>
      </c>
    </row>
    <row r="30" spans="1:8" x14ac:dyDescent="0.3">
      <c r="A30" s="77">
        <v>45617</v>
      </c>
      <c r="B30" s="78" t="s">
        <v>104</v>
      </c>
      <c r="C30" s="78" t="s">
        <v>112</v>
      </c>
      <c r="D30" s="79">
        <v>110021</v>
      </c>
      <c r="E30" s="80">
        <f>F29*0.005%</f>
        <v>0.16</v>
      </c>
      <c r="F30" s="81"/>
      <c r="G30" s="105" t="s">
        <v>105</v>
      </c>
    </row>
    <row r="31" spans="1:8" x14ac:dyDescent="0.3">
      <c r="A31" s="77">
        <v>45618</v>
      </c>
      <c r="B31" s="78" t="s">
        <v>121</v>
      </c>
      <c r="C31" s="78" t="s">
        <v>112</v>
      </c>
      <c r="D31" s="79">
        <v>110022</v>
      </c>
      <c r="E31" s="80">
        <v>2100</v>
      </c>
      <c r="F31" s="81"/>
    </row>
    <row r="32" spans="1:8" x14ac:dyDescent="0.3">
      <c r="A32" s="77">
        <v>45618</v>
      </c>
      <c r="B32" s="78" t="s">
        <v>104</v>
      </c>
      <c r="C32" s="78" t="s">
        <v>112</v>
      </c>
      <c r="D32" s="79">
        <v>110023</v>
      </c>
      <c r="E32" s="80">
        <f>E31*0.005%</f>
        <v>0.10500000000000001</v>
      </c>
      <c r="F32" s="81"/>
    </row>
    <row r="33" spans="1:8" x14ac:dyDescent="0.3">
      <c r="A33" s="77">
        <v>45621</v>
      </c>
      <c r="B33" s="78" t="s">
        <v>122</v>
      </c>
      <c r="C33" s="78" t="s">
        <v>103</v>
      </c>
      <c r="D33" s="79">
        <v>110024</v>
      </c>
      <c r="E33" s="80">
        <v>2950</v>
      </c>
      <c r="F33" s="81"/>
    </row>
    <row r="34" spans="1:8" x14ac:dyDescent="0.3">
      <c r="A34" s="77">
        <v>45621</v>
      </c>
      <c r="B34" s="78" t="s">
        <v>104</v>
      </c>
      <c r="C34" s="78" t="s">
        <v>103</v>
      </c>
      <c r="D34" s="79">
        <v>110025</v>
      </c>
      <c r="E34" s="80">
        <f>E33*0.005%</f>
        <v>0.14750000000000002</v>
      </c>
      <c r="F34" s="81"/>
    </row>
    <row r="35" spans="1:8" x14ac:dyDescent="0.3">
      <c r="A35" s="77">
        <v>45622</v>
      </c>
      <c r="B35" s="78" t="s">
        <v>111</v>
      </c>
      <c r="C35" s="78" t="s">
        <v>112</v>
      </c>
      <c r="D35" s="79">
        <v>110026</v>
      </c>
      <c r="E35" s="80"/>
      <c r="F35" s="81">
        <v>4850</v>
      </c>
    </row>
    <row r="36" spans="1:8" x14ac:dyDescent="0.3">
      <c r="A36" s="77">
        <v>45622</v>
      </c>
      <c r="B36" s="78" t="s">
        <v>104</v>
      </c>
      <c r="C36" s="78" t="s">
        <v>112</v>
      </c>
      <c r="D36" s="79">
        <v>110027</v>
      </c>
      <c r="E36" s="80">
        <f>F35*0.005%</f>
        <v>0.24250000000000002</v>
      </c>
      <c r="F36" s="81"/>
    </row>
    <row r="37" spans="1:8" x14ac:dyDescent="0.3">
      <c r="A37" s="77">
        <v>45623</v>
      </c>
      <c r="B37" s="78" t="s">
        <v>108</v>
      </c>
      <c r="C37" s="78" t="s">
        <v>112</v>
      </c>
      <c r="D37" s="79">
        <v>110028</v>
      </c>
      <c r="E37" s="80">
        <v>2354</v>
      </c>
      <c r="F37" s="81"/>
      <c r="G37" s="105" t="s">
        <v>105</v>
      </c>
      <c r="H37" t="s">
        <v>133</v>
      </c>
    </row>
    <row r="38" spans="1:8" x14ac:dyDescent="0.3">
      <c r="A38" s="77">
        <v>45624</v>
      </c>
      <c r="B38" s="78" t="s">
        <v>123</v>
      </c>
      <c r="C38" s="78" t="s">
        <v>114</v>
      </c>
      <c r="D38" s="79">
        <v>110029</v>
      </c>
      <c r="E38" s="80">
        <v>125</v>
      </c>
      <c r="F38" s="81"/>
      <c r="G38" s="105" t="s">
        <v>105</v>
      </c>
      <c r="H38" t="s">
        <v>133</v>
      </c>
    </row>
    <row r="39" spans="1:8" x14ac:dyDescent="0.3">
      <c r="A39" s="77">
        <v>45625</v>
      </c>
      <c r="B39" s="78" t="s">
        <v>124</v>
      </c>
      <c r="C39" s="78" t="s">
        <v>114</v>
      </c>
      <c r="D39" s="79">
        <v>110030</v>
      </c>
      <c r="E39" s="80"/>
      <c r="F39" s="81">
        <v>3250</v>
      </c>
    </row>
    <row r="40" spans="1:8" x14ac:dyDescent="0.3">
      <c r="A40" s="77">
        <v>45626</v>
      </c>
      <c r="B40" s="78" t="s">
        <v>111</v>
      </c>
      <c r="C40" s="78" t="s">
        <v>112</v>
      </c>
      <c r="D40" s="79">
        <v>110026</v>
      </c>
      <c r="E40" s="80"/>
      <c r="F40" s="81">
        <v>4500</v>
      </c>
      <c r="G40" s="105" t="s">
        <v>105</v>
      </c>
      <c r="H40" t="s">
        <v>133</v>
      </c>
    </row>
    <row r="41" spans="1:8" x14ac:dyDescent="0.3">
      <c r="A41" s="77">
        <v>45626</v>
      </c>
      <c r="B41" s="78" t="s">
        <v>104</v>
      </c>
      <c r="C41" s="78" t="s">
        <v>112</v>
      </c>
      <c r="D41" s="79">
        <v>110027</v>
      </c>
      <c r="E41" s="80">
        <f>F40*0.005%</f>
        <v>0.22500000000000001</v>
      </c>
      <c r="F41" s="81"/>
      <c r="G41" s="105" t="s">
        <v>105</v>
      </c>
      <c r="H41" t="s">
        <v>133</v>
      </c>
    </row>
    <row r="42" spans="1:8" ht="15" thickBot="1" x14ac:dyDescent="0.35">
      <c r="A42" s="82">
        <v>45626</v>
      </c>
      <c r="B42" s="83" t="s">
        <v>125</v>
      </c>
      <c r="C42" s="83" t="s">
        <v>112</v>
      </c>
      <c r="D42" s="84">
        <v>110031</v>
      </c>
      <c r="E42" s="85">
        <v>5320</v>
      </c>
      <c r="F42" s="86"/>
    </row>
    <row r="43" spans="1:8" x14ac:dyDescent="0.3">
      <c r="B43" s="87" t="s">
        <v>126</v>
      </c>
      <c r="C43" s="88"/>
      <c r="D43" s="89"/>
      <c r="E43" s="90">
        <f>SUM(E10:E42)</f>
        <v>22784.688349999997</v>
      </c>
      <c r="F43" s="91">
        <f>SUM(F10:F42)</f>
        <v>42080</v>
      </c>
    </row>
    <row r="44" spans="1:8" ht="15" thickBot="1" x14ac:dyDescent="0.35">
      <c r="B44" s="92" t="s">
        <v>127</v>
      </c>
      <c r="C44" s="93"/>
      <c r="D44" s="94"/>
      <c r="E44" s="95"/>
      <c r="F44" s="96">
        <f>F43-E43</f>
        <v>19295.311650000003</v>
      </c>
    </row>
    <row r="45" spans="1:8" x14ac:dyDescent="0.3">
      <c r="E45" s="60"/>
      <c r="F45" s="60"/>
    </row>
    <row r="46" spans="1:8" x14ac:dyDescent="0.3">
      <c r="E46" s="60"/>
      <c r="F46" s="60"/>
    </row>
    <row r="47" spans="1:8" x14ac:dyDescent="0.3">
      <c r="E47" s="60"/>
      <c r="F47" s="60"/>
    </row>
    <row r="48" spans="1:8" x14ac:dyDescent="0.3">
      <c r="E48" s="60"/>
      <c r="F48" s="60"/>
    </row>
    <row r="49" spans="5:6" x14ac:dyDescent="0.3">
      <c r="E49" s="60"/>
      <c r="F49" s="60"/>
    </row>
    <row r="50" spans="5:6" x14ac:dyDescent="0.3">
      <c r="E50" s="60"/>
      <c r="F50" s="60"/>
    </row>
    <row r="51" spans="5:6" x14ac:dyDescent="0.3">
      <c r="E51" s="60"/>
      <c r="F51" s="60"/>
    </row>
    <row r="52" spans="5:6" x14ac:dyDescent="0.3">
      <c r="E52" s="60"/>
      <c r="F52" s="60"/>
    </row>
    <row r="53" spans="5:6" x14ac:dyDescent="0.3">
      <c r="E53" s="60"/>
      <c r="F53" s="60"/>
    </row>
  </sheetData>
  <mergeCells count="3">
    <mergeCell ref="A1:F1"/>
    <mergeCell ref="A2:F2"/>
    <mergeCell ref="A3:F3"/>
  </mergeCells>
  <pageMargins left="0.7" right="0.7" top="0.75" bottom="0.75" header="0.3" footer="0.3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88CB-5C79-4120-BE67-8030064397AA}">
  <dimension ref="A1:G39"/>
  <sheetViews>
    <sheetView view="pageBreakPreview" zoomScale="60" zoomScaleNormal="100" workbookViewId="0">
      <selection activeCell="D6" sqref="D6"/>
    </sheetView>
  </sheetViews>
  <sheetFormatPr baseColWidth="10" defaultRowHeight="14.4" x14ac:dyDescent="0.3"/>
  <cols>
    <col min="3" max="3" width="27.88671875" bestFit="1" customWidth="1"/>
    <col min="5" max="5" width="12.44140625" bestFit="1" customWidth="1"/>
    <col min="6" max="7" width="2.6640625" bestFit="1" customWidth="1"/>
  </cols>
  <sheetData>
    <row r="1" spans="1:7" ht="29.4" thickBot="1" x14ac:dyDescent="0.35">
      <c r="A1" s="6" t="s">
        <v>128</v>
      </c>
      <c r="B1" s="6" t="s">
        <v>96</v>
      </c>
      <c r="C1" s="6" t="s">
        <v>129</v>
      </c>
      <c r="D1" s="6" t="s">
        <v>99</v>
      </c>
      <c r="E1" s="6" t="s">
        <v>100</v>
      </c>
    </row>
    <row r="2" spans="1:7" x14ac:dyDescent="0.3">
      <c r="B2" s="97">
        <v>45597</v>
      </c>
      <c r="C2" s="98" t="s">
        <v>101</v>
      </c>
      <c r="D2" s="60">
        <v>15500</v>
      </c>
      <c r="E2" s="60"/>
      <c r="G2" t="s">
        <v>133</v>
      </c>
    </row>
    <row r="3" spans="1:7" x14ac:dyDescent="0.3">
      <c r="B3" s="77">
        <v>45600</v>
      </c>
      <c r="C3" s="78" t="s">
        <v>102</v>
      </c>
      <c r="D3" s="81"/>
      <c r="E3" s="80">
        <v>2538</v>
      </c>
      <c r="G3" s="23" t="s">
        <v>133</v>
      </c>
    </row>
    <row r="4" spans="1:7" x14ac:dyDescent="0.3">
      <c r="B4" s="77">
        <v>45600</v>
      </c>
      <c r="C4" s="78" t="s">
        <v>104</v>
      </c>
      <c r="D4" s="81"/>
      <c r="E4" s="80">
        <f>E3*0.005%</f>
        <v>0.12690000000000001</v>
      </c>
      <c r="G4" t="s">
        <v>133</v>
      </c>
    </row>
    <row r="5" spans="1:7" x14ac:dyDescent="0.3">
      <c r="B5" s="77">
        <v>45601</v>
      </c>
      <c r="C5" s="78" t="s">
        <v>137</v>
      </c>
      <c r="D5" s="81"/>
      <c r="E5" s="80">
        <v>2000</v>
      </c>
    </row>
    <row r="6" spans="1:7" x14ac:dyDescent="0.3">
      <c r="B6" s="77">
        <v>45602</v>
      </c>
      <c r="C6" s="78" t="s">
        <v>106</v>
      </c>
      <c r="D6" s="81"/>
      <c r="E6" s="80">
        <v>452</v>
      </c>
    </row>
    <row r="7" spans="1:7" x14ac:dyDescent="0.3">
      <c r="B7" s="77">
        <v>45603</v>
      </c>
      <c r="C7" s="78" t="s">
        <v>109</v>
      </c>
      <c r="D7" s="81"/>
      <c r="E7" s="80">
        <v>2015</v>
      </c>
    </row>
    <row r="8" spans="1:7" x14ac:dyDescent="0.3">
      <c r="B8" s="77">
        <v>45603</v>
      </c>
      <c r="C8" s="78" t="s">
        <v>104</v>
      </c>
      <c r="D8" s="81"/>
      <c r="E8" s="80">
        <f>E7*0.005%</f>
        <v>0.10075000000000001</v>
      </c>
    </row>
    <row r="9" spans="1:7" x14ac:dyDescent="0.3">
      <c r="B9" s="77">
        <v>45604</v>
      </c>
      <c r="C9" s="78" t="s">
        <v>110</v>
      </c>
      <c r="D9" s="81"/>
      <c r="E9" s="80">
        <v>722</v>
      </c>
    </row>
    <row r="10" spans="1:7" x14ac:dyDescent="0.3">
      <c r="B10" s="77">
        <v>45607</v>
      </c>
      <c r="C10" s="78" t="s">
        <v>108</v>
      </c>
      <c r="D10" s="81">
        <v>3500</v>
      </c>
      <c r="E10" s="80"/>
    </row>
    <row r="11" spans="1:7" x14ac:dyDescent="0.3">
      <c r="B11" s="77">
        <v>45608</v>
      </c>
      <c r="C11" s="78" t="s">
        <v>111</v>
      </c>
      <c r="D11" s="81">
        <v>5450</v>
      </c>
      <c r="E11" s="80"/>
    </row>
    <row r="12" spans="1:7" x14ac:dyDescent="0.3">
      <c r="B12" s="77">
        <v>45608</v>
      </c>
      <c r="C12" s="78" t="s">
        <v>104</v>
      </c>
      <c r="D12" s="81"/>
      <c r="E12" s="80">
        <f>D11*0.005%</f>
        <v>0.27250000000000002</v>
      </c>
    </row>
    <row r="13" spans="1:7" x14ac:dyDescent="0.3">
      <c r="B13" s="77">
        <v>45609</v>
      </c>
      <c r="C13" s="78" t="s">
        <v>113</v>
      </c>
      <c r="D13" s="81"/>
      <c r="E13" s="80">
        <v>50</v>
      </c>
    </row>
    <row r="14" spans="1:7" x14ac:dyDescent="0.3">
      <c r="B14" s="99">
        <v>45610</v>
      </c>
      <c r="C14" s="100" t="s">
        <v>130</v>
      </c>
      <c r="D14" s="101"/>
      <c r="E14" s="102">
        <v>2450</v>
      </c>
      <c r="F14" s="105" t="s">
        <v>105</v>
      </c>
      <c r="G14" t="s">
        <v>133</v>
      </c>
    </row>
    <row r="15" spans="1:7" x14ac:dyDescent="0.3">
      <c r="B15" s="99"/>
      <c r="C15" s="100" t="s">
        <v>104</v>
      </c>
      <c r="D15" s="101"/>
      <c r="E15" s="102"/>
    </row>
    <row r="16" spans="1:7" x14ac:dyDescent="0.3">
      <c r="B16" s="77">
        <v>45610</v>
      </c>
      <c r="C16" s="78" t="s">
        <v>115</v>
      </c>
      <c r="D16" s="81"/>
      <c r="E16" s="80">
        <v>950</v>
      </c>
    </row>
    <row r="17" spans="2:7" x14ac:dyDescent="0.3">
      <c r="B17" s="77">
        <v>45611</v>
      </c>
      <c r="C17" s="78" t="s">
        <v>116</v>
      </c>
      <c r="D17" s="81">
        <v>3830</v>
      </c>
      <c r="E17" s="80"/>
    </row>
    <row r="18" spans="2:7" x14ac:dyDescent="0.3">
      <c r="B18" s="77">
        <v>45611</v>
      </c>
      <c r="C18" s="78" t="s">
        <v>104</v>
      </c>
      <c r="D18" s="81"/>
      <c r="E18" s="80">
        <f>D17*0.005%</f>
        <v>0.1915</v>
      </c>
    </row>
    <row r="19" spans="2:7" x14ac:dyDescent="0.3">
      <c r="B19" s="77">
        <v>45614</v>
      </c>
      <c r="C19" s="100" t="s">
        <v>117</v>
      </c>
      <c r="D19" s="81"/>
      <c r="E19" s="102"/>
      <c r="F19" s="23" t="s">
        <v>105</v>
      </c>
    </row>
    <row r="20" spans="2:7" x14ac:dyDescent="0.3">
      <c r="B20" s="77">
        <v>45615</v>
      </c>
      <c r="C20" s="78" t="s">
        <v>118</v>
      </c>
      <c r="D20" s="81"/>
      <c r="E20" s="80">
        <v>2334</v>
      </c>
    </row>
    <row r="21" spans="2:7" x14ac:dyDescent="0.3">
      <c r="B21" s="77">
        <v>45615</v>
      </c>
      <c r="C21" s="78" t="s">
        <v>104</v>
      </c>
      <c r="D21" s="81"/>
      <c r="E21" s="80">
        <f>E20*0.005%</f>
        <v>0.11670000000000001</v>
      </c>
    </row>
    <row r="22" spans="2:7" x14ac:dyDescent="0.3">
      <c r="B22" s="77">
        <v>45616</v>
      </c>
      <c r="C22" s="78" t="s">
        <v>119</v>
      </c>
      <c r="D22" s="81"/>
      <c r="E22" s="80">
        <v>553</v>
      </c>
    </row>
    <row r="23" spans="2:7" x14ac:dyDescent="0.3">
      <c r="B23" s="77">
        <v>45617</v>
      </c>
      <c r="C23" s="78" t="s">
        <v>120</v>
      </c>
      <c r="D23" s="103"/>
      <c r="E23" s="81"/>
      <c r="F23" s="23" t="s">
        <v>105</v>
      </c>
    </row>
    <row r="24" spans="2:7" x14ac:dyDescent="0.3">
      <c r="B24" s="77">
        <v>45617</v>
      </c>
      <c r="C24" s="78" t="s">
        <v>104</v>
      </c>
      <c r="D24" s="81"/>
      <c r="E24" s="104">
        <f>D23*0.005%</f>
        <v>0</v>
      </c>
      <c r="F24" s="23" t="s">
        <v>105</v>
      </c>
    </row>
    <row r="25" spans="2:7" x14ac:dyDescent="0.3">
      <c r="B25" s="77">
        <v>45618</v>
      </c>
      <c r="C25" s="78" t="s">
        <v>121</v>
      </c>
      <c r="D25" s="81"/>
      <c r="E25" s="80">
        <v>2100</v>
      </c>
    </row>
    <row r="26" spans="2:7" x14ac:dyDescent="0.3">
      <c r="B26" s="77">
        <v>45618</v>
      </c>
      <c r="C26" s="78" t="s">
        <v>104</v>
      </c>
      <c r="D26" s="81"/>
      <c r="E26" s="80">
        <f>E25*0.005%</f>
        <v>0.10500000000000001</v>
      </c>
    </row>
    <row r="27" spans="2:7" x14ac:dyDescent="0.3">
      <c r="B27" s="77">
        <v>45621</v>
      </c>
      <c r="C27" s="78" t="s">
        <v>122</v>
      </c>
      <c r="D27" s="81"/>
      <c r="E27" s="80">
        <v>2950</v>
      </c>
    </row>
    <row r="28" spans="2:7" x14ac:dyDescent="0.3">
      <c r="B28" s="77">
        <v>45621</v>
      </c>
      <c r="C28" s="78" t="s">
        <v>104</v>
      </c>
      <c r="D28" s="81"/>
      <c r="E28" s="80">
        <f>E27*0.005%</f>
        <v>0.14750000000000002</v>
      </c>
    </row>
    <row r="29" spans="2:7" x14ac:dyDescent="0.3">
      <c r="B29" s="77">
        <v>45622</v>
      </c>
      <c r="C29" s="78" t="s">
        <v>116</v>
      </c>
      <c r="D29" s="81">
        <v>4850</v>
      </c>
      <c r="E29" s="80"/>
    </row>
    <row r="30" spans="2:7" x14ac:dyDescent="0.3">
      <c r="B30" s="77">
        <v>45622</v>
      </c>
      <c r="C30" s="78" t="s">
        <v>104</v>
      </c>
      <c r="D30" s="81"/>
      <c r="E30" s="80">
        <f>D29*0.005%</f>
        <v>0.24250000000000002</v>
      </c>
    </row>
    <row r="31" spans="2:7" x14ac:dyDescent="0.3">
      <c r="B31" s="77">
        <v>45623</v>
      </c>
      <c r="C31" s="78" t="s">
        <v>131</v>
      </c>
      <c r="D31" s="81"/>
      <c r="E31" s="104">
        <v>3500</v>
      </c>
      <c r="F31" s="105" t="s">
        <v>105</v>
      </c>
      <c r="G31" t="s">
        <v>133</v>
      </c>
    </row>
    <row r="32" spans="2:7" x14ac:dyDescent="0.3">
      <c r="B32" s="77">
        <v>45623</v>
      </c>
      <c r="C32" s="78" t="s">
        <v>104</v>
      </c>
      <c r="D32" s="81"/>
      <c r="E32" s="80"/>
    </row>
    <row r="33" spans="2:7" x14ac:dyDescent="0.3">
      <c r="B33" s="77">
        <v>45623</v>
      </c>
      <c r="C33" s="78" t="s">
        <v>108</v>
      </c>
      <c r="D33" s="81"/>
      <c r="E33" s="104">
        <v>2345</v>
      </c>
      <c r="F33" s="105" t="s">
        <v>105</v>
      </c>
      <c r="G33" t="s">
        <v>133</v>
      </c>
    </row>
    <row r="34" spans="2:7" x14ac:dyDescent="0.3">
      <c r="B34" s="77">
        <v>45624</v>
      </c>
      <c r="C34" s="78" t="s">
        <v>123</v>
      </c>
      <c r="D34" s="81"/>
      <c r="E34" s="80"/>
      <c r="F34" t="s">
        <v>105</v>
      </c>
      <c r="G34" t="s">
        <v>133</v>
      </c>
    </row>
    <row r="35" spans="2:7" x14ac:dyDescent="0.3">
      <c r="B35" s="77">
        <v>45625</v>
      </c>
      <c r="C35" s="78" t="s">
        <v>132</v>
      </c>
      <c r="D35" s="103">
        <v>3250</v>
      </c>
      <c r="E35" s="80"/>
    </row>
    <row r="36" spans="2:7" x14ac:dyDescent="0.3">
      <c r="B36" s="77">
        <v>45626</v>
      </c>
      <c r="C36" s="100" t="s">
        <v>108</v>
      </c>
      <c r="D36" s="101">
        <v>1280</v>
      </c>
      <c r="E36" s="80"/>
      <c r="F36" s="105" t="s">
        <v>105</v>
      </c>
      <c r="G36" t="s">
        <v>133</v>
      </c>
    </row>
    <row r="37" spans="2:7" ht="15" thickBot="1" x14ac:dyDescent="0.35">
      <c r="B37" s="82">
        <v>45626</v>
      </c>
      <c r="C37" s="83" t="s">
        <v>125</v>
      </c>
      <c r="D37" s="86"/>
      <c r="E37" s="85">
        <v>5320</v>
      </c>
    </row>
    <row r="38" spans="2:7" x14ac:dyDescent="0.3">
      <c r="D38" s="90">
        <f>SUM(D2:D37)</f>
        <v>37660</v>
      </c>
      <c r="E38" s="91">
        <f>SUM(E2:E37)</f>
        <v>30280.303350000002</v>
      </c>
    </row>
    <row r="39" spans="2:7" x14ac:dyDescent="0.3">
      <c r="D39" s="29">
        <f>D38-E38</f>
        <v>7379.696649999998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BD9D-9606-4470-B971-E818FED89989}">
  <dimension ref="A1:R37"/>
  <sheetViews>
    <sheetView zoomScale="90" zoomScaleNormal="90" zoomScaleSheetLayoutView="90" workbookViewId="0">
      <selection activeCell="F28" sqref="F28"/>
    </sheetView>
  </sheetViews>
  <sheetFormatPr baseColWidth="10" defaultRowHeight="14.4" x14ac:dyDescent="0.3"/>
  <cols>
    <col min="1" max="1" width="18.109375" bestFit="1" customWidth="1"/>
    <col min="2" max="2" width="15.33203125" bestFit="1" customWidth="1"/>
    <col min="3" max="3" width="11.109375" bestFit="1" customWidth="1"/>
    <col min="4" max="4" width="8.88671875" bestFit="1" customWidth="1"/>
    <col min="5" max="6" width="11.44140625" bestFit="1" customWidth="1"/>
    <col min="7" max="7" width="8" bestFit="1" customWidth="1"/>
    <col min="8" max="8" width="9.6640625" bestFit="1" customWidth="1"/>
    <col min="9" max="9" width="8.6640625" bestFit="1" customWidth="1"/>
    <col min="10" max="10" width="11.21875" bestFit="1" customWidth="1"/>
    <col min="11" max="11" width="10" bestFit="1" customWidth="1"/>
    <col min="12" max="12" width="8.77734375" bestFit="1" customWidth="1"/>
    <col min="13" max="13" width="10" bestFit="1" customWidth="1"/>
    <col min="14" max="14" width="9.6640625" bestFit="1" customWidth="1"/>
    <col min="15" max="15" width="8.6640625" bestFit="1" customWidth="1"/>
    <col min="16" max="16" width="7.88671875" style="1" bestFit="1" customWidth="1"/>
    <col min="17" max="17" width="9.6640625" bestFit="1" customWidth="1"/>
    <col min="18" max="18" width="14.5546875" style="1" customWidth="1"/>
    <col min="19" max="19" width="7.88671875" bestFit="1" customWidth="1"/>
    <col min="20" max="20" width="9.44140625" bestFit="1" customWidth="1"/>
  </cols>
  <sheetData>
    <row r="1" spans="1:13" x14ac:dyDescent="0.3">
      <c r="A1" s="24"/>
      <c r="E1">
        <v>500</v>
      </c>
      <c r="F1">
        <v>600</v>
      </c>
    </row>
    <row r="2" spans="1:13" ht="15" thickBot="1" x14ac:dyDescent="0.35">
      <c r="A2" s="24" t="s">
        <v>136</v>
      </c>
      <c r="B2" s="1"/>
      <c r="C2" s="1"/>
      <c r="D2" s="1"/>
      <c r="E2" s="110">
        <v>45644</v>
      </c>
      <c r="F2" s="110">
        <v>45649</v>
      </c>
      <c r="G2" s="1"/>
    </row>
    <row r="3" spans="1:13" x14ac:dyDescent="0.3">
      <c r="A3" s="30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31" t="s">
        <v>10</v>
      </c>
      <c r="G3" s="16" t="s">
        <v>11</v>
      </c>
      <c r="K3" s="1" t="s">
        <v>135</v>
      </c>
      <c r="L3" s="1" t="s">
        <v>134</v>
      </c>
      <c r="M3" s="1" t="s">
        <v>0</v>
      </c>
    </row>
    <row r="4" spans="1:13" x14ac:dyDescent="0.3">
      <c r="A4" s="109">
        <v>45636</v>
      </c>
      <c r="B4" s="3" t="s">
        <v>12</v>
      </c>
      <c r="C4" s="5">
        <f>M4</f>
        <v>350</v>
      </c>
      <c r="D4" s="4">
        <v>40</v>
      </c>
      <c r="E4" s="4">
        <v>40</v>
      </c>
      <c r="F4" s="18"/>
      <c r="G4" s="24">
        <f>D4-E4-F4</f>
        <v>0</v>
      </c>
      <c r="J4" s="32">
        <v>45636</v>
      </c>
      <c r="K4" s="5">
        <v>100</v>
      </c>
      <c r="L4" s="52">
        <v>3.5</v>
      </c>
      <c r="M4" s="5">
        <f>K4*L4</f>
        <v>350</v>
      </c>
    </row>
    <row r="5" spans="1:13" x14ac:dyDescent="0.3">
      <c r="A5" s="109">
        <v>45641</v>
      </c>
      <c r="B5" s="3" t="s">
        <v>13</v>
      </c>
      <c r="C5" s="5">
        <f>M5</f>
        <v>480</v>
      </c>
      <c r="D5" s="4">
        <v>20</v>
      </c>
      <c r="E5" s="4">
        <v>10</v>
      </c>
      <c r="F5" s="18">
        <v>10</v>
      </c>
      <c r="G5" s="24">
        <f>D5-E5-F5</f>
        <v>0</v>
      </c>
      <c r="J5" s="32">
        <v>45641</v>
      </c>
      <c r="K5" s="5">
        <v>120</v>
      </c>
      <c r="L5" s="52">
        <v>4</v>
      </c>
      <c r="M5" s="5">
        <f>K5*L5</f>
        <v>480</v>
      </c>
    </row>
    <row r="6" spans="1:13" ht="15" thickBot="1" x14ac:dyDescent="0.35">
      <c r="A6" s="111">
        <v>45646</v>
      </c>
      <c r="B6" s="10" t="s">
        <v>14</v>
      </c>
      <c r="C6" s="11">
        <f>M6</f>
        <v>532</v>
      </c>
      <c r="D6" s="33">
        <v>10</v>
      </c>
      <c r="E6" s="33"/>
      <c r="F6" s="19">
        <v>5</v>
      </c>
      <c r="G6" s="24">
        <f>D6-E6-F6</f>
        <v>5</v>
      </c>
      <c r="J6" s="111">
        <v>45646</v>
      </c>
      <c r="K6" s="5">
        <v>140</v>
      </c>
      <c r="L6" s="112">
        <v>3.8</v>
      </c>
      <c r="M6" s="5">
        <f>K6*L6</f>
        <v>532</v>
      </c>
    </row>
    <row r="7" spans="1:13" x14ac:dyDescent="0.3">
      <c r="A7" s="34"/>
      <c r="C7" s="24"/>
      <c r="D7" s="24">
        <f>SUM(D4:D6)</f>
        <v>70</v>
      </c>
      <c r="E7" s="24">
        <f t="shared" ref="E7:F7" si="0">SUM(E4:E6)</f>
        <v>50</v>
      </c>
      <c r="F7" s="24">
        <f t="shared" si="0"/>
        <v>15</v>
      </c>
    </row>
    <row r="8" spans="1:13" ht="15" thickBot="1" x14ac:dyDescent="0.35">
      <c r="A8" s="24"/>
    </row>
    <row r="9" spans="1:13" x14ac:dyDescent="0.3">
      <c r="A9" s="35"/>
      <c r="B9" s="36"/>
      <c r="C9" s="118" t="s">
        <v>15</v>
      </c>
      <c r="D9" s="118"/>
      <c r="E9" s="118"/>
      <c r="F9" s="118"/>
      <c r="G9" s="118"/>
      <c r="H9" s="118"/>
      <c r="I9" s="118"/>
      <c r="J9" s="118"/>
      <c r="K9" s="119"/>
    </row>
    <row r="10" spans="1:13" s="23" customFormat="1" x14ac:dyDescent="0.3">
      <c r="A10" s="37"/>
      <c r="B10" s="38"/>
      <c r="C10" s="114" t="s">
        <v>17</v>
      </c>
      <c r="D10" s="114"/>
      <c r="E10" s="115"/>
      <c r="F10" s="116" t="s">
        <v>18</v>
      </c>
      <c r="G10" s="114"/>
      <c r="H10" s="115"/>
      <c r="I10" s="116" t="s">
        <v>11</v>
      </c>
      <c r="J10" s="114"/>
      <c r="K10" s="117"/>
    </row>
    <row r="11" spans="1:13" ht="29.4" thickBot="1" x14ac:dyDescent="0.35">
      <c r="A11" s="39" t="s">
        <v>5</v>
      </c>
      <c r="B11" s="40" t="s">
        <v>6</v>
      </c>
      <c r="C11" s="41" t="s">
        <v>19</v>
      </c>
      <c r="D11" s="42" t="s">
        <v>20</v>
      </c>
      <c r="E11" s="42" t="s">
        <v>21</v>
      </c>
      <c r="F11" s="42" t="s">
        <v>19</v>
      </c>
      <c r="G11" s="42" t="s">
        <v>20</v>
      </c>
      <c r="H11" s="42" t="s">
        <v>21</v>
      </c>
      <c r="I11" s="42" t="s">
        <v>19</v>
      </c>
      <c r="J11" s="42" t="s">
        <v>20</v>
      </c>
      <c r="K11" s="40" t="s">
        <v>21</v>
      </c>
    </row>
    <row r="12" spans="1:13" ht="15" thickBot="1" x14ac:dyDescent="0.35">
      <c r="A12" s="1"/>
      <c r="B12" s="6"/>
      <c r="C12" s="6"/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</row>
    <row r="13" spans="1:13" x14ac:dyDescent="0.3">
      <c r="A13" s="61">
        <v>45627</v>
      </c>
      <c r="B13" s="31" t="s">
        <v>22</v>
      </c>
      <c r="C13" s="44"/>
      <c r="D13" s="45"/>
      <c r="E13" s="15"/>
      <c r="F13" s="20"/>
      <c r="G13" s="14"/>
      <c r="H13" s="15"/>
      <c r="I13" s="20">
        <v>0</v>
      </c>
      <c r="J13" s="14"/>
      <c r="K13" s="15">
        <v>0</v>
      </c>
    </row>
    <row r="14" spans="1:13" x14ac:dyDescent="0.3">
      <c r="A14" s="32">
        <f>A4</f>
        <v>45636</v>
      </c>
      <c r="B14" s="46" t="s">
        <v>23</v>
      </c>
      <c r="C14" s="26">
        <f>D4</f>
        <v>40</v>
      </c>
      <c r="D14" s="5">
        <f>C4</f>
        <v>350</v>
      </c>
      <c r="E14" s="47">
        <f>C14*D14</f>
        <v>14000</v>
      </c>
      <c r="F14" s="21">
        <v>0</v>
      </c>
      <c r="G14" s="5"/>
      <c r="H14" s="8">
        <v>0</v>
      </c>
      <c r="I14" s="21">
        <f>C14-F14+I13</f>
        <v>40</v>
      </c>
      <c r="J14" s="50">
        <f>K14/I14</f>
        <v>350</v>
      </c>
      <c r="K14" s="8">
        <f>E14-H14+K13</f>
        <v>14000</v>
      </c>
    </row>
    <row r="15" spans="1:13" x14ac:dyDescent="0.3">
      <c r="A15" s="32">
        <f>A5</f>
        <v>45641</v>
      </c>
      <c r="B15" s="46" t="s">
        <v>24</v>
      </c>
      <c r="C15" s="26">
        <f>D5</f>
        <v>20</v>
      </c>
      <c r="D15" s="5">
        <f>C5</f>
        <v>480</v>
      </c>
      <c r="E15" s="47">
        <f>C15*D15</f>
        <v>9600</v>
      </c>
      <c r="F15" s="21">
        <v>0</v>
      </c>
      <c r="G15" s="5"/>
      <c r="H15" s="8">
        <v>0</v>
      </c>
      <c r="I15" s="21">
        <f>C15-F15+I14</f>
        <v>60</v>
      </c>
      <c r="J15" s="50">
        <f>K15/I15</f>
        <v>393.33333333333331</v>
      </c>
      <c r="K15" s="8">
        <f>E15-H15+K14</f>
        <v>23600</v>
      </c>
    </row>
    <row r="16" spans="1:13" x14ac:dyDescent="0.3">
      <c r="A16" s="32">
        <f>E2</f>
        <v>45644</v>
      </c>
      <c r="B16" s="46" t="s">
        <v>25</v>
      </c>
      <c r="C16" s="26"/>
      <c r="D16" s="5"/>
      <c r="E16" s="49"/>
      <c r="F16" s="21">
        <f>E7</f>
        <v>50</v>
      </c>
      <c r="G16" s="50">
        <f>H16/F16</f>
        <v>376</v>
      </c>
      <c r="H16" s="8">
        <f>E4*C4+E5*C5</f>
        <v>18800</v>
      </c>
      <c r="I16" s="21">
        <f>C16-F16+I15</f>
        <v>10</v>
      </c>
      <c r="J16" s="50">
        <f>K16/I16</f>
        <v>480</v>
      </c>
      <c r="K16" s="8">
        <f>E16-H16+K15</f>
        <v>4800</v>
      </c>
    </row>
    <row r="17" spans="1:11" x14ac:dyDescent="0.3">
      <c r="A17" s="111">
        <f>A6</f>
        <v>45646</v>
      </c>
      <c r="B17" s="46" t="s">
        <v>26</v>
      </c>
      <c r="C17" s="26">
        <f>D6</f>
        <v>10</v>
      </c>
      <c r="D17" s="5">
        <f>C6</f>
        <v>532</v>
      </c>
      <c r="E17" s="47">
        <f>C17*D17</f>
        <v>5320</v>
      </c>
      <c r="F17" s="21"/>
      <c r="G17" s="51"/>
      <c r="H17" s="8"/>
      <c r="I17" s="21">
        <f>C17-F17+I16</f>
        <v>20</v>
      </c>
      <c r="J17" s="50">
        <f>K17/I17</f>
        <v>506</v>
      </c>
      <c r="K17" s="8">
        <f>E17-H17+K16</f>
        <v>10120</v>
      </c>
    </row>
    <row r="18" spans="1:11" x14ac:dyDescent="0.3">
      <c r="A18" s="32">
        <f>F2</f>
        <v>45649</v>
      </c>
      <c r="B18" s="46" t="s">
        <v>27</v>
      </c>
      <c r="C18" s="26"/>
      <c r="D18" s="52"/>
      <c r="E18" s="8"/>
      <c r="F18" s="21">
        <f>F7</f>
        <v>15</v>
      </c>
      <c r="G18" s="50">
        <f>H18/F18</f>
        <v>497.33333333333331</v>
      </c>
      <c r="H18" s="8">
        <f>F5*C5+F6*C6</f>
        <v>7460</v>
      </c>
      <c r="I18" s="21">
        <f>C18-F18+I17</f>
        <v>5</v>
      </c>
      <c r="J18" s="50">
        <f>K18/I18</f>
        <v>532</v>
      </c>
      <c r="K18" s="8">
        <f>E18-H18+K17</f>
        <v>2660</v>
      </c>
    </row>
    <row r="19" spans="1:11" hidden="1" x14ac:dyDescent="0.3">
      <c r="A19" s="7"/>
      <c r="B19" s="46"/>
      <c r="C19" s="26"/>
      <c r="D19" s="52"/>
      <c r="E19" s="8"/>
      <c r="F19" s="21"/>
      <c r="G19" s="5"/>
      <c r="H19" s="8"/>
      <c r="I19" s="21"/>
      <c r="J19" s="52"/>
      <c r="K19" s="8"/>
    </row>
    <row r="20" spans="1:11" hidden="1" x14ac:dyDescent="0.3">
      <c r="A20" s="7"/>
      <c r="B20" s="46"/>
      <c r="C20" s="26"/>
      <c r="D20" s="52"/>
      <c r="E20" s="8"/>
      <c r="F20" s="21"/>
      <c r="G20" s="5"/>
      <c r="H20" s="8"/>
      <c r="I20" s="21"/>
      <c r="J20" s="52"/>
      <c r="K20" s="8"/>
    </row>
    <row r="21" spans="1:11" ht="15" thickBot="1" x14ac:dyDescent="0.35">
      <c r="A21" s="9"/>
      <c r="B21" s="53"/>
      <c r="C21" s="27"/>
      <c r="D21" s="54"/>
      <c r="E21" s="12"/>
      <c r="F21" s="22"/>
      <c r="G21" s="11"/>
      <c r="H21" s="12"/>
      <c r="I21" s="22"/>
      <c r="J21" s="54"/>
      <c r="K21" s="12"/>
    </row>
    <row r="22" spans="1:11" x14ac:dyDescent="0.3">
      <c r="A22" s="24"/>
      <c r="B22" s="16"/>
      <c r="C22" s="17">
        <f>SUM(C13:C21)</f>
        <v>70</v>
      </c>
      <c r="D22" s="17"/>
      <c r="E22" s="17">
        <f>SUM(E13:E21)</f>
        <v>28920</v>
      </c>
      <c r="F22" s="17">
        <f>SUM(F13:F21)</f>
        <v>65</v>
      </c>
      <c r="G22" s="17"/>
      <c r="H22" s="17">
        <f>SUM(H13:H21)</f>
        <v>26260</v>
      </c>
      <c r="I22" s="17"/>
      <c r="J22" s="17"/>
      <c r="K22" s="17"/>
    </row>
    <row r="23" spans="1:11" ht="15" thickBot="1" x14ac:dyDescent="0.35"/>
    <row r="24" spans="1:11" x14ac:dyDescent="0.3">
      <c r="A24" s="35"/>
      <c r="B24" s="36"/>
      <c r="C24" s="120" t="s">
        <v>16</v>
      </c>
      <c r="D24" s="118"/>
      <c r="E24" s="118"/>
      <c r="F24" s="118"/>
      <c r="G24" s="118"/>
      <c r="H24" s="118"/>
      <c r="I24" s="118"/>
      <c r="J24" s="118"/>
      <c r="K24" s="119"/>
    </row>
    <row r="25" spans="1:11" x14ac:dyDescent="0.3">
      <c r="A25" s="37"/>
      <c r="B25" s="38"/>
      <c r="C25" s="113" t="s">
        <v>17</v>
      </c>
      <c r="D25" s="114"/>
      <c r="E25" s="115"/>
      <c r="F25" s="116" t="s">
        <v>18</v>
      </c>
      <c r="G25" s="114"/>
      <c r="H25" s="115"/>
      <c r="I25" s="116" t="s">
        <v>11</v>
      </c>
      <c r="J25" s="114"/>
      <c r="K25" s="117"/>
    </row>
    <row r="26" spans="1:11" ht="29.4" thickBot="1" x14ac:dyDescent="0.35">
      <c r="A26" s="39" t="s">
        <v>5</v>
      </c>
      <c r="B26" s="40" t="s">
        <v>6</v>
      </c>
      <c r="C26" s="43" t="s">
        <v>19</v>
      </c>
      <c r="D26" s="42" t="s">
        <v>20</v>
      </c>
      <c r="E26" s="42" t="s">
        <v>21</v>
      </c>
      <c r="F26" s="42" t="s">
        <v>19</v>
      </c>
      <c r="G26" s="42" t="s">
        <v>20</v>
      </c>
      <c r="H26" s="42" t="s">
        <v>21</v>
      </c>
      <c r="I26" s="42" t="s">
        <v>19</v>
      </c>
      <c r="J26" s="42" t="s">
        <v>20</v>
      </c>
      <c r="K26" s="40" t="s">
        <v>21</v>
      </c>
    </row>
    <row r="27" spans="1:11" ht="15" thickBot="1" x14ac:dyDescent="0.35">
      <c r="C27" s="6"/>
      <c r="D27" s="6"/>
      <c r="E27" s="6"/>
      <c r="F27" s="6"/>
      <c r="G27" s="6"/>
      <c r="H27" s="6"/>
      <c r="I27" s="6" t="s">
        <v>0</v>
      </c>
      <c r="J27" s="6" t="s">
        <v>0</v>
      </c>
      <c r="K27" s="6" t="s">
        <v>0</v>
      </c>
    </row>
    <row r="28" spans="1:11" x14ac:dyDescent="0.3">
      <c r="A28" s="61">
        <f>A13</f>
        <v>45627</v>
      </c>
      <c r="B28" s="31" t="s">
        <v>22</v>
      </c>
      <c r="C28" s="44"/>
      <c r="D28" s="45"/>
      <c r="E28" s="15"/>
      <c r="F28" s="20">
        <v>0</v>
      </c>
      <c r="G28" s="14"/>
      <c r="H28" s="15">
        <v>0</v>
      </c>
      <c r="I28" s="20">
        <v>0</v>
      </c>
      <c r="J28" s="45"/>
      <c r="K28" s="15">
        <v>0</v>
      </c>
    </row>
    <row r="29" spans="1:11" x14ac:dyDescent="0.3">
      <c r="A29" s="32">
        <f>A14</f>
        <v>45636</v>
      </c>
      <c r="B29" s="46" t="s">
        <v>23</v>
      </c>
      <c r="C29" s="48">
        <f>D4</f>
        <v>40</v>
      </c>
      <c r="D29" s="5">
        <f>C4</f>
        <v>350</v>
      </c>
      <c r="E29" s="47">
        <f>C29*D29</f>
        <v>14000</v>
      </c>
      <c r="F29" s="21">
        <v>0</v>
      </c>
      <c r="G29" s="5"/>
      <c r="H29" s="8">
        <v>0</v>
      </c>
      <c r="I29" s="21">
        <f>C29-F29+I28</f>
        <v>40</v>
      </c>
      <c r="J29" s="5">
        <f>K29/I29</f>
        <v>350</v>
      </c>
      <c r="K29" s="47">
        <f>E29-H29+K28</f>
        <v>14000</v>
      </c>
    </row>
    <row r="30" spans="1:11" x14ac:dyDescent="0.3">
      <c r="A30" s="32">
        <f t="shared" ref="A30:A33" si="1">A15</f>
        <v>45641</v>
      </c>
      <c r="B30" s="46" t="s">
        <v>24</v>
      </c>
      <c r="C30" s="26">
        <f>D5</f>
        <v>20</v>
      </c>
      <c r="D30" s="5">
        <f>C5</f>
        <v>480</v>
      </c>
      <c r="E30" s="47">
        <f>C30*D30</f>
        <v>9600</v>
      </c>
      <c r="F30" s="21"/>
      <c r="G30" s="5"/>
      <c r="H30" s="8"/>
      <c r="I30" s="21">
        <f>C30-F30+I29</f>
        <v>60</v>
      </c>
      <c r="J30" s="5">
        <f>K30/I30</f>
        <v>393.33333333333331</v>
      </c>
      <c r="K30" s="47">
        <f>E30-H30+K29</f>
        <v>23600</v>
      </c>
    </row>
    <row r="31" spans="1:11" x14ac:dyDescent="0.3">
      <c r="A31" s="32">
        <f t="shared" si="1"/>
        <v>45644</v>
      </c>
      <c r="B31" s="46" t="s">
        <v>25</v>
      </c>
      <c r="C31" s="26"/>
      <c r="D31" s="5"/>
      <c r="E31" s="8"/>
      <c r="F31" s="21">
        <f>E7</f>
        <v>50</v>
      </c>
      <c r="G31" s="5">
        <f>J30</f>
        <v>393.33333333333331</v>
      </c>
      <c r="H31" s="47">
        <f>F31*G31</f>
        <v>19666.666666666664</v>
      </c>
      <c r="I31" s="21">
        <f>C31-F31+I30</f>
        <v>10</v>
      </c>
      <c r="J31" s="5">
        <f>K31/I31</f>
        <v>393.3333333333336</v>
      </c>
      <c r="K31" s="47">
        <f>E31-H31+K30</f>
        <v>3933.3333333333358</v>
      </c>
    </row>
    <row r="32" spans="1:11" x14ac:dyDescent="0.3">
      <c r="A32" s="111">
        <f t="shared" si="1"/>
        <v>45646</v>
      </c>
      <c r="B32" s="46" t="s">
        <v>26</v>
      </c>
      <c r="C32" s="26">
        <f>D6</f>
        <v>10</v>
      </c>
      <c r="D32" s="5">
        <f>C6</f>
        <v>532</v>
      </c>
      <c r="E32" s="47">
        <f>C32*D32</f>
        <v>5320</v>
      </c>
      <c r="F32" s="21"/>
      <c r="G32" s="5"/>
      <c r="H32" s="8"/>
      <c r="I32" s="21">
        <f>C32-F32+I31</f>
        <v>20</v>
      </c>
      <c r="J32" s="5">
        <f>K32/I32</f>
        <v>462.6666666666668</v>
      </c>
      <c r="K32" s="47">
        <f>E32-H32+K31</f>
        <v>9253.3333333333358</v>
      </c>
    </row>
    <row r="33" spans="1:11" x14ac:dyDescent="0.3">
      <c r="A33" s="32">
        <f t="shared" si="1"/>
        <v>45649</v>
      </c>
      <c r="B33" s="46" t="s">
        <v>27</v>
      </c>
      <c r="C33" s="26"/>
      <c r="D33" s="5"/>
      <c r="E33" s="8"/>
      <c r="F33" s="21">
        <f>F7</f>
        <v>15</v>
      </c>
      <c r="G33" s="5">
        <f>J32</f>
        <v>462.6666666666668</v>
      </c>
      <c r="H33" s="47">
        <f>F33*G33</f>
        <v>6940.0000000000018</v>
      </c>
      <c r="I33" s="21">
        <f>C33-F33+I32</f>
        <v>5</v>
      </c>
      <c r="J33" s="5">
        <f>K33/I33</f>
        <v>462.6666666666668</v>
      </c>
      <c r="K33" s="47">
        <f>E33-H33+K32</f>
        <v>2313.3333333333339</v>
      </c>
    </row>
    <row r="34" spans="1:11" hidden="1" x14ac:dyDescent="0.3">
      <c r="A34" s="7"/>
      <c r="B34" s="46"/>
      <c r="C34" s="26"/>
      <c r="D34" s="5"/>
      <c r="E34" s="8"/>
      <c r="F34" s="21"/>
      <c r="G34" s="5"/>
      <c r="H34" s="8"/>
      <c r="I34" s="21">
        <v>0</v>
      </c>
      <c r="J34" s="52"/>
      <c r="K34" s="8"/>
    </row>
    <row r="35" spans="1:11" hidden="1" x14ac:dyDescent="0.3">
      <c r="A35" s="7"/>
      <c r="B35" s="46"/>
      <c r="C35" s="26"/>
      <c r="D35" s="5"/>
      <c r="E35" s="8"/>
      <c r="F35" s="21"/>
      <c r="G35" s="5"/>
      <c r="H35" s="8"/>
      <c r="I35" s="21">
        <v>0</v>
      </c>
      <c r="J35" s="52"/>
      <c r="K35" s="8"/>
    </row>
    <row r="36" spans="1:11" ht="15" thickBot="1" x14ac:dyDescent="0.35">
      <c r="A36" s="9"/>
      <c r="B36" s="53"/>
      <c r="C36" s="27"/>
      <c r="D36" s="11"/>
      <c r="E36" s="12"/>
      <c r="F36" s="22"/>
      <c r="G36" s="11"/>
      <c r="H36" s="12"/>
      <c r="I36" s="22">
        <v>0</v>
      </c>
      <c r="J36" s="54"/>
      <c r="K36" s="12">
        <f>-J36</f>
        <v>0</v>
      </c>
    </row>
    <row r="37" spans="1:11" x14ac:dyDescent="0.3">
      <c r="C37" s="17">
        <f>SUM(C28:C36)</f>
        <v>70</v>
      </c>
      <c r="D37" s="17"/>
      <c r="E37" s="17">
        <f>SUM(E28:E36)</f>
        <v>28920</v>
      </c>
      <c r="F37" s="17">
        <f>SUM(F28:F36)</f>
        <v>65</v>
      </c>
      <c r="G37" s="25"/>
      <c r="H37" s="17">
        <f>SUM(H28:H36)</f>
        <v>26606.666666666664</v>
      </c>
      <c r="I37" s="17"/>
      <c r="J37" s="17"/>
      <c r="K37" s="17"/>
    </row>
  </sheetData>
  <mergeCells count="8">
    <mergeCell ref="C9:K9"/>
    <mergeCell ref="C10:E10"/>
    <mergeCell ref="F10:H10"/>
    <mergeCell ref="I10:K10"/>
    <mergeCell ref="C24:K24"/>
    <mergeCell ref="C25:E25"/>
    <mergeCell ref="F25:H25"/>
    <mergeCell ref="I25:K25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 5a (3p)</vt:lpstr>
      <vt:lpstr> P 5b (1p)</vt:lpstr>
      <vt:lpstr>P 6a (2p)</vt:lpstr>
      <vt:lpstr>P 6b (2p)</vt:lpstr>
      <vt:lpstr>P7 (4p) </vt:lpstr>
      <vt:lpstr>7 EECC (Hoja Trabajo)</vt:lpstr>
      <vt:lpstr>7 Libro bancos (Hoja Trabajo)</vt:lpstr>
      <vt:lpstr>P 5a (3p) Alternativo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cp:lastPrinted>2024-12-15T18:53:46Z</cp:lastPrinted>
  <dcterms:created xsi:type="dcterms:W3CDTF">2024-05-31T21:36:51Z</dcterms:created>
  <dcterms:modified xsi:type="dcterms:W3CDTF">2024-12-18T19:31:54Z</dcterms:modified>
</cp:coreProperties>
</file>