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6A484D57-0244-41CA-A91E-888FE3B78B09}" xr6:coauthVersionLast="41" xr6:coauthVersionMax="41" xr10:uidLastSave="{00000000-0000-0000-0000-000000000000}"/>
  <bookViews>
    <workbookView xWindow="11040" yWindow="645" windowWidth="15795" windowHeight="9570" xr2:uid="{00000000-000D-0000-FFFF-FFFF00000000}"/>
  </bookViews>
  <sheets>
    <sheet name="Log" sheetId="1" r:id="rId1"/>
    <sheet name="Wind" sheetId="8" r:id="rId2"/>
    <sheet name="BDA" sheetId="7" r:id="rId3"/>
    <sheet name="dynamic fire" sheetId="6" r:id="rId4"/>
    <sheet name="Base fire" sheetId="5" r:id="rId5"/>
    <sheet name="Base harvest" sheetId="4" r:id="rId6"/>
    <sheet name="BioSucc compare" sheetId="2" r:id="rId7"/>
  </sheets>
  <externalReferences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8" l="1"/>
  <c r="G24" i="8"/>
  <c r="G21" i="8"/>
  <c r="G23" i="8"/>
  <c r="G22" i="8"/>
  <c r="G35" i="7"/>
  <c r="G31" i="7"/>
  <c r="G30" i="7"/>
  <c r="G29" i="7"/>
  <c r="K27" i="5"/>
  <c r="Z27" i="6"/>
  <c r="Y27" i="6"/>
  <c r="X27" i="6"/>
  <c r="W27" i="6"/>
  <c r="V27" i="6"/>
  <c r="U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J38" i="4"/>
  <c r="J37" i="4"/>
  <c r="H26" i="4"/>
  <c r="L19" i="4"/>
  <c r="L18" i="4"/>
  <c r="L17" i="4"/>
  <c r="L16" i="4"/>
  <c r="L15" i="4"/>
  <c r="V27" i="4"/>
  <c r="AH27" i="4"/>
  <c r="AG27" i="4"/>
  <c r="AF27" i="4"/>
  <c r="AE27" i="4"/>
  <c r="AD27" i="4"/>
  <c r="AA27" i="4"/>
  <c r="Z27" i="4"/>
  <c r="Y27" i="4"/>
  <c r="X27" i="4"/>
  <c r="W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X44" i="5"/>
  <c r="X43" i="5"/>
  <c r="K44" i="5"/>
  <c r="K43" i="5"/>
  <c r="J44" i="5"/>
  <c r="J43" i="5"/>
  <c r="I44" i="5"/>
  <c r="I43" i="5"/>
  <c r="H44" i="5"/>
  <c r="H43" i="5"/>
  <c r="K37" i="5"/>
  <c r="K36" i="5"/>
  <c r="K35" i="5"/>
  <c r="J34" i="5"/>
  <c r="K34" i="5"/>
  <c r="J33" i="5"/>
  <c r="K33" i="5"/>
  <c r="K30" i="5"/>
  <c r="K29" i="5"/>
  <c r="K28" i="5"/>
  <c r="Z9" i="5"/>
  <c r="U9" i="5"/>
  <c r="U4" i="2"/>
  <c r="V4" i="2"/>
  <c r="X4" i="2"/>
  <c r="U104" i="2"/>
  <c r="V104" i="2"/>
  <c r="X104" i="2"/>
  <c r="U103" i="2"/>
  <c r="L103" i="2"/>
  <c r="M103" i="2"/>
  <c r="U102" i="2"/>
  <c r="L102" i="2"/>
  <c r="U101" i="2"/>
  <c r="L101" i="2"/>
  <c r="M101" i="2"/>
  <c r="U100" i="2"/>
  <c r="L100" i="2"/>
  <c r="M100" i="2"/>
  <c r="U99" i="2"/>
  <c r="V99" i="2"/>
  <c r="L99" i="2"/>
  <c r="M99" i="2"/>
  <c r="U98" i="2"/>
  <c r="L98" i="2"/>
  <c r="M98" i="2"/>
  <c r="U97" i="2"/>
  <c r="L97" i="2"/>
  <c r="U96" i="2"/>
  <c r="L96" i="2"/>
  <c r="U95" i="2"/>
  <c r="L95" i="2"/>
  <c r="U94" i="2"/>
  <c r="V94" i="2"/>
  <c r="L94" i="2"/>
  <c r="U93" i="2"/>
  <c r="L93" i="2"/>
  <c r="U92" i="2"/>
  <c r="L92" i="2"/>
  <c r="M92" i="2"/>
  <c r="U91" i="2"/>
  <c r="L91" i="2"/>
  <c r="M91" i="2"/>
  <c r="U90" i="2"/>
  <c r="L90" i="2"/>
  <c r="M90" i="2"/>
  <c r="U89" i="2"/>
  <c r="V89" i="2"/>
  <c r="L89" i="2"/>
  <c r="U88" i="2"/>
  <c r="L88" i="2"/>
  <c r="M88" i="2"/>
  <c r="U87" i="2"/>
  <c r="L87" i="2"/>
  <c r="M87" i="2"/>
  <c r="U86" i="2"/>
  <c r="L86" i="2"/>
  <c r="M86" i="2"/>
  <c r="U85" i="2"/>
  <c r="L85" i="2"/>
  <c r="M85" i="2"/>
  <c r="U84" i="2"/>
  <c r="V84" i="2"/>
  <c r="L84" i="2"/>
  <c r="M84" i="2"/>
  <c r="U83" i="2"/>
  <c r="L83" i="2"/>
  <c r="M83" i="2"/>
  <c r="U82" i="2"/>
  <c r="L82" i="2"/>
  <c r="U81" i="2"/>
  <c r="L81" i="2"/>
  <c r="M81" i="2"/>
  <c r="U80" i="2"/>
  <c r="L80" i="2"/>
  <c r="M80" i="2"/>
  <c r="U79" i="2"/>
  <c r="V79" i="2"/>
  <c r="L79" i="2"/>
  <c r="M79" i="2"/>
  <c r="U78" i="2"/>
  <c r="L78" i="2"/>
  <c r="M78" i="2"/>
  <c r="U77" i="2"/>
  <c r="L77" i="2"/>
  <c r="U76" i="2"/>
  <c r="L76" i="2"/>
  <c r="U75" i="2"/>
  <c r="L75" i="2"/>
  <c r="U74" i="2"/>
  <c r="V74" i="2"/>
  <c r="L74" i="2"/>
  <c r="U73" i="2"/>
  <c r="L73" i="2"/>
  <c r="U72" i="2"/>
  <c r="L72" i="2"/>
  <c r="M72" i="2"/>
  <c r="U71" i="2"/>
  <c r="L71" i="2"/>
  <c r="M71" i="2"/>
  <c r="U70" i="2"/>
  <c r="L70" i="2"/>
  <c r="M70" i="2"/>
  <c r="U69" i="2"/>
  <c r="V69" i="2"/>
  <c r="L69" i="2"/>
  <c r="M69" i="2"/>
  <c r="U68" i="2"/>
  <c r="L68" i="2"/>
  <c r="M68" i="2"/>
  <c r="U67" i="2"/>
  <c r="L67" i="2"/>
  <c r="M67" i="2"/>
  <c r="U66" i="2"/>
  <c r="L66" i="2"/>
  <c r="U65" i="2"/>
  <c r="L65" i="2"/>
  <c r="M65" i="2"/>
  <c r="U64" i="2"/>
  <c r="V64" i="2"/>
  <c r="L64" i="2"/>
  <c r="M64" i="2"/>
  <c r="U63" i="2"/>
  <c r="L63" i="2"/>
  <c r="M63" i="2"/>
  <c r="U62" i="2"/>
  <c r="L62" i="2"/>
  <c r="U61" i="2"/>
  <c r="L61" i="2"/>
  <c r="M61" i="2"/>
  <c r="U60" i="2"/>
  <c r="L60" i="2"/>
  <c r="M60" i="2"/>
  <c r="U59" i="2"/>
  <c r="V59" i="2"/>
  <c r="L59" i="2"/>
  <c r="M59" i="2"/>
  <c r="U58" i="2"/>
  <c r="L58" i="2"/>
  <c r="M58" i="2"/>
  <c r="U57" i="2"/>
  <c r="L57" i="2"/>
  <c r="U56" i="2"/>
  <c r="L56" i="2"/>
  <c r="U55" i="2"/>
  <c r="L55" i="2"/>
  <c r="U54" i="2"/>
  <c r="V54" i="2"/>
  <c r="L54" i="2"/>
  <c r="U53" i="2"/>
  <c r="L53" i="2"/>
  <c r="U52" i="2"/>
  <c r="L52" i="2"/>
  <c r="M52" i="2"/>
  <c r="U51" i="2"/>
  <c r="L51" i="2"/>
  <c r="M51" i="2"/>
  <c r="U50" i="2"/>
  <c r="L50" i="2"/>
  <c r="M50" i="2"/>
  <c r="U49" i="2"/>
  <c r="V49" i="2"/>
  <c r="L49" i="2"/>
  <c r="M49" i="2"/>
  <c r="U48" i="2"/>
  <c r="L48" i="2"/>
  <c r="U47" i="2"/>
  <c r="L47" i="2"/>
  <c r="M47" i="2"/>
  <c r="U46" i="2"/>
  <c r="L46" i="2"/>
  <c r="M46" i="2"/>
  <c r="U45" i="2"/>
  <c r="L45" i="2"/>
  <c r="M45" i="2"/>
  <c r="U44" i="2"/>
  <c r="V44" i="2"/>
  <c r="L44" i="2"/>
  <c r="M44" i="2"/>
  <c r="U43" i="2"/>
  <c r="L43" i="2"/>
  <c r="M43" i="2"/>
  <c r="U42" i="2"/>
  <c r="L42" i="2"/>
  <c r="U41" i="2"/>
  <c r="L41" i="2"/>
  <c r="M41" i="2"/>
  <c r="U40" i="2"/>
  <c r="L40" i="2"/>
  <c r="M40" i="2"/>
  <c r="U39" i="2"/>
  <c r="V39" i="2"/>
  <c r="L39" i="2"/>
  <c r="M39" i="2"/>
  <c r="U38" i="2"/>
  <c r="L38" i="2"/>
  <c r="M38" i="2"/>
  <c r="U37" i="2"/>
  <c r="L37" i="2"/>
  <c r="U36" i="2"/>
  <c r="L36" i="2"/>
  <c r="U35" i="2"/>
  <c r="L35" i="2"/>
  <c r="U34" i="2"/>
  <c r="V34" i="2"/>
  <c r="L34" i="2"/>
  <c r="U33" i="2"/>
  <c r="L33" i="2"/>
  <c r="M33" i="2"/>
  <c r="U32" i="2"/>
  <c r="L32" i="2"/>
  <c r="M32" i="2"/>
  <c r="U31" i="2"/>
  <c r="L31" i="2"/>
  <c r="M31" i="2"/>
  <c r="U30" i="2"/>
  <c r="L30" i="2"/>
  <c r="U29" i="2"/>
  <c r="V29" i="2"/>
  <c r="L29" i="2"/>
  <c r="M29" i="2"/>
  <c r="U28" i="2"/>
  <c r="L28" i="2"/>
  <c r="U27" i="2"/>
  <c r="L27" i="2"/>
  <c r="M27" i="2"/>
  <c r="U26" i="2"/>
  <c r="L26" i="2"/>
  <c r="U25" i="2"/>
  <c r="L25" i="2"/>
  <c r="M25" i="2"/>
  <c r="U24" i="2"/>
  <c r="V24" i="2"/>
  <c r="L24" i="2"/>
  <c r="U23" i="2"/>
  <c r="L23" i="2"/>
  <c r="M23" i="2"/>
  <c r="U22" i="2"/>
  <c r="L22" i="2"/>
  <c r="U21" i="2"/>
  <c r="L21" i="2"/>
  <c r="U20" i="2"/>
  <c r="L20" i="2"/>
  <c r="M20" i="2"/>
  <c r="U19" i="2"/>
  <c r="V19" i="2"/>
  <c r="L19" i="2"/>
  <c r="U18" i="2"/>
  <c r="L18" i="2"/>
  <c r="M18" i="2"/>
  <c r="U17" i="2"/>
  <c r="L17" i="2"/>
  <c r="U16" i="2"/>
  <c r="L16" i="2"/>
  <c r="U15" i="2"/>
  <c r="L15" i="2"/>
  <c r="M15" i="2"/>
  <c r="U14" i="2"/>
  <c r="V14" i="2"/>
  <c r="L14" i="2"/>
  <c r="U13" i="2"/>
  <c r="L13" i="2"/>
  <c r="M13" i="2"/>
  <c r="U12" i="2"/>
  <c r="L12" i="2"/>
  <c r="M12" i="2"/>
  <c r="U11" i="2"/>
  <c r="L11" i="2"/>
  <c r="M11" i="2"/>
  <c r="U10" i="2"/>
  <c r="L10" i="2"/>
  <c r="M10" i="2"/>
  <c r="U9" i="2"/>
  <c r="V9" i="2"/>
  <c r="L9" i="2"/>
  <c r="M9" i="2"/>
  <c r="U8" i="2"/>
  <c r="L8" i="2"/>
  <c r="M8" i="2"/>
  <c r="U7" i="2"/>
  <c r="L7" i="2"/>
  <c r="M7" i="2"/>
  <c r="U6" i="2"/>
  <c r="L6" i="2"/>
  <c r="U5" i="2"/>
  <c r="L5" i="2"/>
  <c r="M5" i="2"/>
  <c r="L4" i="2"/>
  <c r="X74" i="2"/>
  <c r="X54" i="2"/>
  <c r="X49" i="2"/>
  <c r="X94" i="2"/>
  <c r="X89" i="2"/>
  <c r="X9" i="2"/>
  <c r="M89" i="2"/>
  <c r="X24" i="2"/>
  <c r="X69" i="2"/>
  <c r="X29" i="2"/>
  <c r="X34" i="2"/>
  <c r="X14" i="2"/>
  <c r="M21" i="2"/>
  <c r="M77" i="2"/>
  <c r="M6" i="2"/>
  <c r="M26" i="2"/>
  <c r="M66" i="2"/>
  <c r="M35" i="2"/>
  <c r="M53" i="2"/>
  <c r="M55" i="2"/>
  <c r="M73" i="2"/>
  <c r="M75" i="2"/>
  <c r="M93" i="2"/>
  <c r="M95" i="2"/>
  <c r="M4" i="2"/>
  <c r="X19" i="2"/>
  <c r="M22" i="2"/>
  <c r="X39" i="2"/>
  <c r="M42" i="2"/>
  <c r="X59" i="2"/>
  <c r="M62" i="2"/>
  <c r="X79" i="2"/>
  <c r="M82" i="2"/>
  <c r="X99" i="2"/>
  <c r="M102" i="2"/>
  <c r="M19" i="2"/>
  <c r="M28" i="2"/>
  <c r="M48" i="2"/>
  <c r="M17" i="2"/>
  <c r="M37" i="2"/>
  <c r="M57" i="2"/>
  <c r="M24" i="2"/>
  <c r="X44" i="2"/>
  <c r="X64" i="2"/>
  <c r="X84" i="2"/>
  <c r="M97" i="2"/>
  <c r="M14" i="2"/>
  <c r="M16" i="2"/>
  <c r="M34" i="2"/>
  <c r="M36" i="2"/>
  <c r="M54" i="2"/>
  <c r="M56" i="2"/>
  <c r="M74" i="2"/>
  <c r="M76" i="2"/>
  <c r="M94" i="2"/>
  <c r="M96" i="2"/>
  <c r="M30" i="2"/>
  <c r="AD43" i="5"/>
  <c r="L44" i="5"/>
  <c r="M44" i="5"/>
  <c r="N44" i="5"/>
  <c r="O44" i="5"/>
  <c r="P44" i="5"/>
  <c r="Q44" i="5"/>
  <c r="R44" i="5"/>
  <c r="S44" i="5"/>
  <c r="T44" i="5"/>
  <c r="V44" i="5"/>
  <c r="W44" i="5"/>
  <c r="Y44" i="5"/>
  <c r="Z44" i="5"/>
  <c r="AA44" i="5"/>
  <c r="AD44" i="5"/>
  <c r="AE44" i="5"/>
  <c r="AF44" i="5"/>
  <c r="AG44" i="5"/>
  <c r="AH44" i="5"/>
  <c r="AE43" i="5"/>
  <c r="AF43" i="5"/>
  <c r="AG43" i="5"/>
  <c r="AH43" i="5"/>
  <c r="AA43" i="5"/>
  <c r="Z43" i="5"/>
  <c r="Y43" i="5"/>
  <c r="W43" i="5"/>
  <c r="V43" i="5"/>
  <c r="T43" i="5"/>
  <c r="S43" i="5"/>
  <c r="R43" i="5"/>
  <c r="Q43" i="5"/>
  <c r="P43" i="5"/>
  <c r="O43" i="5"/>
  <c r="N43" i="5"/>
  <c r="M43" i="5"/>
  <c r="L43" i="5"/>
  <c r="AH26" i="4"/>
  <c r="AG26" i="4"/>
  <c r="AF26" i="4"/>
  <c r="AE26" i="4"/>
  <c r="AD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tc={C8928727-D8E1-4BCC-8B6F-144FC0E40D02}</author>
    <author>tc={891FFAF8-F940-4053-99C0-6F09EB9D2569}</author>
    <author>tc={A40F9FF2-2F7C-49ED-B8E1-C1AC646E7AD7}</author>
  </authors>
  <commentList>
    <comment ref="J33" authorId="0" shapeId="0" xr:uid="{C8928727-D8E1-4BCC-8B6F-144FC0E40D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merchantable</t>
      </text>
    </comment>
    <comment ref="J34" authorId="1" shapeId="0" xr:uid="{891FFAF8-F940-4053-99C0-6F09EB9D256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merchantable</t>
      </text>
    </comment>
    <comment ref="X42" authorId="2" shapeId="0" xr:uid="{A40F9FF2-2F7C-49ED-B8E1-C1AC646E7AD7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temporary, one year only, pass</t>
      </text>
    </comment>
  </commentList>
</comments>
</file>

<file path=xl/sharedStrings.xml><?xml version="1.0" encoding="utf-8"?>
<sst xmlns="http://schemas.openxmlformats.org/spreadsheetml/2006/main" count="794" uniqueCount="225">
  <si>
    <t>Test</t>
  </si>
  <si>
    <t>Purpose</t>
  </si>
  <si>
    <t>Date</t>
  </si>
  <si>
    <t>Base Harvest results are reasonable</t>
  </si>
  <si>
    <t>Base wind</t>
  </si>
  <si>
    <t>Outcome</t>
  </si>
  <si>
    <t>Comment</t>
  </si>
  <si>
    <t>row</t>
  </si>
  <si>
    <t xml:space="preserve"> FineRoot</t>
  </si>
  <si>
    <t xml:space="preserve"> CrsRoot</t>
  </si>
  <si>
    <t xml:space="preserve"> Leaf</t>
  </si>
  <si>
    <t xml:space="preserve"> Wood</t>
  </si>
  <si>
    <t xml:space="preserve"> Age</t>
  </si>
  <si>
    <t xml:space="preserve"> species</t>
  </si>
  <si>
    <t xml:space="preserve"> ecoregion</t>
  </si>
  <si>
    <t xml:space="preserve"> column</t>
  </si>
  <si>
    <t xml:space="preserve"> row</t>
  </si>
  <si>
    <t>Time</t>
  </si>
  <si>
    <t>Version number updated: dll name, xml, plug-ins-installer-files</t>
  </si>
  <si>
    <t>Biomass Pools</t>
  </si>
  <si>
    <t xml:space="preserve"> VF_A</t>
  </si>
  <si>
    <t>VF_B</t>
  </si>
  <si>
    <t>Fast_A</t>
  </si>
  <si>
    <t>Fast_B</t>
  </si>
  <si>
    <t>MED</t>
  </si>
  <si>
    <t>Slow_A</t>
  </si>
  <si>
    <t>Slow_B</t>
  </si>
  <si>
    <t>Sng_Stem</t>
  </si>
  <si>
    <t>Sng_Oth</t>
  </si>
  <si>
    <t>Extra</t>
  </si>
  <si>
    <t>DOM and Soil pools</t>
  </si>
  <si>
    <t xml:space="preserve"> Dist</t>
  </si>
  <si>
    <t xml:space="preserve"> MERCH_ToDOM</t>
  </si>
  <si>
    <t xml:space="preserve"> MERCH_ToAir</t>
  </si>
  <si>
    <t xml:space="preserve"> FOL_ToDOM</t>
  </si>
  <si>
    <t xml:space="preserve"> FOL_ToAir</t>
  </si>
  <si>
    <t xml:space="preserve"> OtherWoody_ToDOM</t>
  </si>
  <si>
    <t xml:space="preserve"> OtherWoody_ToAir</t>
  </si>
  <si>
    <t xml:space="preserve"> CrsRt_ToDOM</t>
  </si>
  <si>
    <t xml:space="preserve"> CrsRt_ToAir</t>
  </si>
  <si>
    <t xml:space="preserve"> FRt_ToDOM</t>
  </si>
  <si>
    <t xml:space="preserve"> FRt_ToAir</t>
  </si>
  <si>
    <t xml:space="preserve"> BioToFPS</t>
  </si>
  <si>
    <t xml:space="preserve"> VF_A_toAir</t>
  </si>
  <si>
    <t xml:space="preserve"> VF_A_toSlow</t>
  </si>
  <si>
    <t xml:space="preserve"> VF_B_toAir</t>
  </si>
  <si>
    <t xml:space="preserve"> VF_B_toSlow</t>
  </si>
  <si>
    <t xml:space="preserve"> Fast_A_toAir</t>
  </si>
  <si>
    <t xml:space="preserve"> Fast_A_toSlow</t>
  </si>
  <si>
    <t xml:space="preserve"> Fast_B_toAir</t>
  </si>
  <si>
    <t xml:space="preserve"> Fast_B_toSlow</t>
  </si>
  <si>
    <t xml:space="preserve"> MED_toAir</t>
  </si>
  <si>
    <t xml:space="preserve"> MED_toSlow</t>
  </si>
  <si>
    <t xml:space="preserve"> Slow_A_toAir</t>
  </si>
  <si>
    <t xml:space="preserve"> Slow_A_toSlow</t>
  </si>
  <si>
    <t xml:space="preserve"> Slow_B_toAir</t>
  </si>
  <si>
    <t xml:space="preserve"> Slow_B_toSlow</t>
  </si>
  <si>
    <t xml:space="preserve"> Sng_Stem_toAir</t>
  </si>
  <si>
    <t xml:space="preserve"> Sng_Stem_toSlow</t>
  </si>
  <si>
    <t xml:space="preserve"> SngStemToMed</t>
  </si>
  <si>
    <t xml:space="preserve"> Sng_Oth_toAir</t>
  </si>
  <si>
    <t xml:space="preserve"> Sng_Oth_toSlow</t>
  </si>
  <si>
    <t xml:space="preserve"> SngOthToFast</t>
  </si>
  <si>
    <t xml:space="preserve"> Extra_toAir</t>
  </si>
  <si>
    <t xml:space="preserve"> Extra_toSlow</t>
  </si>
  <si>
    <t>Annual Flux</t>
  </si>
  <si>
    <t>Biomass flux due to harvest</t>
  </si>
  <si>
    <t xml:space="preserve"> SnagsToFPS</t>
  </si>
  <si>
    <t xml:space="preserve"> DOMtoFPS</t>
  </si>
  <si>
    <t>DOM and Soil pool flux due to harvest</t>
  </si>
  <si>
    <t>pass</t>
  </si>
  <si>
    <t>Root transfers agree</t>
  </si>
  <si>
    <t>Leaf transfers agree</t>
  </si>
  <si>
    <t>Live woody transfers agree</t>
  </si>
  <si>
    <t>Snag to FPS transfers agree</t>
  </si>
  <si>
    <t>Snag to Dom transfers agree</t>
  </si>
  <si>
    <t>percent of pool</t>
  </si>
  <si>
    <t>N/A</t>
  </si>
  <si>
    <t>decay happens after harvest in code so OK</t>
  </si>
  <si>
    <t>column</t>
  </si>
  <si>
    <t>ecoregion</t>
  </si>
  <si>
    <t>ABio</t>
  </si>
  <si>
    <t>BBio</t>
  </si>
  <si>
    <t>TotalDOM</t>
  </si>
  <si>
    <t>DelBio</t>
  </si>
  <si>
    <t>Turnover</t>
  </si>
  <si>
    <t>NetGrowth</t>
  </si>
  <si>
    <t>NPP</t>
  </si>
  <si>
    <t>Rh</t>
  </si>
  <si>
    <t>NEP</t>
  </si>
  <si>
    <t>NBP</t>
  </si>
  <si>
    <t>Summary log</t>
  </si>
  <si>
    <t>Conservation of carbon tests</t>
  </si>
  <si>
    <t>Reporting tests</t>
  </si>
  <si>
    <t>Base fire v 4.0</t>
  </si>
  <si>
    <t>Row</t>
  </si>
  <si>
    <t>Column</t>
  </si>
  <si>
    <t>SitesChecked</t>
  </si>
  <si>
    <t>CohortsKilled</t>
  </si>
  <si>
    <t>Severity</t>
  </si>
  <si>
    <t>SitesEventeco1</t>
  </si>
  <si>
    <t>SitesEventeco2</t>
  </si>
  <si>
    <t>BurnedSites</t>
  </si>
  <si>
    <t>Fire log</t>
  </si>
  <si>
    <t>Based on severity map</t>
  </si>
  <si>
    <t>log_Biomass</t>
  </si>
  <si>
    <t>log_DOM</t>
  </si>
  <si>
    <t>log_FluxBio</t>
  </si>
  <si>
    <t xml:space="preserve"> </t>
  </si>
  <si>
    <t>log_Flux</t>
  </si>
  <si>
    <t>Burned sites</t>
  </si>
  <si>
    <t>Cohorts killed</t>
  </si>
  <si>
    <t>log_FluxDOM</t>
  </si>
  <si>
    <t>Conservation of carbon tests fire severity 2</t>
  </si>
  <si>
    <t>Proportions transferred test fire severity 5 (not 1.0)</t>
  </si>
  <si>
    <t>Other wood to air</t>
  </si>
  <si>
    <t>Other wood to DOM</t>
  </si>
  <si>
    <t>Base fire results are reasonable</t>
  </si>
  <si>
    <t>AG_V to air</t>
  </si>
  <si>
    <t>AG_F to air</t>
  </si>
  <si>
    <t>Medium to air</t>
  </si>
  <si>
    <t>proportion of pool</t>
  </si>
  <si>
    <t>transfers from fire not reported as Dist0</t>
  </si>
  <si>
    <t>InitSite</t>
  </si>
  <si>
    <t>InitFireRegion</t>
  </si>
  <si>
    <t>InitFuel</t>
  </si>
  <si>
    <t>InitPercentConifer</t>
  </si>
  <si>
    <t>SelectedSizeOrDuration</t>
  </si>
  <si>
    <t>SizeBin</t>
  </si>
  <si>
    <t>Duration</t>
  </si>
  <si>
    <t>FireSeason</t>
  </si>
  <si>
    <t>WindSpeed</t>
  </si>
  <si>
    <t>WindDirection</t>
  </si>
  <si>
    <t>FFMC</t>
  </si>
  <si>
    <t>BUI</t>
  </si>
  <si>
    <t>PercentCuring</t>
  </si>
  <si>
    <t>ISI</t>
  </si>
  <si>
    <t>MeanSeverity</t>
  </si>
  <si>
    <t>EcoMaps_1</t>
  </si>
  <si>
    <t>EcoMaps_2</t>
  </si>
  <si>
    <t>TotalSitesInEvent</t>
  </si>
  <si>
    <t>DFF v 3.0</t>
  </si>
  <si>
    <t>fire log</t>
  </si>
  <si>
    <t>- minimal checks because base fire checks done</t>
  </si>
  <si>
    <t>log_fluxBio</t>
  </si>
  <si>
    <t>ForCS cohorts killed</t>
  </si>
  <si>
    <t>Sites burned</t>
  </si>
  <si>
    <t>these are so big</t>
  </si>
  <si>
    <t xml:space="preserve"> because decay after fire so includes decay of foliage &amp; roots killed in fire</t>
  </si>
  <si>
    <t>these are zero because decay happens after fire</t>
  </si>
  <si>
    <t>Snags knocked over in fire except new snags created - do they just not decay in same year as fire?</t>
  </si>
  <si>
    <t>Dynamic fire and fuel results are reasonable</t>
  </si>
  <si>
    <t>Snags in initial communities</t>
  </si>
  <si>
    <t>Base fire runs</t>
  </si>
  <si>
    <t>Dynamic fire and fuel runs</t>
  </si>
  <si>
    <t>BDA runs</t>
  </si>
  <si>
    <t>BDA v3.0</t>
  </si>
  <si>
    <t>ROS</t>
  </si>
  <si>
    <t>AgentName</t>
  </si>
  <si>
    <t>DamagedSites</t>
  </si>
  <si>
    <t>BDA log</t>
  </si>
  <si>
    <t>log_Pool</t>
  </si>
  <si>
    <t>no DOM or soil flux</t>
  </si>
  <si>
    <t xml:space="preserve">Conservation of carbon tests </t>
  </si>
  <si>
    <t>Proportions transferred test  (not 1.0)</t>
  </si>
  <si>
    <t>Leaf to air</t>
  </si>
  <si>
    <t>C:\Users\cdymond\Documents\1Work\LANDIS\Oct 2019 - March 2020\Feb 2020\growth Feb 2020</t>
  </si>
  <si>
    <t>gC/m2</t>
  </si>
  <si>
    <t>Output using Biomass Succession</t>
  </si>
  <si>
    <t>Landis.Extension.Succession.Biomass-v5.dll</t>
  </si>
  <si>
    <t>ABIO: OUTPUT BY SARAH"S VERSION Feb 3 2020</t>
  </si>
  <si>
    <t>leaf fraction</t>
  </si>
  <si>
    <t>pinubankBiomass</t>
  </si>
  <si>
    <t>DIFF from ForCS</t>
  </si>
  <si>
    <t>pinubank</t>
  </si>
  <si>
    <t>Carbon</t>
  </si>
  <si>
    <t>Feb 6 2020</t>
  </si>
  <si>
    <t>Compare BioSucc output with ForCS output given same input</t>
  </si>
  <si>
    <t>Pass</t>
  </si>
  <si>
    <t>BioSucc compare tab</t>
  </si>
  <si>
    <t>Runs with new Base Harvest including planting</t>
  </si>
  <si>
    <t>querelli</t>
  </si>
  <si>
    <t>pre-burn</t>
  </si>
  <si>
    <t>post-burn</t>
  </si>
  <si>
    <t>FireDamageTable</t>
  </si>
  <si>
    <t xml:space="preserve">&gt; Cohort Age       FireSeverity - </t>
  </si>
  <si>
    <t>&gt;&gt; % of longevity   FireTolerance</t>
  </si>
  <si>
    <t>&gt;&gt; --------------   --------------</t>
  </si>
  <si>
    <t xml:space="preserve">     20%               -2</t>
  </si>
  <si>
    <t xml:space="preserve">     50%               -1</t>
  </si>
  <si>
    <t xml:space="preserve">     85%                0</t>
  </si>
  <si>
    <t xml:space="preserve">    100%                1</t>
  </si>
  <si>
    <t>Longevity</t>
  </si>
  <si>
    <t>Fire Tol</t>
  </si>
  <si>
    <t xml:space="preserve"> FireSeverity -  FireTolerance</t>
  </si>
  <si>
    <t>% of longevity</t>
  </si>
  <si>
    <t>Base fire tab</t>
  </si>
  <si>
    <t>Base Harvest v5.0</t>
  </si>
  <si>
    <t>Base fire v4.0</t>
  </si>
  <si>
    <t>delbio = new biomass - old biomass</t>
  </si>
  <si>
    <t>how can netGrowth be smaller than Biomass stocks the year of harvest+plant? Shouldn't preGrowthBiomass be zero?</t>
  </si>
  <si>
    <t xml:space="preserve">how can NPP be smaller than Biomass stocks the year of harvest+plant? </t>
  </si>
  <si>
    <t>Summary file</t>
  </si>
  <si>
    <t>see Base harvest tab</t>
  </si>
  <si>
    <t xml:space="preserve"> (1</t>
  </si>
  <si>
    <t xml:space="preserve"> 2)</t>
  </si>
  <si>
    <t xml:space="preserve"> fire1</t>
  </si>
  <si>
    <t xml:space="preserve"> (5</t>
  </si>
  <si>
    <t xml:space="preserve"> 8)</t>
  </si>
  <si>
    <t xml:space="preserve"> fire2</t>
  </si>
  <si>
    <t>No snags created in this example because all Other wood</t>
  </si>
  <si>
    <t xml:space="preserve"> budworm</t>
  </si>
  <si>
    <t>ForCS</t>
  </si>
  <si>
    <t>abiebals</t>
  </si>
  <si>
    <t>piceglau</t>
  </si>
  <si>
    <t>InitRow</t>
  </si>
  <si>
    <t>InitColumn</t>
  </si>
  <si>
    <t>TotalSites</t>
  </si>
  <si>
    <t>BaseWindv3</t>
  </si>
  <si>
    <t>wind log</t>
  </si>
  <si>
    <t>Snag transfers agree</t>
  </si>
  <si>
    <t>snag other agree</t>
  </si>
  <si>
    <t>dynamic fire tab</t>
  </si>
  <si>
    <t>BDA tab</t>
  </si>
  <si>
    <t>wind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</si>
</sst>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3" fillId="3" borderId="2" xfId="2" applyFont="1" applyFill="1" applyBorder="1" applyAlignment="1">
      <alignment horizontal="center" wrapText="1"/>
    </xf>
    <xf numFmtId="164" fontId="0" fillId="0" borderId="0" xfId="0" applyNumberFormat="1"/>
    <xf numFmtId="0" fontId="3" fillId="2" borderId="3" xfId="2" applyFont="1" applyFill="1" applyBorder="1" applyAlignment="1">
      <alignment horizontal="right" wrapText="1"/>
    </xf>
    <xf numFmtId="0" fontId="0" fillId="0" borderId="0" xfId="0" applyAlignment="1"/>
    <xf numFmtId="0" fontId="0" fillId="0" borderId="0" xfId="0" applyFill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0" borderId="0" xfId="0" applyFont="1" applyFill="1"/>
  </cellXfs>
  <cellStyles count="3">
    <cellStyle name="Normal" xfId="0" builtinId="0"/>
    <cellStyle name="Normal_Sheet2" xfId="2" xr:uid="{648B9D6E-DA72-4780-B444-7B2CEC9CB02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licating%20bioSucc%20dynamics%20Feb%206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 MM GS C BPOT LeafFract SB"/>
      <sheetName val="BioSucc"/>
    </sheetNames>
    <sheetDataSet>
      <sheetData sheetId="0"/>
      <sheetData sheetId="1">
        <row r="3">
          <cell r="F3">
            <v>0</v>
          </cell>
          <cell r="G3">
            <v>648</v>
          </cell>
        </row>
        <row r="4">
          <cell r="F4">
            <v>5</v>
          </cell>
          <cell r="G4">
            <v>889</v>
          </cell>
        </row>
        <row r="5">
          <cell r="F5">
            <v>10</v>
          </cell>
          <cell r="G5">
            <v>1186</v>
          </cell>
        </row>
        <row r="6">
          <cell r="F6">
            <v>15</v>
          </cell>
          <cell r="G6">
            <v>1541</v>
          </cell>
        </row>
        <row r="7">
          <cell r="F7">
            <v>20</v>
          </cell>
          <cell r="G7">
            <v>1954</v>
          </cell>
        </row>
        <row r="8">
          <cell r="F8">
            <v>25</v>
          </cell>
          <cell r="G8">
            <v>2419</v>
          </cell>
        </row>
        <row r="9">
          <cell r="F9">
            <v>30</v>
          </cell>
          <cell r="G9">
            <v>2930</v>
          </cell>
        </row>
        <row r="10">
          <cell r="F10">
            <v>35</v>
          </cell>
          <cell r="G10">
            <v>3470</v>
          </cell>
        </row>
        <row r="11">
          <cell r="F11">
            <v>40</v>
          </cell>
          <cell r="G11">
            <v>4025</v>
          </cell>
        </row>
        <row r="12">
          <cell r="F12">
            <v>45</v>
          </cell>
          <cell r="G12">
            <v>4564</v>
          </cell>
        </row>
        <row r="13">
          <cell r="F13">
            <v>50</v>
          </cell>
          <cell r="G13">
            <v>5048</v>
          </cell>
        </row>
        <row r="14">
          <cell r="F14">
            <v>55</v>
          </cell>
          <cell r="G14">
            <v>5421</v>
          </cell>
        </row>
        <row r="15">
          <cell r="F15">
            <v>60</v>
          </cell>
          <cell r="G15">
            <v>5598</v>
          </cell>
        </row>
        <row r="16">
          <cell r="F16">
            <v>65</v>
          </cell>
          <cell r="G16">
            <v>5472</v>
          </cell>
        </row>
        <row r="17">
          <cell r="F17">
            <v>70</v>
          </cell>
          <cell r="G17">
            <v>4918</v>
          </cell>
        </row>
        <row r="18">
          <cell r="F18">
            <v>75</v>
          </cell>
          <cell r="G18">
            <v>3678</v>
          </cell>
        </row>
        <row r="19">
          <cell r="F19">
            <v>80</v>
          </cell>
          <cell r="G19">
            <v>1907</v>
          </cell>
        </row>
        <row r="20">
          <cell r="F20">
            <v>85</v>
          </cell>
          <cell r="G20">
            <v>612</v>
          </cell>
        </row>
        <row r="21">
          <cell r="F21">
            <v>90</v>
          </cell>
          <cell r="G21">
            <v>82</v>
          </cell>
        </row>
        <row r="22">
          <cell r="F22">
            <v>95</v>
          </cell>
          <cell r="G22">
            <v>4</v>
          </cell>
        </row>
        <row r="23">
          <cell r="F23">
            <v>100</v>
          </cell>
          <cell r="G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3" dT="2019-12-19T17:36:13.06" personId="{00000000-0000-0000-0000-000000000000}" id="{C8928727-D8E1-4BCC-8B6F-144FC0E40D02}">
    <text>proportion merchantable</text>
  </threadedComment>
  <threadedComment ref="J34" dT="2019-12-19T17:36:13.06" personId="{00000000-0000-0000-0000-000000000000}" id="{891FFAF8-F940-4053-99C0-6F09EB9D2569}">
    <text>proportion merchantable</text>
  </threadedComment>
  <threadedComment ref="X42" dT="2020-02-07T18:33:24.87" personId="{00000000-0000-0000-0000-000000000000}" id="{A40F9FF2-2F7C-49ED-B8E1-C1AC646E7AD7}">
    <text>temporary, one year only, pass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1"/>
  <sheetViews>
    <sheetView tabSelected="1" topLeftCell="A10" workbookViewId="0">
      <selection activeCell="D22" sqref="D22"/>
    </sheetView>
  </sheetViews>
  <sheetFormatPr defaultRowHeight="15" x14ac:dyDescent="0.25"/>
  <cols>
    <col min="1" max="1" width="11" customWidth="1"/>
    <col min="2" max="2" width="37.7109375" customWidth="1"/>
    <col min="3" max="3" width="28.7109375" customWidth="1"/>
    <col min="4" max="4" width="13.7109375" customWidth="1"/>
    <col min="5" max="5" width="36.42578125" customWidth="1"/>
  </cols>
  <sheetData>
    <row r="3" spans="1:5" x14ac:dyDescent="0.25">
      <c r="A3" s="1" t="s">
        <v>2</v>
      </c>
      <c r="B3" s="1" t="s">
        <v>0</v>
      </c>
      <c r="C3" s="1" t="s">
        <v>1</v>
      </c>
      <c r="D3" s="2" t="s">
        <v>5</v>
      </c>
      <c r="E3" s="2" t="s">
        <v>6</v>
      </c>
    </row>
    <row r="4" spans="1:5" x14ac:dyDescent="0.25">
      <c r="A4" t="s">
        <v>176</v>
      </c>
      <c r="B4" t="s">
        <v>177</v>
      </c>
      <c r="D4" t="s">
        <v>178</v>
      </c>
      <c r="E4" t="s">
        <v>179</v>
      </c>
    </row>
    <row r="5" spans="1:5" x14ac:dyDescent="0.25">
      <c r="B5" t="s">
        <v>180</v>
      </c>
      <c r="D5" t="s">
        <v>70</v>
      </c>
    </row>
    <row r="6" spans="1:5" x14ac:dyDescent="0.25">
      <c r="B6" t="s">
        <v>3</v>
      </c>
    </row>
    <row r="7" spans="1:5" x14ac:dyDescent="0.25">
      <c r="B7" s="5" t="s">
        <v>202</v>
      </c>
      <c r="D7" s="4" t="s">
        <v>70</v>
      </c>
      <c r="E7" t="s">
        <v>203</v>
      </c>
    </row>
    <row r="8" spans="1:5" x14ac:dyDescent="0.25">
      <c r="B8" s="5" t="s">
        <v>202</v>
      </c>
      <c r="D8" s="4" t="s">
        <v>70</v>
      </c>
      <c r="E8" t="s">
        <v>203</v>
      </c>
    </row>
    <row r="9" spans="1:5" x14ac:dyDescent="0.25">
      <c r="B9" t="s">
        <v>153</v>
      </c>
      <c r="D9" t="s">
        <v>70</v>
      </c>
    </row>
    <row r="10" spans="1:5" x14ac:dyDescent="0.25">
      <c r="B10" t="s">
        <v>117</v>
      </c>
      <c r="D10" t="s">
        <v>70</v>
      </c>
      <c r="E10" t="s">
        <v>196</v>
      </c>
    </row>
    <row r="12" spans="1:5" x14ac:dyDescent="0.25">
      <c r="B12" t="s">
        <v>154</v>
      </c>
      <c r="D12" t="s">
        <v>70</v>
      </c>
      <c r="E12" t="s">
        <v>222</v>
      </c>
    </row>
    <row r="13" spans="1:5" x14ac:dyDescent="0.25">
      <c r="B13" t="s">
        <v>151</v>
      </c>
      <c r="D13" t="s">
        <v>70</v>
      </c>
    </row>
    <row r="16" spans="1:5" x14ac:dyDescent="0.25">
      <c r="B16" t="s">
        <v>155</v>
      </c>
      <c r="D16" t="s">
        <v>70</v>
      </c>
      <c r="E16" t="s">
        <v>223</v>
      </c>
    </row>
    <row r="18" spans="2:5" x14ac:dyDescent="0.25">
      <c r="B18" t="s">
        <v>4</v>
      </c>
      <c r="D18" t="s">
        <v>70</v>
      </c>
      <c r="E18" t="s">
        <v>224</v>
      </c>
    </row>
    <row r="19" spans="2:5" x14ac:dyDescent="0.25">
      <c r="B19" t="s">
        <v>152</v>
      </c>
    </row>
    <row r="21" spans="2:5" x14ac:dyDescent="0.25">
      <c r="B21" t="s">
        <v>18</v>
      </c>
      <c r="D2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7C82-F8DC-4180-A992-A2D28C8B6318}">
  <dimension ref="A1:AK31"/>
  <sheetViews>
    <sheetView workbookViewId="0">
      <selection activeCell="C21" sqref="C21"/>
    </sheetView>
  </sheetViews>
  <sheetFormatPr defaultRowHeight="15" x14ac:dyDescent="0.25"/>
  <sheetData>
    <row r="1" spans="1:37" x14ac:dyDescent="0.25">
      <c r="A1" t="s">
        <v>218</v>
      </c>
    </row>
    <row r="2" spans="1:37" x14ac:dyDescent="0.25">
      <c r="A2" t="s">
        <v>219</v>
      </c>
    </row>
    <row r="3" spans="1:37" x14ac:dyDescent="0.25">
      <c r="A3" t="s">
        <v>17</v>
      </c>
      <c r="B3" t="s">
        <v>215</v>
      </c>
      <c r="C3" t="s">
        <v>216</v>
      </c>
      <c r="D3" t="s">
        <v>217</v>
      </c>
      <c r="E3" t="s">
        <v>159</v>
      </c>
      <c r="F3" t="s">
        <v>98</v>
      </c>
      <c r="G3" t="s">
        <v>137</v>
      </c>
      <c r="I3" t="s">
        <v>145</v>
      </c>
    </row>
    <row r="4" spans="1:37" x14ac:dyDescent="0.25">
      <c r="A4">
        <v>5</v>
      </c>
      <c r="B4">
        <v>2</v>
      </c>
      <c r="C4">
        <v>4</v>
      </c>
      <c r="D4">
        <v>37</v>
      </c>
      <c r="E4">
        <v>8</v>
      </c>
      <c r="F4">
        <v>1</v>
      </c>
      <c r="G4">
        <v>1</v>
      </c>
      <c r="I4">
        <v>9</v>
      </c>
      <c r="J4" s="4" t="s">
        <v>70</v>
      </c>
    </row>
    <row r="5" spans="1:37" x14ac:dyDescent="0.25">
      <c r="A5">
        <v>5</v>
      </c>
      <c r="B5">
        <v>5</v>
      </c>
      <c r="C5">
        <v>6</v>
      </c>
      <c r="D5">
        <v>23</v>
      </c>
      <c r="E5">
        <v>22</v>
      </c>
      <c r="F5">
        <v>5</v>
      </c>
      <c r="G5">
        <v>1.77</v>
      </c>
    </row>
    <row r="6" spans="1:37" x14ac:dyDescent="0.25">
      <c r="A6">
        <v>5</v>
      </c>
      <c r="B6">
        <v>7</v>
      </c>
      <c r="C6">
        <v>4</v>
      </c>
      <c r="D6">
        <v>48</v>
      </c>
      <c r="E6">
        <v>13</v>
      </c>
      <c r="F6">
        <v>3</v>
      </c>
      <c r="G6">
        <v>2</v>
      </c>
    </row>
    <row r="9" spans="1:37" x14ac:dyDescent="0.25">
      <c r="G9" t="s">
        <v>105</v>
      </c>
      <c r="Q9" t="s">
        <v>161</v>
      </c>
    </row>
    <row r="10" spans="1:37" x14ac:dyDescent="0.25">
      <c r="B10" t="s">
        <v>17</v>
      </c>
      <c r="C10" t="s">
        <v>16</v>
      </c>
      <c r="D10" t="s">
        <v>15</v>
      </c>
      <c r="E10" t="s">
        <v>14</v>
      </c>
      <c r="F10" t="s">
        <v>13</v>
      </c>
      <c r="G10" t="s">
        <v>12</v>
      </c>
      <c r="H10" t="s">
        <v>11</v>
      </c>
      <c r="I10" t="s">
        <v>10</v>
      </c>
      <c r="J10" t="s">
        <v>9</v>
      </c>
      <c r="K10" t="s">
        <v>8</v>
      </c>
      <c r="L10" t="s">
        <v>17</v>
      </c>
      <c r="M10" t="s">
        <v>16</v>
      </c>
      <c r="N10" t="s">
        <v>15</v>
      </c>
      <c r="O10" t="s">
        <v>14</v>
      </c>
      <c r="P10" t="s">
        <v>13</v>
      </c>
      <c r="Q10" t="s">
        <v>20</v>
      </c>
      <c r="R10" t="s">
        <v>21</v>
      </c>
      <c r="S10" t="s">
        <v>22</v>
      </c>
      <c r="T10" t="s">
        <v>23</v>
      </c>
      <c r="U10" t="s">
        <v>24</v>
      </c>
      <c r="V10" t="s">
        <v>25</v>
      </c>
      <c r="W10" t="s">
        <v>26</v>
      </c>
      <c r="X10" t="s">
        <v>27</v>
      </c>
      <c r="Y10" t="s">
        <v>28</v>
      </c>
    </row>
    <row r="11" spans="1:37" x14ac:dyDescent="0.25">
      <c r="B11">
        <v>4</v>
      </c>
      <c r="C11">
        <v>5</v>
      </c>
      <c r="D11">
        <v>7</v>
      </c>
      <c r="E11">
        <v>1</v>
      </c>
      <c r="F11" t="s">
        <v>174</v>
      </c>
      <c r="G11">
        <v>94</v>
      </c>
      <c r="H11">
        <v>6</v>
      </c>
      <c r="I11">
        <v>0.5</v>
      </c>
      <c r="J11">
        <v>2.2999999999999998</v>
      </c>
      <c r="K11">
        <v>0.5</v>
      </c>
      <c r="L11">
        <v>4</v>
      </c>
      <c r="M11">
        <v>5</v>
      </c>
      <c r="N11">
        <v>7</v>
      </c>
      <c r="O11">
        <v>1</v>
      </c>
      <c r="P11" t="s">
        <v>174</v>
      </c>
      <c r="Q11">
        <v>52.442999999999998</v>
      </c>
      <c r="R11">
        <v>7.141</v>
      </c>
      <c r="S11">
        <v>589.46600000000001</v>
      </c>
      <c r="T11">
        <v>595.48400000000004</v>
      </c>
      <c r="U11">
        <v>1544.546</v>
      </c>
      <c r="V11">
        <v>2750.297</v>
      </c>
      <c r="W11">
        <v>1585.914</v>
      </c>
      <c r="X11">
        <v>652.55499999999995</v>
      </c>
      <c r="Y11">
        <v>145.57900000000001</v>
      </c>
    </row>
    <row r="14" spans="1:37" x14ac:dyDescent="0.25">
      <c r="A14" t="s">
        <v>17</v>
      </c>
      <c r="B14" t="s">
        <v>16</v>
      </c>
      <c r="C14" t="s">
        <v>15</v>
      </c>
      <c r="D14" t="s">
        <v>14</v>
      </c>
      <c r="E14" t="s">
        <v>13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t="s">
        <v>37</v>
      </c>
      <c r="M14" t="s">
        <v>38</v>
      </c>
      <c r="N14" t="s">
        <v>39</v>
      </c>
      <c r="O14" t="s">
        <v>40</v>
      </c>
      <c r="P14" t="s">
        <v>41</v>
      </c>
      <c r="Q14" t="s">
        <v>42</v>
      </c>
      <c r="R14" t="s">
        <v>17</v>
      </c>
      <c r="S14" t="s">
        <v>16</v>
      </c>
      <c r="T14" t="s">
        <v>15</v>
      </c>
      <c r="U14" t="s">
        <v>14</v>
      </c>
      <c r="V14" t="s">
        <v>13</v>
      </c>
      <c r="W14" t="s">
        <v>31</v>
      </c>
      <c r="X14" t="s">
        <v>43</v>
      </c>
      <c r="Y14" t="s">
        <v>45</v>
      </c>
      <c r="Z14" t="s">
        <v>47</v>
      </c>
      <c r="AA14" t="s">
        <v>49</v>
      </c>
      <c r="AB14" t="s">
        <v>51</v>
      </c>
      <c r="AC14" t="s">
        <v>53</v>
      </c>
      <c r="AD14" t="s">
        <v>55</v>
      </c>
      <c r="AE14" t="s">
        <v>57</v>
      </c>
      <c r="AF14" t="s">
        <v>59</v>
      </c>
      <c r="AG14" t="s">
        <v>60</v>
      </c>
      <c r="AH14" t="s">
        <v>62</v>
      </c>
      <c r="AI14" t="s">
        <v>63</v>
      </c>
      <c r="AJ14" t="s">
        <v>67</v>
      </c>
      <c r="AK14" t="s">
        <v>68</v>
      </c>
    </row>
    <row r="15" spans="1:37" x14ac:dyDescent="0.25">
      <c r="A15">
        <v>5</v>
      </c>
      <c r="B15">
        <v>6</v>
      </c>
      <c r="C15">
        <v>7</v>
      </c>
      <c r="D15">
        <v>1</v>
      </c>
      <c r="E15" t="s">
        <v>174</v>
      </c>
      <c r="F15">
        <v>3</v>
      </c>
      <c r="G15">
        <v>3.6240000000000001</v>
      </c>
      <c r="H15">
        <v>0</v>
      </c>
      <c r="I15">
        <v>0.5</v>
      </c>
      <c r="J15">
        <v>0</v>
      </c>
      <c r="K15">
        <v>2.3759999999999999</v>
      </c>
      <c r="L15">
        <v>0</v>
      </c>
      <c r="M15">
        <v>2.3079999999999998</v>
      </c>
      <c r="N15">
        <v>0</v>
      </c>
      <c r="O15">
        <v>0.50700000000000001</v>
      </c>
      <c r="P15">
        <v>0</v>
      </c>
      <c r="Q15">
        <v>0</v>
      </c>
      <c r="R15">
        <v>5</v>
      </c>
      <c r="S15">
        <v>6</v>
      </c>
      <c r="T15">
        <v>7</v>
      </c>
      <c r="U15">
        <v>1</v>
      </c>
      <c r="V15" t="s">
        <v>174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522.04399999999998</v>
      </c>
      <c r="AG15">
        <v>0</v>
      </c>
      <c r="AH15">
        <v>145.57900000000001</v>
      </c>
      <c r="AI15">
        <v>0</v>
      </c>
      <c r="AJ15">
        <v>0</v>
      </c>
      <c r="AK15">
        <v>0</v>
      </c>
    </row>
    <row r="20" spans="5:8" x14ac:dyDescent="0.25">
      <c r="E20" t="s">
        <v>163</v>
      </c>
    </row>
    <row r="21" spans="5:8" x14ac:dyDescent="0.25">
      <c r="E21" t="s">
        <v>73</v>
      </c>
      <c r="G21" s="3">
        <f>SUM(H11)/SUM(G15,K15)</f>
        <v>1</v>
      </c>
      <c r="H21" s="4" t="s">
        <v>70</v>
      </c>
    </row>
    <row r="22" spans="5:8" x14ac:dyDescent="0.25">
      <c r="E22" t="s">
        <v>71</v>
      </c>
      <c r="G22" s="3">
        <f>SUM(J11:K11)/SUM(M15:O15)</f>
        <v>0.99467140319715808</v>
      </c>
      <c r="H22" s="4" t="s">
        <v>70</v>
      </c>
    </row>
    <row r="23" spans="5:8" x14ac:dyDescent="0.25">
      <c r="E23" t="s">
        <v>72</v>
      </c>
      <c r="G23" s="3">
        <f>SUM(I11)/SUM(I15:J15)</f>
        <v>1</v>
      </c>
      <c r="H23" s="4" t="s">
        <v>70</v>
      </c>
    </row>
    <row r="24" spans="5:8" x14ac:dyDescent="0.25">
      <c r="F24" s="5" t="s">
        <v>220</v>
      </c>
      <c r="G24" s="3">
        <f>0.8*X11/AF15</f>
        <v>1</v>
      </c>
      <c r="H24" s="4" t="s">
        <v>70</v>
      </c>
    </row>
    <row r="25" spans="5:8" x14ac:dyDescent="0.25">
      <c r="F25" s="5" t="s">
        <v>221</v>
      </c>
      <c r="G25" s="3">
        <f>Y11/AH15</f>
        <v>1</v>
      </c>
      <c r="H25" s="4" t="s">
        <v>70</v>
      </c>
    </row>
    <row r="26" spans="5:8" x14ac:dyDescent="0.25">
      <c r="G26" s="3"/>
    </row>
    <row r="27" spans="5:8" x14ac:dyDescent="0.25">
      <c r="E27" s="5"/>
      <c r="G27" s="3"/>
    </row>
    <row r="28" spans="5:8" x14ac:dyDescent="0.25">
      <c r="E28" s="5"/>
      <c r="G28" s="3"/>
    </row>
    <row r="29" spans="5:8" x14ac:dyDescent="0.25">
      <c r="E29" s="5"/>
      <c r="G29" s="3"/>
    </row>
    <row r="30" spans="5:8" x14ac:dyDescent="0.25">
      <c r="E30" s="8"/>
      <c r="G30" s="3"/>
    </row>
    <row r="31" spans="5:8" x14ac:dyDescent="0.25">
      <c r="E31" s="5"/>
      <c r="G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D9C5-2149-436B-BCAC-BD62B54F329D}">
  <dimension ref="A1:Y39"/>
  <sheetViews>
    <sheetView zoomScale="90" zoomScaleNormal="90" workbookViewId="0">
      <selection activeCell="A7" sqref="A7:XFD39"/>
    </sheetView>
  </sheetViews>
  <sheetFormatPr defaultRowHeight="15" x14ac:dyDescent="0.25"/>
  <sheetData>
    <row r="1" spans="1:25" x14ac:dyDescent="0.25">
      <c r="A1" t="s">
        <v>156</v>
      </c>
    </row>
    <row r="2" spans="1:25" x14ac:dyDescent="0.25">
      <c r="B2" t="s">
        <v>160</v>
      </c>
      <c r="H2" t="s">
        <v>212</v>
      </c>
    </row>
    <row r="3" spans="1:25" x14ac:dyDescent="0.25">
      <c r="A3" t="s">
        <v>17</v>
      </c>
      <c r="B3" t="s">
        <v>157</v>
      </c>
      <c r="C3" t="s">
        <v>158</v>
      </c>
      <c r="D3" t="s">
        <v>98</v>
      </c>
      <c r="E3" t="s">
        <v>159</v>
      </c>
      <c r="F3" t="s">
        <v>137</v>
      </c>
      <c r="H3" t="s">
        <v>98</v>
      </c>
    </row>
    <row r="4" spans="1:25" x14ac:dyDescent="0.25">
      <c r="A4">
        <v>4</v>
      </c>
      <c r="B4">
        <v>1</v>
      </c>
      <c r="C4" t="s">
        <v>211</v>
      </c>
      <c r="D4">
        <v>3026</v>
      </c>
      <c r="E4">
        <v>731</v>
      </c>
      <c r="F4">
        <v>1.66</v>
      </c>
      <c r="H4">
        <v>3026</v>
      </c>
      <c r="I4" s="4" t="s">
        <v>70</v>
      </c>
    </row>
    <row r="7" spans="1:25" x14ac:dyDescent="0.25">
      <c r="G7" t="s">
        <v>105</v>
      </c>
      <c r="Q7" t="s">
        <v>161</v>
      </c>
    </row>
    <row r="8" spans="1:25" x14ac:dyDescent="0.25">
      <c r="B8" t="s">
        <v>17</v>
      </c>
      <c r="C8" t="s">
        <v>16</v>
      </c>
      <c r="D8" t="s">
        <v>15</v>
      </c>
      <c r="E8" t="s">
        <v>14</v>
      </c>
      <c r="F8" t="s">
        <v>13</v>
      </c>
      <c r="G8" t="s">
        <v>12</v>
      </c>
      <c r="H8" t="s">
        <v>11</v>
      </c>
      <c r="I8" t="s">
        <v>10</v>
      </c>
      <c r="J8" t="s">
        <v>9</v>
      </c>
      <c r="K8" t="s">
        <v>8</v>
      </c>
      <c r="L8" t="s">
        <v>17</v>
      </c>
      <c r="M8" t="s">
        <v>16</v>
      </c>
      <c r="N8" t="s">
        <v>15</v>
      </c>
      <c r="O8" t="s">
        <v>14</v>
      </c>
      <c r="P8" t="s">
        <v>13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</row>
    <row r="9" spans="1:25" x14ac:dyDescent="0.25">
      <c r="B9">
        <v>3</v>
      </c>
      <c r="C9">
        <v>1</v>
      </c>
      <c r="D9">
        <v>3</v>
      </c>
      <c r="E9">
        <v>0</v>
      </c>
      <c r="F9" t="s">
        <v>214</v>
      </c>
      <c r="G9">
        <v>223</v>
      </c>
      <c r="H9">
        <v>647</v>
      </c>
      <c r="I9">
        <v>71.5</v>
      </c>
      <c r="J9">
        <v>235.1</v>
      </c>
      <c r="K9">
        <v>51.6</v>
      </c>
      <c r="L9">
        <v>3</v>
      </c>
      <c r="M9">
        <v>1</v>
      </c>
      <c r="N9">
        <v>3</v>
      </c>
      <c r="O9">
        <v>0</v>
      </c>
      <c r="P9" t="s">
        <v>213</v>
      </c>
      <c r="Q9">
        <v>25.678999999999998</v>
      </c>
      <c r="R9">
        <v>14.148</v>
      </c>
      <c r="S9">
        <v>5.5389999999999997</v>
      </c>
      <c r="T9">
        <v>5.8979999999999997</v>
      </c>
      <c r="U9">
        <v>71.492999999999995</v>
      </c>
      <c r="V9">
        <v>505.03699999999998</v>
      </c>
      <c r="W9">
        <v>429.166</v>
      </c>
      <c r="X9">
        <v>2.3319999999999999</v>
      </c>
      <c r="Y9">
        <v>2.3410000000000002</v>
      </c>
    </row>
    <row r="10" spans="1:25" x14ac:dyDescent="0.25">
      <c r="B10">
        <v>3</v>
      </c>
      <c r="C10">
        <v>1</v>
      </c>
      <c r="D10">
        <v>3</v>
      </c>
      <c r="E10">
        <v>0</v>
      </c>
      <c r="F10" t="s">
        <v>214</v>
      </c>
      <c r="G10">
        <v>203</v>
      </c>
      <c r="H10">
        <v>669</v>
      </c>
      <c r="I10">
        <v>74</v>
      </c>
      <c r="J10">
        <v>243.1</v>
      </c>
      <c r="K10">
        <v>53.4</v>
      </c>
      <c r="L10">
        <v>3</v>
      </c>
      <c r="M10">
        <v>1</v>
      </c>
      <c r="N10">
        <v>3</v>
      </c>
      <c r="O10">
        <v>0</v>
      </c>
      <c r="P10" t="s">
        <v>214</v>
      </c>
      <c r="Q10">
        <v>158.13900000000001</v>
      </c>
      <c r="R10">
        <v>83.013999999999996</v>
      </c>
      <c r="S10">
        <v>265.08800000000002</v>
      </c>
      <c r="T10">
        <v>652.66600000000005</v>
      </c>
      <c r="U10">
        <v>1912.855</v>
      </c>
      <c r="V10">
        <v>5612.6469999999999</v>
      </c>
      <c r="W10">
        <v>3446.1590000000001</v>
      </c>
      <c r="X10">
        <v>613.43899999999996</v>
      </c>
      <c r="Y10">
        <v>112.343</v>
      </c>
    </row>
    <row r="11" spans="1:25" x14ac:dyDescent="0.25">
      <c r="B11">
        <v>3</v>
      </c>
      <c r="C11">
        <v>1</v>
      </c>
      <c r="D11">
        <v>3</v>
      </c>
      <c r="E11">
        <v>0</v>
      </c>
      <c r="F11" t="s">
        <v>214</v>
      </c>
      <c r="G11">
        <v>183</v>
      </c>
      <c r="H11">
        <v>714</v>
      </c>
      <c r="I11">
        <v>79</v>
      </c>
      <c r="J11">
        <v>259.5</v>
      </c>
      <c r="K11">
        <v>57</v>
      </c>
    </row>
    <row r="12" spans="1:25" x14ac:dyDescent="0.25">
      <c r="B12">
        <v>3</v>
      </c>
      <c r="C12">
        <v>1</v>
      </c>
      <c r="D12">
        <v>3</v>
      </c>
      <c r="E12">
        <v>0</v>
      </c>
      <c r="F12" t="s">
        <v>214</v>
      </c>
      <c r="G12">
        <v>143</v>
      </c>
      <c r="H12">
        <v>459.5</v>
      </c>
      <c r="I12">
        <v>51</v>
      </c>
      <c r="J12">
        <v>167</v>
      </c>
      <c r="K12">
        <v>36.700000000000003</v>
      </c>
    </row>
    <row r="13" spans="1:25" x14ac:dyDescent="0.25">
      <c r="B13">
        <v>3</v>
      </c>
      <c r="C13">
        <v>1</v>
      </c>
      <c r="D13">
        <v>3</v>
      </c>
      <c r="E13">
        <v>0</v>
      </c>
      <c r="F13" t="s">
        <v>214</v>
      </c>
      <c r="G13">
        <v>103</v>
      </c>
      <c r="H13">
        <v>262</v>
      </c>
      <c r="I13">
        <v>29</v>
      </c>
      <c r="J13">
        <v>95.2</v>
      </c>
      <c r="K13">
        <v>20.9</v>
      </c>
    </row>
    <row r="14" spans="1:25" x14ac:dyDescent="0.25">
      <c r="B14">
        <v>3</v>
      </c>
      <c r="C14">
        <v>1</v>
      </c>
      <c r="D14">
        <v>3</v>
      </c>
      <c r="E14">
        <v>0</v>
      </c>
      <c r="F14" t="s">
        <v>213</v>
      </c>
      <c r="G14">
        <v>83</v>
      </c>
      <c r="H14">
        <v>197</v>
      </c>
      <c r="I14">
        <v>21.5</v>
      </c>
      <c r="J14">
        <v>71.5</v>
      </c>
      <c r="K14">
        <v>15.7</v>
      </c>
    </row>
    <row r="15" spans="1:25" x14ac:dyDescent="0.25">
      <c r="B15">
        <v>3</v>
      </c>
      <c r="C15">
        <v>1</v>
      </c>
      <c r="D15">
        <v>3</v>
      </c>
      <c r="E15">
        <v>0</v>
      </c>
      <c r="F15" t="s">
        <v>213</v>
      </c>
      <c r="G15">
        <v>53</v>
      </c>
      <c r="H15">
        <v>173</v>
      </c>
      <c r="I15">
        <v>19</v>
      </c>
      <c r="J15">
        <v>62.8</v>
      </c>
      <c r="K15">
        <v>13.8</v>
      </c>
    </row>
    <row r="16" spans="1:25" x14ac:dyDescent="0.25">
      <c r="B16">
        <v>3</v>
      </c>
      <c r="C16">
        <v>1</v>
      </c>
      <c r="D16">
        <v>3</v>
      </c>
      <c r="E16">
        <v>0</v>
      </c>
      <c r="F16" t="s">
        <v>213</v>
      </c>
      <c r="G16">
        <v>13</v>
      </c>
      <c r="H16">
        <v>174</v>
      </c>
      <c r="I16">
        <v>19</v>
      </c>
      <c r="J16">
        <v>63.1</v>
      </c>
      <c r="K16">
        <v>13.9</v>
      </c>
    </row>
    <row r="17" spans="1:25" x14ac:dyDescent="0.25">
      <c r="B17">
        <v>4</v>
      </c>
      <c r="C17">
        <v>1</v>
      </c>
      <c r="D17">
        <v>3</v>
      </c>
      <c r="E17">
        <v>0</v>
      </c>
      <c r="F17" t="s">
        <v>214</v>
      </c>
      <c r="G17">
        <v>224</v>
      </c>
      <c r="H17">
        <v>596</v>
      </c>
      <c r="I17">
        <v>66</v>
      </c>
      <c r="J17">
        <v>216.6</v>
      </c>
      <c r="K17">
        <v>47.5</v>
      </c>
      <c r="L17">
        <v>4</v>
      </c>
      <c r="M17">
        <v>1</v>
      </c>
      <c r="N17">
        <v>3</v>
      </c>
      <c r="O17">
        <v>0</v>
      </c>
      <c r="P17" t="s">
        <v>213</v>
      </c>
      <c r="Q17">
        <v>63.75</v>
      </c>
      <c r="R17">
        <v>20.548999999999999</v>
      </c>
      <c r="S17">
        <v>163.46100000000001</v>
      </c>
      <c r="T17">
        <v>101.288</v>
      </c>
      <c r="U17">
        <v>70.652000000000001</v>
      </c>
      <c r="V17">
        <v>514.35699999999997</v>
      </c>
      <c r="W17">
        <v>428.97300000000001</v>
      </c>
      <c r="X17">
        <v>203.52799999999999</v>
      </c>
      <c r="Y17">
        <v>232.59100000000001</v>
      </c>
    </row>
    <row r="18" spans="1:25" x14ac:dyDescent="0.25">
      <c r="B18">
        <v>4</v>
      </c>
      <c r="C18">
        <v>1</v>
      </c>
      <c r="D18">
        <v>3</v>
      </c>
      <c r="E18">
        <v>0</v>
      </c>
      <c r="F18" t="s">
        <v>214</v>
      </c>
      <c r="G18">
        <v>204</v>
      </c>
      <c r="H18">
        <v>643.5</v>
      </c>
      <c r="I18">
        <v>71</v>
      </c>
      <c r="J18">
        <v>233.8</v>
      </c>
      <c r="K18">
        <v>51.3</v>
      </c>
      <c r="L18">
        <v>4</v>
      </c>
      <c r="M18">
        <v>1</v>
      </c>
      <c r="N18">
        <v>3</v>
      </c>
      <c r="O18">
        <v>0</v>
      </c>
      <c r="P18" t="s">
        <v>214</v>
      </c>
      <c r="Q18">
        <v>172.173</v>
      </c>
      <c r="R18">
        <v>86.200999999999993</v>
      </c>
      <c r="S18">
        <v>270.21600000000001</v>
      </c>
      <c r="T18">
        <v>655.28800000000001</v>
      </c>
      <c r="U18">
        <v>1907.769</v>
      </c>
      <c r="V18">
        <v>5595.674</v>
      </c>
      <c r="W18">
        <v>3442.7750000000001</v>
      </c>
      <c r="X18">
        <v>625.20399999999995</v>
      </c>
      <c r="Y18">
        <v>115.83</v>
      </c>
    </row>
    <row r="19" spans="1:25" x14ac:dyDescent="0.25">
      <c r="B19">
        <v>4</v>
      </c>
      <c r="C19">
        <v>1</v>
      </c>
      <c r="D19">
        <v>3</v>
      </c>
      <c r="E19">
        <v>0</v>
      </c>
      <c r="F19" t="s">
        <v>214</v>
      </c>
      <c r="G19">
        <v>184</v>
      </c>
      <c r="H19">
        <v>711</v>
      </c>
      <c r="I19">
        <v>78.5</v>
      </c>
      <c r="J19">
        <v>258.3</v>
      </c>
      <c r="K19">
        <v>56.7</v>
      </c>
    </row>
    <row r="20" spans="1:25" x14ac:dyDescent="0.25">
      <c r="B20">
        <v>4</v>
      </c>
      <c r="C20">
        <v>1</v>
      </c>
      <c r="D20">
        <v>3</v>
      </c>
      <c r="E20">
        <v>0</v>
      </c>
      <c r="F20" t="s">
        <v>214</v>
      </c>
      <c r="G20">
        <v>144</v>
      </c>
      <c r="H20">
        <v>463.5</v>
      </c>
      <c r="I20">
        <v>51</v>
      </c>
      <c r="J20">
        <v>168.3</v>
      </c>
      <c r="K20">
        <v>37</v>
      </c>
    </row>
    <row r="21" spans="1:25" x14ac:dyDescent="0.25">
      <c r="B21">
        <v>4</v>
      </c>
      <c r="C21">
        <v>1</v>
      </c>
      <c r="D21">
        <v>3</v>
      </c>
      <c r="E21">
        <v>0</v>
      </c>
      <c r="F21" t="s">
        <v>214</v>
      </c>
      <c r="G21">
        <v>104</v>
      </c>
      <c r="H21">
        <v>264</v>
      </c>
      <c r="I21">
        <v>29</v>
      </c>
      <c r="J21">
        <v>95.9</v>
      </c>
      <c r="K21">
        <v>21</v>
      </c>
    </row>
    <row r="22" spans="1:25" x14ac:dyDescent="0.25">
      <c r="A22" t="s">
        <v>17</v>
      </c>
      <c r="B22" t="s">
        <v>16</v>
      </c>
      <c r="C22" t="s">
        <v>15</v>
      </c>
      <c r="D22" t="s">
        <v>14</v>
      </c>
      <c r="E22" t="s">
        <v>13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  <c r="M22" t="s">
        <v>38</v>
      </c>
      <c r="N22" t="s">
        <v>39</v>
      </c>
      <c r="O22" t="s">
        <v>40</v>
      </c>
      <c r="P22" t="s">
        <v>41</v>
      </c>
      <c r="Q22" t="s">
        <v>42</v>
      </c>
    </row>
    <row r="23" spans="1:25" x14ac:dyDescent="0.25">
      <c r="A23">
        <v>4</v>
      </c>
      <c r="B23">
        <v>1</v>
      </c>
      <c r="C23">
        <v>3</v>
      </c>
      <c r="D23">
        <v>0</v>
      </c>
      <c r="E23" t="s">
        <v>213</v>
      </c>
      <c r="F23">
        <v>4</v>
      </c>
      <c r="G23">
        <v>26.234999999999999</v>
      </c>
      <c r="H23">
        <v>0</v>
      </c>
      <c r="I23">
        <v>13.3</v>
      </c>
      <c r="J23">
        <v>5.7</v>
      </c>
      <c r="K23">
        <v>147.76499999999999</v>
      </c>
      <c r="L23">
        <v>0</v>
      </c>
      <c r="M23">
        <v>63.146000000000001</v>
      </c>
      <c r="N23">
        <v>0</v>
      </c>
      <c r="O23">
        <v>13.861000000000001</v>
      </c>
      <c r="P23">
        <v>0</v>
      </c>
      <c r="Q23">
        <v>0</v>
      </c>
      <c r="R23" t="s">
        <v>162</v>
      </c>
    </row>
    <row r="24" spans="1:25" x14ac:dyDescent="0.25">
      <c r="A24">
        <v>4</v>
      </c>
      <c r="B24">
        <v>1</v>
      </c>
      <c r="C24">
        <v>3</v>
      </c>
      <c r="D24">
        <v>0</v>
      </c>
      <c r="E24" t="s">
        <v>213</v>
      </c>
      <c r="F24">
        <v>4</v>
      </c>
      <c r="G24">
        <v>77.932000000000002</v>
      </c>
      <c r="H24">
        <v>0</v>
      </c>
      <c r="I24">
        <v>13.3</v>
      </c>
      <c r="J24">
        <v>5.7</v>
      </c>
      <c r="K24">
        <v>95.067999999999998</v>
      </c>
      <c r="L24">
        <v>0</v>
      </c>
      <c r="M24">
        <v>62.819000000000003</v>
      </c>
      <c r="N24">
        <v>0</v>
      </c>
      <c r="O24">
        <v>13.789</v>
      </c>
      <c r="P24">
        <v>0</v>
      </c>
      <c r="Q24">
        <v>0</v>
      </c>
    </row>
    <row r="25" spans="1:25" x14ac:dyDescent="0.25">
      <c r="A25">
        <v>4</v>
      </c>
      <c r="B25">
        <v>1</v>
      </c>
      <c r="C25">
        <v>3</v>
      </c>
      <c r="D25">
        <v>0</v>
      </c>
      <c r="E25" t="s">
        <v>213</v>
      </c>
      <c r="F25">
        <v>4</v>
      </c>
      <c r="G25">
        <v>112.836</v>
      </c>
      <c r="H25">
        <v>0</v>
      </c>
      <c r="I25">
        <v>15.05</v>
      </c>
      <c r="J25">
        <v>6.45</v>
      </c>
      <c r="K25">
        <v>84.164000000000001</v>
      </c>
      <c r="L25">
        <v>0</v>
      </c>
      <c r="M25">
        <v>71.489000000000004</v>
      </c>
      <c r="N25">
        <v>0</v>
      </c>
      <c r="O25">
        <v>15.693</v>
      </c>
      <c r="P25">
        <v>0</v>
      </c>
      <c r="Q25">
        <v>0</v>
      </c>
    </row>
    <row r="28" spans="1:25" x14ac:dyDescent="0.25">
      <c r="E28" t="s">
        <v>163</v>
      </c>
    </row>
    <row r="29" spans="1:25" x14ac:dyDescent="0.25">
      <c r="E29" t="s">
        <v>73</v>
      </c>
      <c r="G29" s="3">
        <f>SUM(H14:H16)/SUM(G23:G25,K23:K25)</f>
        <v>1</v>
      </c>
      <c r="H29" s="4" t="s">
        <v>70</v>
      </c>
    </row>
    <row r="30" spans="1:25" x14ac:dyDescent="0.25">
      <c r="E30" t="s">
        <v>71</v>
      </c>
      <c r="G30" s="3">
        <f>SUM(J14:K16)/SUM(M23:O25)</f>
        <v>1.0000124586269763</v>
      </c>
      <c r="H30" s="4" t="s">
        <v>70</v>
      </c>
    </row>
    <row r="31" spans="1:25" x14ac:dyDescent="0.25">
      <c r="E31" t="s">
        <v>72</v>
      </c>
      <c r="G31" s="3">
        <f>SUM(I14:I16)/SUM(I23:J25)</f>
        <v>1</v>
      </c>
      <c r="H31" s="4" t="s">
        <v>70</v>
      </c>
    </row>
    <row r="32" spans="1:25" x14ac:dyDescent="0.25">
      <c r="G32" s="3"/>
      <c r="H32" s="4"/>
    </row>
    <row r="33" spans="5:8" x14ac:dyDescent="0.25">
      <c r="G33" s="3"/>
      <c r="H33" s="4"/>
    </row>
    <row r="34" spans="5:8" x14ac:dyDescent="0.25">
      <c r="E34" t="s">
        <v>164</v>
      </c>
      <c r="G34" s="3"/>
      <c r="H34" s="4"/>
    </row>
    <row r="35" spans="5:8" x14ac:dyDescent="0.25">
      <c r="E35" s="5"/>
      <c r="F35" t="s">
        <v>165</v>
      </c>
      <c r="G35" s="3">
        <f>SUM(I14:I16)*0.3/SUM(J23:J25)</f>
        <v>0.99999999999999978</v>
      </c>
      <c r="H35" s="4" t="s">
        <v>70</v>
      </c>
    </row>
    <row r="36" spans="5:8" x14ac:dyDescent="0.25">
      <c r="E36" s="5"/>
      <c r="G36" s="3"/>
    </row>
    <row r="37" spans="5:8" x14ac:dyDescent="0.25">
      <c r="E37" s="5"/>
      <c r="G37" s="3"/>
    </row>
    <row r="38" spans="5:8" x14ac:dyDescent="0.25">
      <c r="E38" s="8"/>
      <c r="G38" s="3"/>
    </row>
    <row r="39" spans="5:8" x14ac:dyDescent="0.25">
      <c r="E39" s="5"/>
      <c r="G3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3A44-C70A-4BF8-A01B-40307EC764D6}">
  <dimension ref="A1:AK30"/>
  <sheetViews>
    <sheetView zoomScale="80" zoomScaleNormal="80" workbookViewId="0">
      <selection activeCell="G22" sqref="G22"/>
    </sheetView>
  </sheetViews>
  <sheetFormatPr defaultColWidth="8.85546875" defaultRowHeight="15" x14ac:dyDescent="0.25"/>
  <cols>
    <col min="1" max="17" width="8.85546875" style="6"/>
    <col min="18" max="18" width="12" style="6" bestFit="1" customWidth="1"/>
    <col min="19" max="16384" width="8.85546875" style="6"/>
  </cols>
  <sheetData>
    <row r="1" spans="1:37" x14ac:dyDescent="0.25">
      <c r="A1" s="6" t="s">
        <v>141</v>
      </c>
      <c r="B1" s="15" t="s">
        <v>143</v>
      </c>
    </row>
    <row r="3" spans="1:37" x14ac:dyDescent="0.25">
      <c r="A3" s="6" t="s">
        <v>142</v>
      </c>
    </row>
    <row r="4" spans="1:37" x14ac:dyDescent="0.25">
      <c r="A4" s="6" t="s">
        <v>17</v>
      </c>
      <c r="B4" s="6" t="s">
        <v>123</v>
      </c>
      <c r="D4" s="6" t="s">
        <v>124</v>
      </c>
      <c r="E4" s="6" t="s">
        <v>125</v>
      </c>
      <c r="F4" s="6" t="s">
        <v>126</v>
      </c>
      <c r="G4" s="6" t="s">
        <v>127</v>
      </c>
      <c r="H4" s="6" t="s">
        <v>128</v>
      </c>
      <c r="I4" s="6" t="s">
        <v>129</v>
      </c>
      <c r="J4" s="6" t="s">
        <v>130</v>
      </c>
      <c r="K4" s="6" t="s">
        <v>131</v>
      </c>
      <c r="L4" s="6" t="s">
        <v>132</v>
      </c>
      <c r="M4" s="6" t="s">
        <v>133</v>
      </c>
      <c r="N4" s="6" t="s">
        <v>134</v>
      </c>
      <c r="O4" s="6" t="s">
        <v>135</v>
      </c>
      <c r="P4" s="6" t="s">
        <v>136</v>
      </c>
      <c r="Q4" s="6" t="s">
        <v>97</v>
      </c>
      <c r="R4" s="6" t="s">
        <v>98</v>
      </c>
      <c r="S4" s="6" t="s">
        <v>137</v>
      </c>
      <c r="T4" s="6" t="s">
        <v>138</v>
      </c>
      <c r="U4" s="6" t="s">
        <v>139</v>
      </c>
      <c r="V4" s="6" t="s">
        <v>140</v>
      </c>
      <c r="X4" s="6" t="s">
        <v>145</v>
      </c>
      <c r="Y4" s="6" t="s">
        <v>146</v>
      </c>
    </row>
    <row r="5" spans="1:37" x14ac:dyDescent="0.25">
      <c r="A5">
        <v>2</v>
      </c>
      <c r="B5" t="s">
        <v>204</v>
      </c>
      <c r="C5" t="s">
        <v>205</v>
      </c>
      <c r="D5" t="s">
        <v>206</v>
      </c>
      <c r="E5">
        <v>13</v>
      </c>
      <c r="F5">
        <v>0</v>
      </c>
      <c r="G5">
        <v>1.09852429642303</v>
      </c>
      <c r="H5">
        <v>1</v>
      </c>
      <c r="I5">
        <v>2.8736088402983402</v>
      </c>
      <c r="J5">
        <v>0</v>
      </c>
      <c r="K5">
        <v>10</v>
      </c>
      <c r="L5">
        <v>0</v>
      </c>
      <c r="M5">
        <v>96</v>
      </c>
      <c r="N5">
        <v>60</v>
      </c>
      <c r="O5">
        <v>50</v>
      </c>
      <c r="P5">
        <v>10</v>
      </c>
      <c r="Q5">
        <v>2</v>
      </c>
      <c r="R5">
        <v>2</v>
      </c>
      <c r="S5">
        <v>3.3333333333333299</v>
      </c>
      <c r="T5">
        <v>1</v>
      </c>
      <c r="U5">
        <v>1</v>
      </c>
      <c r="V5">
        <v>2</v>
      </c>
      <c r="W5" t="s">
        <v>108</v>
      </c>
      <c r="X5" s="6">
        <v>2</v>
      </c>
      <c r="Y5" s="6">
        <v>2</v>
      </c>
      <c r="Z5" s="16" t="s">
        <v>70</v>
      </c>
    </row>
    <row r="6" spans="1:37" x14ac:dyDescent="0.25">
      <c r="A6">
        <v>2</v>
      </c>
      <c r="B6" t="s">
        <v>207</v>
      </c>
      <c r="C6" t="s">
        <v>208</v>
      </c>
      <c r="D6" t="s">
        <v>209</v>
      </c>
      <c r="E6">
        <v>8</v>
      </c>
      <c r="F6">
        <v>0</v>
      </c>
      <c r="G6">
        <v>2.7232474939273899</v>
      </c>
      <c r="H6">
        <v>2</v>
      </c>
      <c r="I6">
        <v>167.463888688542</v>
      </c>
      <c r="J6">
        <v>1</v>
      </c>
      <c r="K6">
        <v>15</v>
      </c>
      <c r="L6">
        <v>45</v>
      </c>
      <c r="M6">
        <v>90</v>
      </c>
      <c r="N6">
        <v>120</v>
      </c>
      <c r="O6">
        <v>51</v>
      </c>
      <c r="P6">
        <v>6</v>
      </c>
      <c r="Q6">
        <v>3</v>
      </c>
      <c r="R6">
        <v>3</v>
      </c>
      <c r="S6">
        <v>2.5</v>
      </c>
      <c r="T6">
        <v>0</v>
      </c>
      <c r="U6">
        <v>3</v>
      </c>
      <c r="V6">
        <v>3</v>
      </c>
      <c r="W6" t="s">
        <v>108</v>
      </c>
      <c r="X6" s="6">
        <v>3</v>
      </c>
      <c r="Y6" s="6">
        <v>3</v>
      </c>
    </row>
    <row r="8" spans="1:37" x14ac:dyDescent="0.25">
      <c r="G8" s="6" t="s">
        <v>105</v>
      </c>
    </row>
    <row r="9" spans="1:37" x14ac:dyDescent="0.25">
      <c r="A9" s="6" t="s">
        <v>17</v>
      </c>
      <c r="B9" s="6" t="s">
        <v>16</v>
      </c>
      <c r="C9" s="6" t="s">
        <v>15</v>
      </c>
      <c r="D9" s="6" t="s">
        <v>14</v>
      </c>
      <c r="E9" s="6" t="s">
        <v>13</v>
      </c>
      <c r="F9" s="6" t="s">
        <v>12</v>
      </c>
      <c r="G9" s="6" t="s">
        <v>11</v>
      </c>
      <c r="H9" s="6" t="s">
        <v>10</v>
      </c>
      <c r="I9" s="6" t="s">
        <v>9</v>
      </c>
      <c r="J9" s="6" t="s">
        <v>8</v>
      </c>
      <c r="K9" s="6" t="s">
        <v>17</v>
      </c>
      <c r="L9" s="6" t="s">
        <v>16</v>
      </c>
      <c r="M9" s="6" t="s">
        <v>15</v>
      </c>
      <c r="N9" s="6" t="s">
        <v>14</v>
      </c>
      <c r="O9" s="6" t="s">
        <v>13</v>
      </c>
      <c r="P9" s="6" t="s">
        <v>20</v>
      </c>
      <c r="Q9" s="6" t="s">
        <v>21</v>
      </c>
      <c r="R9" s="6" t="s">
        <v>22</v>
      </c>
      <c r="S9" s="6" t="s">
        <v>23</v>
      </c>
      <c r="T9" s="6" t="s">
        <v>24</v>
      </c>
      <c r="U9" s="6" t="s">
        <v>25</v>
      </c>
      <c r="V9" s="6" t="s">
        <v>26</v>
      </c>
      <c r="W9" s="6" t="s">
        <v>27</v>
      </c>
      <c r="X9" s="6" t="s">
        <v>28</v>
      </c>
    </row>
    <row r="10" spans="1:37" x14ac:dyDescent="0.25">
      <c r="A10">
        <v>1</v>
      </c>
      <c r="B10">
        <v>1</v>
      </c>
      <c r="C10">
        <v>2</v>
      </c>
      <c r="D10">
        <v>0</v>
      </c>
      <c r="E10" t="s">
        <v>181</v>
      </c>
      <c r="F10">
        <v>2</v>
      </c>
      <c r="G10">
        <v>689.5</v>
      </c>
      <c r="H10">
        <v>76.5</v>
      </c>
      <c r="I10">
        <v>253.1</v>
      </c>
      <c r="J10">
        <v>55.6</v>
      </c>
      <c r="P10">
        <v>58.695999999999998</v>
      </c>
      <c r="Q10">
        <v>17.966000000000001</v>
      </c>
      <c r="R10">
        <v>12.872999999999999</v>
      </c>
      <c r="S10">
        <v>134.62899999999999</v>
      </c>
      <c r="T10">
        <v>2398.953</v>
      </c>
      <c r="U10">
        <v>3991.3980000000001</v>
      </c>
      <c r="V10">
        <v>2323.134</v>
      </c>
      <c r="W10">
        <v>5.78</v>
      </c>
      <c r="X10">
        <v>21.713999999999999</v>
      </c>
      <c r="Y10">
        <v>0</v>
      </c>
    </row>
    <row r="11" spans="1:37" x14ac:dyDescent="0.25">
      <c r="P11">
        <v>40.082999999999998</v>
      </c>
      <c r="Q11">
        <v>29.574000000000002</v>
      </c>
      <c r="R11">
        <v>278.41300000000001</v>
      </c>
      <c r="S11">
        <v>254.28700000000001</v>
      </c>
      <c r="T11">
        <v>2141.8760000000002</v>
      </c>
      <c r="U11">
        <v>3973.297</v>
      </c>
      <c r="V11">
        <v>2320.2710000000002</v>
      </c>
      <c r="W11">
        <v>0</v>
      </c>
      <c r="X11">
        <v>442.37599999999998</v>
      </c>
      <c r="Y11">
        <v>0</v>
      </c>
    </row>
    <row r="15" spans="1:37" x14ac:dyDescent="0.25">
      <c r="G15" s="6" t="s">
        <v>144</v>
      </c>
      <c r="W15" s="6" t="s">
        <v>112</v>
      </c>
    </row>
    <row r="16" spans="1:37" x14ac:dyDescent="0.25">
      <c r="A16" s="6" t="s">
        <v>17</v>
      </c>
      <c r="B16" s="6" t="s">
        <v>16</v>
      </c>
      <c r="C16" s="6" t="s">
        <v>15</v>
      </c>
      <c r="D16" s="6" t="s">
        <v>14</v>
      </c>
      <c r="E16" s="6" t="s">
        <v>13</v>
      </c>
      <c r="F16" s="6" t="s">
        <v>31</v>
      </c>
      <c r="G16" s="6" t="s">
        <v>32</v>
      </c>
      <c r="H16" s="6" t="s">
        <v>33</v>
      </c>
      <c r="I16" s="6" t="s">
        <v>34</v>
      </c>
      <c r="J16" s="6" t="s">
        <v>35</v>
      </c>
      <c r="K16" s="6" t="s">
        <v>36</v>
      </c>
      <c r="L16" s="6" t="s">
        <v>37</v>
      </c>
      <c r="M16" s="6" t="s">
        <v>38</v>
      </c>
      <c r="N16" s="6" t="s">
        <v>39</v>
      </c>
      <c r="O16" s="6" t="s">
        <v>40</v>
      </c>
      <c r="P16" s="6" t="s">
        <v>41</v>
      </c>
      <c r="Q16" s="6" t="s">
        <v>42</v>
      </c>
      <c r="R16" s="6" t="s">
        <v>17</v>
      </c>
      <c r="S16" s="6" t="s">
        <v>16</v>
      </c>
      <c r="T16" s="6" t="s">
        <v>15</v>
      </c>
      <c r="U16" s="6" t="s">
        <v>14</v>
      </c>
      <c r="V16" s="6" t="s">
        <v>13</v>
      </c>
      <c r="W16" s="6" t="s">
        <v>31</v>
      </c>
      <c r="X16" s="6" t="s">
        <v>43</v>
      </c>
      <c r="Y16" s="6" t="s">
        <v>45</v>
      </c>
      <c r="Z16" s="6" t="s">
        <v>47</v>
      </c>
      <c r="AA16" s="6" t="s">
        <v>49</v>
      </c>
      <c r="AB16" s="6" t="s">
        <v>51</v>
      </c>
      <c r="AC16" s="6" t="s">
        <v>53</v>
      </c>
      <c r="AD16" s="6" t="s">
        <v>55</v>
      </c>
      <c r="AE16" s="6" t="s">
        <v>57</v>
      </c>
      <c r="AF16" s="6" t="s">
        <v>59</v>
      </c>
      <c r="AG16" s="6" t="s">
        <v>60</v>
      </c>
      <c r="AH16" s="6" t="s">
        <v>62</v>
      </c>
      <c r="AI16" s="6" t="s">
        <v>63</v>
      </c>
      <c r="AJ16" s="6" t="s">
        <v>67</v>
      </c>
      <c r="AK16" s="6" t="s">
        <v>68</v>
      </c>
    </row>
    <row r="17" spans="1:37" x14ac:dyDescent="0.25">
      <c r="A17">
        <v>2</v>
      </c>
      <c r="B17">
        <v>1</v>
      </c>
      <c r="C17">
        <v>2</v>
      </c>
      <c r="D17">
        <v>0</v>
      </c>
      <c r="E17" t="s">
        <v>181</v>
      </c>
      <c r="F17">
        <v>1</v>
      </c>
      <c r="G17">
        <v>0</v>
      </c>
      <c r="H17">
        <v>0</v>
      </c>
      <c r="I17">
        <v>0</v>
      </c>
      <c r="J17">
        <v>76.5</v>
      </c>
      <c r="K17">
        <v>620.54999999999995</v>
      </c>
      <c r="L17">
        <v>68.95</v>
      </c>
      <c r="M17">
        <v>253.13200000000001</v>
      </c>
      <c r="N17">
        <v>0</v>
      </c>
      <c r="O17">
        <v>55.566000000000003</v>
      </c>
      <c r="P17">
        <v>0</v>
      </c>
      <c r="Q17">
        <v>0</v>
      </c>
      <c r="R17">
        <v>2</v>
      </c>
      <c r="S17">
        <v>1</v>
      </c>
      <c r="T17">
        <v>2</v>
      </c>
      <c r="U17">
        <v>0</v>
      </c>
      <c r="V17" t="s">
        <v>181</v>
      </c>
      <c r="W17">
        <v>1</v>
      </c>
      <c r="X17">
        <v>35.218000000000004</v>
      </c>
      <c r="Y17">
        <v>0</v>
      </c>
      <c r="Z17">
        <v>6.4359999999999999</v>
      </c>
      <c r="AA17">
        <v>0</v>
      </c>
      <c r="AB17">
        <v>239.89500000000001</v>
      </c>
      <c r="AC17">
        <v>0</v>
      </c>
      <c r="AD17">
        <v>0</v>
      </c>
      <c r="AE17">
        <v>0</v>
      </c>
      <c r="AF17">
        <v>5.78</v>
      </c>
      <c r="AG17">
        <v>0</v>
      </c>
      <c r="AH17">
        <v>21.713999999999999</v>
      </c>
      <c r="AI17">
        <v>0</v>
      </c>
      <c r="AJ17">
        <v>0</v>
      </c>
      <c r="AK17">
        <v>0</v>
      </c>
    </row>
    <row r="21" spans="1:37" x14ac:dyDescent="0.25">
      <c r="A21" s="6" t="s">
        <v>17</v>
      </c>
      <c r="B21" s="6" t="s">
        <v>16</v>
      </c>
      <c r="C21" s="6" t="s">
        <v>15</v>
      </c>
      <c r="D21" s="6" t="s">
        <v>14</v>
      </c>
      <c r="E21" s="6" t="s">
        <v>13</v>
      </c>
      <c r="F21" s="6" t="s">
        <v>31</v>
      </c>
      <c r="G21" s="6" t="s">
        <v>43</v>
      </c>
      <c r="H21" s="6" t="s">
        <v>44</v>
      </c>
      <c r="I21" s="6" t="s">
        <v>45</v>
      </c>
      <c r="J21" s="6" t="s">
        <v>46</v>
      </c>
      <c r="K21" s="6" t="s">
        <v>47</v>
      </c>
      <c r="L21" s="6" t="s">
        <v>48</v>
      </c>
      <c r="M21" s="6" t="s">
        <v>49</v>
      </c>
      <c r="N21" s="6" t="s">
        <v>50</v>
      </c>
      <c r="O21" s="6" t="s">
        <v>51</v>
      </c>
      <c r="P21" s="6" t="s">
        <v>52</v>
      </c>
      <c r="Q21" s="6" t="s">
        <v>53</v>
      </c>
      <c r="R21" s="6" t="s">
        <v>54</v>
      </c>
      <c r="S21" s="6" t="s">
        <v>55</v>
      </c>
      <c r="T21" s="6" t="s">
        <v>56</v>
      </c>
      <c r="U21" s="6" t="s">
        <v>57</v>
      </c>
      <c r="V21" s="6" t="s">
        <v>58</v>
      </c>
      <c r="W21" s="6" t="s">
        <v>59</v>
      </c>
      <c r="X21" s="6" t="s">
        <v>60</v>
      </c>
      <c r="Y21" s="6" t="s">
        <v>61</v>
      </c>
      <c r="Z21" s="6" t="s">
        <v>62</v>
      </c>
      <c r="AA21" s="6" t="s">
        <v>63</v>
      </c>
      <c r="AB21" s="6" t="s">
        <v>64</v>
      </c>
      <c r="AC21" s="6" t="s">
        <v>32</v>
      </c>
      <c r="AD21" s="6" t="s">
        <v>34</v>
      </c>
      <c r="AE21" s="6" t="s">
        <v>36</v>
      </c>
      <c r="AF21" s="6" t="s">
        <v>38</v>
      </c>
      <c r="AG21" s="6" t="s">
        <v>40</v>
      </c>
      <c r="AH21" s="6" t="s">
        <v>108</v>
      </c>
    </row>
    <row r="22" spans="1:37" x14ac:dyDescent="0.25">
      <c r="A22">
        <v>1</v>
      </c>
      <c r="B22">
        <v>1</v>
      </c>
      <c r="C22">
        <v>2</v>
      </c>
      <c r="D22">
        <v>0</v>
      </c>
      <c r="E22" t="s">
        <v>181</v>
      </c>
      <c r="F22">
        <v>0</v>
      </c>
      <c r="G22">
        <v>13.342000000000001</v>
      </c>
      <c r="H22">
        <v>3.028</v>
      </c>
      <c r="I22">
        <v>8.1549999999999994</v>
      </c>
      <c r="J22">
        <v>1.67</v>
      </c>
      <c r="K22">
        <v>1.2070000000000001</v>
      </c>
      <c r="L22">
        <v>0.247</v>
      </c>
      <c r="M22">
        <v>3.0350000000000001</v>
      </c>
      <c r="N22">
        <v>0.622</v>
      </c>
      <c r="O22">
        <v>21.346</v>
      </c>
      <c r="P22">
        <v>4.3719999999999999</v>
      </c>
      <c r="Q22">
        <v>9.3919999999999995</v>
      </c>
      <c r="R22">
        <v>24.093</v>
      </c>
      <c r="S22">
        <v>30.806999999999999</v>
      </c>
      <c r="T22">
        <v>0</v>
      </c>
      <c r="U22">
        <v>0.25600000000000001</v>
      </c>
      <c r="V22">
        <v>5.2999999999999999E-2</v>
      </c>
      <c r="W22">
        <v>0.20100000000000001</v>
      </c>
      <c r="X22">
        <v>0.93899999999999995</v>
      </c>
      <c r="Y22">
        <v>0.192</v>
      </c>
      <c r="Z22">
        <v>0.14399999999999999</v>
      </c>
      <c r="AA22">
        <v>0</v>
      </c>
      <c r="AB22">
        <v>0</v>
      </c>
      <c r="AC22">
        <v>0</v>
      </c>
      <c r="AD22">
        <v>47.076000000000001</v>
      </c>
      <c r="AE22">
        <v>28.73</v>
      </c>
      <c r="AF22">
        <v>5.0629999999999997</v>
      </c>
      <c r="AG22">
        <v>55.566000000000003</v>
      </c>
    </row>
    <row r="23" spans="1:37" x14ac:dyDescent="0.25">
      <c r="A23">
        <v>2</v>
      </c>
      <c r="B23">
        <v>1</v>
      </c>
      <c r="C23">
        <v>2</v>
      </c>
      <c r="D23">
        <v>0</v>
      </c>
      <c r="E23" t="s">
        <v>181</v>
      </c>
      <c r="F23">
        <v>0</v>
      </c>
      <c r="G23">
        <v>9.1110000000000007</v>
      </c>
      <c r="H23">
        <v>2.0680000000000001</v>
      </c>
      <c r="I23">
        <v>13.425000000000001</v>
      </c>
      <c r="J23">
        <v>2.75</v>
      </c>
      <c r="K23">
        <v>26.096</v>
      </c>
      <c r="L23">
        <v>5.3449999999999998</v>
      </c>
      <c r="M23">
        <v>5.7329999999999997</v>
      </c>
      <c r="N23">
        <v>1.1739999999999999</v>
      </c>
      <c r="O23">
        <v>19.058</v>
      </c>
      <c r="P23">
        <v>3.903</v>
      </c>
      <c r="Q23">
        <v>9.3490000000000002</v>
      </c>
      <c r="R23">
        <v>23.984000000000002</v>
      </c>
      <c r="S23">
        <v>30.77</v>
      </c>
      <c r="T23">
        <v>0</v>
      </c>
      <c r="U23">
        <v>0</v>
      </c>
      <c r="V23">
        <v>0</v>
      </c>
      <c r="W23">
        <v>0</v>
      </c>
      <c r="X23">
        <v>19.12</v>
      </c>
      <c r="Y23">
        <v>3.9159999999999999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7" x14ac:dyDescent="0.25">
      <c r="A24">
        <v>3</v>
      </c>
      <c r="B24">
        <v>1</v>
      </c>
      <c r="C24">
        <v>2</v>
      </c>
      <c r="D24">
        <v>0</v>
      </c>
      <c r="E24" t="s">
        <v>181</v>
      </c>
      <c r="F24">
        <v>0</v>
      </c>
      <c r="G24">
        <v>7.1239999999999997</v>
      </c>
      <c r="H24">
        <v>1.617</v>
      </c>
      <c r="I24">
        <v>8.6780000000000008</v>
      </c>
      <c r="J24">
        <v>1.778</v>
      </c>
      <c r="K24">
        <v>27.173999999999999</v>
      </c>
      <c r="L24">
        <v>5.5659999999999998</v>
      </c>
      <c r="M24">
        <v>5.5819999999999999</v>
      </c>
      <c r="N24">
        <v>1.143</v>
      </c>
      <c r="O24">
        <v>18.856000000000002</v>
      </c>
      <c r="P24">
        <v>3.8620000000000001</v>
      </c>
      <c r="Q24">
        <v>9.2970000000000006</v>
      </c>
      <c r="R24">
        <v>23.85</v>
      </c>
      <c r="S24">
        <v>30.719000000000001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44.238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7" spans="1:37" x14ac:dyDescent="0.25">
      <c r="F27" s="17" t="s">
        <v>121</v>
      </c>
      <c r="G27" s="16">
        <f>G23/P10</f>
        <v>0.15522352460133571</v>
      </c>
      <c r="H27" s="18">
        <f>H23/P10</f>
        <v>3.5232383808095957E-2</v>
      </c>
      <c r="I27" s="16">
        <f>I23/Q10</f>
        <v>0.74724479572525881</v>
      </c>
      <c r="J27" s="16">
        <f>J23/Q10</f>
        <v>0.15306690415228766</v>
      </c>
      <c r="K27" s="6">
        <f>K23/R10</f>
        <v>2.0271886895051661</v>
      </c>
      <c r="L27" s="6">
        <f>L23/R10</f>
        <v>0.41521012972888993</v>
      </c>
      <c r="M27" s="6">
        <f>M23/S10</f>
        <v>4.2583692963625963E-2</v>
      </c>
      <c r="N27" s="6">
        <f>N23/S10</f>
        <v>8.7202608650439363E-3</v>
      </c>
      <c r="O27" s="6">
        <f>O23/T10</f>
        <v>7.9442990337868225E-3</v>
      </c>
      <c r="P27" s="6">
        <f>P23/T10</f>
        <v>1.6269597611958217E-3</v>
      </c>
      <c r="Q27" s="6">
        <f>Q23/U10</f>
        <v>2.3422870883835689E-3</v>
      </c>
      <c r="R27" s="6">
        <f>R23/U10</f>
        <v>6.0089221871634955E-3</v>
      </c>
      <c r="S27" s="6">
        <f>S23/V10</f>
        <v>1.3245038813947022E-2</v>
      </c>
      <c r="U27" s="16">
        <f>U23/W10</f>
        <v>0</v>
      </c>
      <c r="V27" s="16">
        <f>V23/X10</f>
        <v>0</v>
      </c>
      <c r="W27" s="16">
        <f>W23/W10</f>
        <v>0</v>
      </c>
      <c r="X27" s="16">
        <f>X23/X10</f>
        <v>0.88053790181449765</v>
      </c>
      <c r="Y27" s="16">
        <f>Y23/X10</f>
        <v>0.18034447821681865</v>
      </c>
      <c r="Z27" s="16">
        <f>Z23/X10</f>
        <v>0</v>
      </c>
    </row>
    <row r="28" spans="1:37" x14ac:dyDescent="0.25">
      <c r="G28" s="6" t="s">
        <v>147</v>
      </c>
      <c r="U28" s="6" t="s">
        <v>149</v>
      </c>
    </row>
    <row r="29" spans="1:37" x14ac:dyDescent="0.25">
      <c r="G29" s="6" t="s">
        <v>148</v>
      </c>
      <c r="U29" s="6" t="s">
        <v>150</v>
      </c>
    </row>
    <row r="30" spans="1:37" x14ac:dyDescent="0.25">
      <c r="U30" s="6" t="s">
        <v>210</v>
      </c>
    </row>
  </sheetData>
  <sortState xmlns:xlrd2="http://schemas.microsoft.com/office/spreadsheetml/2017/richdata2" ref="A26:AI27">
    <sortCondition descending="1" ref="B26:B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8A2E-1CC7-456E-AE42-415AFF809D6B}">
  <dimension ref="A1:AL46"/>
  <sheetViews>
    <sheetView zoomScale="70" zoomScaleNormal="70" workbookViewId="0">
      <selection activeCell="X14" sqref="X14"/>
    </sheetView>
  </sheetViews>
  <sheetFormatPr defaultRowHeight="15" x14ac:dyDescent="0.25"/>
  <sheetData>
    <row r="1" spans="1:28" x14ac:dyDescent="0.25">
      <c r="A1" s="6" t="s">
        <v>94</v>
      </c>
      <c r="C1" t="s">
        <v>198</v>
      </c>
    </row>
    <row r="2" spans="1:28" x14ac:dyDescent="0.25">
      <c r="A2" s="6"/>
      <c r="R2" t="s">
        <v>184</v>
      </c>
    </row>
    <row r="3" spans="1:28" x14ac:dyDescent="0.25">
      <c r="A3" t="s">
        <v>103</v>
      </c>
      <c r="K3" t="s">
        <v>107</v>
      </c>
      <c r="M3" t="s">
        <v>112</v>
      </c>
      <c r="R3" t="s">
        <v>185</v>
      </c>
    </row>
    <row r="4" spans="1:28" x14ac:dyDescent="0.25">
      <c r="A4" t="s">
        <v>17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K4" t="s">
        <v>110</v>
      </c>
      <c r="L4" t="s">
        <v>111</v>
      </c>
      <c r="M4" t="s">
        <v>110</v>
      </c>
      <c r="R4" t="s">
        <v>186</v>
      </c>
    </row>
    <row r="5" spans="1:28" x14ac:dyDescent="0.25">
      <c r="A5">
        <v>4</v>
      </c>
      <c r="B5">
        <v>2</v>
      </c>
      <c r="C5">
        <v>2</v>
      </c>
      <c r="D5">
        <v>16</v>
      </c>
      <c r="E5">
        <v>12</v>
      </c>
      <c r="F5">
        <v>3</v>
      </c>
      <c r="G5">
        <v>9</v>
      </c>
      <c r="H5">
        <v>7</v>
      </c>
      <c r="I5">
        <v>16</v>
      </c>
      <c r="L5">
        <v>12</v>
      </c>
      <c r="M5">
        <v>16</v>
      </c>
      <c r="N5" s="4" t="s">
        <v>70</v>
      </c>
      <c r="R5" t="s">
        <v>187</v>
      </c>
      <c r="U5" t="s">
        <v>17</v>
      </c>
      <c r="V5" t="s">
        <v>16</v>
      </c>
      <c r="W5" t="s">
        <v>15</v>
      </c>
      <c r="X5" t="s">
        <v>14</v>
      </c>
      <c r="Y5" t="s">
        <v>13</v>
      </c>
      <c r="Z5" t="s">
        <v>12</v>
      </c>
      <c r="AA5" t="s">
        <v>192</v>
      </c>
      <c r="AB5" t="s">
        <v>193</v>
      </c>
    </row>
    <row r="6" spans="1:28" x14ac:dyDescent="0.25">
      <c r="A6">
        <v>4</v>
      </c>
      <c r="B6">
        <v>7</v>
      </c>
      <c r="C6">
        <v>2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L6">
        <v>1</v>
      </c>
      <c r="M6">
        <v>1</v>
      </c>
      <c r="R6" t="s">
        <v>188</v>
      </c>
      <c r="U6">
        <v>3</v>
      </c>
      <c r="V6">
        <v>2</v>
      </c>
      <c r="W6">
        <v>2</v>
      </c>
      <c r="X6">
        <v>0</v>
      </c>
      <c r="Y6" t="s">
        <v>181</v>
      </c>
      <c r="Z6">
        <v>43</v>
      </c>
      <c r="AA6">
        <v>300</v>
      </c>
      <c r="AB6">
        <v>4</v>
      </c>
    </row>
    <row r="7" spans="1:28" ht="45" x14ac:dyDescent="0.25">
      <c r="A7" s="7" t="s">
        <v>104</v>
      </c>
      <c r="B7" t="s">
        <v>95</v>
      </c>
      <c r="C7" t="s">
        <v>96</v>
      </c>
      <c r="D7" t="s">
        <v>99</v>
      </c>
      <c r="R7" t="s">
        <v>189</v>
      </c>
    </row>
    <row r="8" spans="1:28" x14ac:dyDescent="0.25">
      <c r="B8">
        <v>2</v>
      </c>
      <c r="C8">
        <v>2</v>
      </c>
      <c r="D8">
        <v>2</v>
      </c>
      <c r="R8" t="s">
        <v>190</v>
      </c>
      <c r="U8" t="s">
        <v>194</v>
      </c>
      <c r="Z8" t="s">
        <v>195</v>
      </c>
    </row>
    <row r="9" spans="1:28" x14ac:dyDescent="0.25">
      <c r="B9">
        <v>5</v>
      </c>
      <c r="C9">
        <v>1</v>
      </c>
      <c r="D9">
        <v>5</v>
      </c>
      <c r="R9" t="s">
        <v>191</v>
      </c>
      <c r="U9">
        <f>D8-AB6</f>
        <v>-2</v>
      </c>
      <c r="Z9">
        <f>Z6/AA6</f>
        <v>0.14333333333333334</v>
      </c>
      <c r="AA9" s="4" t="s">
        <v>70</v>
      </c>
    </row>
    <row r="11" spans="1:28" x14ac:dyDescent="0.25">
      <c r="F11" t="s">
        <v>105</v>
      </c>
      <c r="Q11" t="s">
        <v>106</v>
      </c>
    </row>
    <row r="12" spans="1:28" x14ac:dyDescent="0.25">
      <c r="B12" t="s">
        <v>17</v>
      </c>
      <c r="C12" t="s">
        <v>16</v>
      </c>
      <c r="D12" t="s">
        <v>15</v>
      </c>
      <c r="E12" t="s">
        <v>14</v>
      </c>
      <c r="F12" t="s">
        <v>13</v>
      </c>
      <c r="G12" t="s">
        <v>12</v>
      </c>
      <c r="H12" t="s">
        <v>11</v>
      </c>
      <c r="I12" t="s">
        <v>10</v>
      </c>
      <c r="J12" t="s">
        <v>9</v>
      </c>
      <c r="K12" t="s">
        <v>8</v>
      </c>
      <c r="L12" t="s">
        <v>17</v>
      </c>
      <c r="M12" t="s">
        <v>16</v>
      </c>
      <c r="N12" t="s">
        <v>15</v>
      </c>
      <c r="O12" t="s">
        <v>14</v>
      </c>
      <c r="P12" t="s">
        <v>13</v>
      </c>
      <c r="Q12" t="s">
        <v>20</v>
      </c>
      <c r="R12" t="s">
        <v>21</v>
      </c>
      <c r="S12" t="s">
        <v>22</v>
      </c>
      <c r="T12" t="s">
        <v>23</v>
      </c>
      <c r="U12" t="s">
        <v>24</v>
      </c>
      <c r="V12" t="s">
        <v>25</v>
      </c>
      <c r="W12" t="s">
        <v>26</v>
      </c>
      <c r="X12" t="s">
        <v>27</v>
      </c>
      <c r="Y12" t="s">
        <v>28</v>
      </c>
      <c r="Z12" t="s">
        <v>29</v>
      </c>
    </row>
    <row r="13" spans="1:28" x14ac:dyDescent="0.25">
      <c r="A13" t="s">
        <v>182</v>
      </c>
      <c r="B13">
        <v>3</v>
      </c>
      <c r="C13">
        <v>2</v>
      </c>
      <c r="D13">
        <v>2</v>
      </c>
      <c r="E13">
        <v>0</v>
      </c>
      <c r="F13" t="s">
        <v>181</v>
      </c>
      <c r="G13">
        <v>43</v>
      </c>
      <c r="H13">
        <v>4907</v>
      </c>
      <c r="I13">
        <v>545</v>
      </c>
      <c r="J13">
        <v>1432.8</v>
      </c>
      <c r="K13">
        <v>159.19999999999999</v>
      </c>
      <c r="L13">
        <v>3</v>
      </c>
      <c r="M13">
        <v>2</v>
      </c>
      <c r="N13">
        <v>2</v>
      </c>
      <c r="O13">
        <v>0</v>
      </c>
      <c r="P13" t="s">
        <v>181</v>
      </c>
      <c r="Q13">
        <v>822.65800000000002</v>
      </c>
      <c r="R13">
        <v>83.293999999999997</v>
      </c>
      <c r="S13">
        <v>788.76</v>
      </c>
      <c r="T13">
        <v>268.64299999999997</v>
      </c>
      <c r="U13">
        <v>1791.335</v>
      </c>
      <c r="V13">
        <v>4425.0810000000001</v>
      </c>
      <c r="W13">
        <v>2383.7440000000001</v>
      </c>
      <c r="X13">
        <v>666.68799999999999</v>
      </c>
      <c r="Y13">
        <v>612.16</v>
      </c>
    </row>
    <row r="14" spans="1:28" x14ac:dyDescent="0.25">
      <c r="A14" t="s">
        <v>183</v>
      </c>
      <c r="L14">
        <v>4</v>
      </c>
      <c r="M14">
        <v>2</v>
      </c>
      <c r="N14">
        <v>2</v>
      </c>
      <c r="O14">
        <v>0</v>
      </c>
      <c r="P14" t="s">
        <v>181</v>
      </c>
      <c r="Q14">
        <v>705.49800000000005</v>
      </c>
      <c r="R14">
        <v>105.30200000000001</v>
      </c>
      <c r="S14">
        <v>2504.0549999999998</v>
      </c>
      <c r="T14">
        <v>958.98500000000001</v>
      </c>
      <c r="U14">
        <v>2431.951</v>
      </c>
      <c r="V14">
        <v>4509.7120000000004</v>
      </c>
      <c r="W14">
        <v>2393.4760000000001</v>
      </c>
      <c r="X14">
        <v>1833.364</v>
      </c>
      <c r="Y14">
        <v>1909.144</v>
      </c>
    </row>
    <row r="15" spans="1:28" x14ac:dyDescent="0.25">
      <c r="A15" t="s">
        <v>182</v>
      </c>
      <c r="B15">
        <v>3</v>
      </c>
      <c r="C15">
        <v>5</v>
      </c>
      <c r="D15">
        <v>1</v>
      </c>
      <c r="E15">
        <v>0</v>
      </c>
      <c r="F15" t="s">
        <v>181</v>
      </c>
      <c r="G15">
        <v>213</v>
      </c>
      <c r="H15">
        <v>4585.5</v>
      </c>
      <c r="I15">
        <v>509</v>
      </c>
      <c r="J15">
        <v>1338.8</v>
      </c>
      <c r="K15">
        <v>148.80000000000001</v>
      </c>
      <c r="L15">
        <v>3</v>
      </c>
      <c r="M15">
        <v>5</v>
      </c>
      <c r="N15">
        <v>1</v>
      </c>
      <c r="O15">
        <v>0</v>
      </c>
      <c r="P15" t="s">
        <v>181</v>
      </c>
      <c r="Q15">
        <v>560.46600000000001</v>
      </c>
      <c r="R15">
        <v>89.861000000000004</v>
      </c>
      <c r="S15">
        <v>968.94799999999998</v>
      </c>
      <c r="T15">
        <v>1227.6669999999999</v>
      </c>
      <c r="U15">
        <v>8066.2269999999999</v>
      </c>
      <c r="V15">
        <v>11698.61</v>
      </c>
      <c r="W15">
        <v>5597.8050000000003</v>
      </c>
      <c r="X15">
        <v>3115.107</v>
      </c>
      <c r="Y15">
        <v>460.334</v>
      </c>
      <c r="Z15">
        <v>0</v>
      </c>
    </row>
    <row r="16" spans="1:28" x14ac:dyDescent="0.25">
      <c r="A16" t="s">
        <v>183</v>
      </c>
      <c r="L16">
        <v>4</v>
      </c>
      <c r="M16">
        <v>5</v>
      </c>
      <c r="N16">
        <v>1</v>
      </c>
      <c r="O16">
        <v>0</v>
      </c>
      <c r="P16" t="s">
        <v>181</v>
      </c>
      <c r="Q16">
        <v>233.45699999999999</v>
      </c>
      <c r="R16">
        <v>106.173</v>
      </c>
      <c r="S16">
        <v>1696.0709999999999</v>
      </c>
      <c r="T16">
        <v>1846.914</v>
      </c>
      <c r="U16">
        <v>10264.672</v>
      </c>
      <c r="V16">
        <v>11699.743</v>
      </c>
      <c r="W16">
        <v>5612.5649999999996</v>
      </c>
      <c r="X16">
        <v>3199.4740000000002</v>
      </c>
      <c r="Y16">
        <v>779.54700000000003</v>
      </c>
      <c r="Z16">
        <v>0</v>
      </c>
    </row>
    <row r="19" spans="2:38" x14ac:dyDescent="0.25">
      <c r="H19" t="s">
        <v>107</v>
      </c>
      <c r="Y19" t="s">
        <v>112</v>
      </c>
    </row>
    <row r="20" spans="2:38" x14ac:dyDescent="0.25">
      <c r="B20" t="s">
        <v>17</v>
      </c>
      <c r="C20" t="s">
        <v>16</v>
      </c>
      <c r="D20" t="s">
        <v>15</v>
      </c>
      <c r="E20" t="s">
        <v>14</v>
      </c>
      <c r="F20" t="s">
        <v>13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P20" t="s">
        <v>40</v>
      </c>
      <c r="Q20" t="s">
        <v>41</v>
      </c>
      <c r="R20" t="s">
        <v>42</v>
      </c>
      <c r="S20" t="s">
        <v>17</v>
      </c>
      <c r="T20" t="s">
        <v>16</v>
      </c>
      <c r="U20" t="s">
        <v>15</v>
      </c>
      <c r="V20" t="s">
        <v>14</v>
      </c>
      <c r="W20" t="s">
        <v>13</v>
      </c>
      <c r="X20" t="s">
        <v>31</v>
      </c>
      <c r="Y20" t="s">
        <v>43</v>
      </c>
      <c r="Z20" t="s">
        <v>45</v>
      </c>
      <c r="AA20" t="s">
        <v>47</v>
      </c>
      <c r="AB20" t="s">
        <v>49</v>
      </c>
      <c r="AC20" t="s">
        <v>51</v>
      </c>
      <c r="AD20" t="s">
        <v>53</v>
      </c>
      <c r="AE20" t="s">
        <v>55</v>
      </c>
      <c r="AF20" t="s">
        <v>57</v>
      </c>
      <c r="AG20" t="s">
        <v>59</v>
      </c>
      <c r="AH20" t="s">
        <v>60</v>
      </c>
      <c r="AI20" t="s">
        <v>62</v>
      </c>
      <c r="AJ20" t="s">
        <v>63</v>
      </c>
      <c r="AK20" t="s">
        <v>67</v>
      </c>
      <c r="AL20" t="s">
        <v>68</v>
      </c>
    </row>
    <row r="21" spans="2:38" x14ac:dyDescent="0.25">
      <c r="B21">
        <v>4</v>
      </c>
      <c r="C21">
        <v>2</v>
      </c>
      <c r="D21">
        <v>2</v>
      </c>
      <c r="E21">
        <v>0</v>
      </c>
      <c r="F21" t="s">
        <v>181</v>
      </c>
      <c r="G21">
        <v>1</v>
      </c>
      <c r="H21">
        <v>1931.3510000000001</v>
      </c>
      <c r="I21">
        <v>0</v>
      </c>
      <c r="J21">
        <v>0</v>
      </c>
      <c r="K21">
        <v>545</v>
      </c>
      <c r="L21">
        <v>2678.0839999999998</v>
      </c>
      <c r="M21">
        <v>297.565</v>
      </c>
      <c r="N21">
        <v>1432.7860000000001</v>
      </c>
      <c r="O21">
        <v>0</v>
      </c>
      <c r="P21">
        <v>159.19800000000001</v>
      </c>
      <c r="Q21">
        <v>0</v>
      </c>
      <c r="R21">
        <v>0</v>
      </c>
      <c r="S21">
        <v>4</v>
      </c>
      <c r="T21">
        <v>2</v>
      </c>
      <c r="U21">
        <v>2</v>
      </c>
      <c r="V21">
        <v>0</v>
      </c>
      <c r="W21" t="s">
        <v>181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666.68799999999999</v>
      </c>
      <c r="AH21">
        <v>0</v>
      </c>
      <c r="AI21">
        <v>612.16</v>
      </c>
      <c r="AJ21">
        <v>0</v>
      </c>
      <c r="AK21">
        <v>0</v>
      </c>
      <c r="AL21">
        <v>0</v>
      </c>
    </row>
    <row r="22" spans="2:38" x14ac:dyDescent="0.25">
      <c r="B22">
        <v>4</v>
      </c>
      <c r="C22">
        <v>5</v>
      </c>
      <c r="D22">
        <v>1</v>
      </c>
      <c r="E22">
        <v>0</v>
      </c>
      <c r="F22" t="s">
        <v>181</v>
      </c>
      <c r="G22">
        <v>1</v>
      </c>
      <c r="H22">
        <v>3370.4749999999999</v>
      </c>
      <c r="I22">
        <v>0</v>
      </c>
      <c r="J22">
        <v>0</v>
      </c>
      <c r="K22">
        <v>509</v>
      </c>
      <c r="L22">
        <v>1093.5229999999999</v>
      </c>
      <c r="M22">
        <v>121.503</v>
      </c>
      <c r="N22">
        <v>1338.835</v>
      </c>
      <c r="O22">
        <v>0</v>
      </c>
      <c r="P22">
        <v>148.75899999999999</v>
      </c>
      <c r="Q22">
        <v>0</v>
      </c>
      <c r="R22">
        <v>0</v>
      </c>
      <c r="S22">
        <v>4</v>
      </c>
      <c r="T22">
        <v>5</v>
      </c>
      <c r="U22">
        <v>1</v>
      </c>
      <c r="V22">
        <v>0</v>
      </c>
      <c r="W22" t="s">
        <v>181</v>
      </c>
      <c r="X22">
        <v>1</v>
      </c>
      <c r="Y22">
        <v>336.28</v>
      </c>
      <c r="Z22">
        <v>0</v>
      </c>
      <c r="AA22">
        <v>484.47399999999999</v>
      </c>
      <c r="AB22">
        <v>0</v>
      </c>
      <c r="AC22">
        <v>806.62300000000005</v>
      </c>
      <c r="AD22">
        <v>0</v>
      </c>
      <c r="AE22">
        <v>0</v>
      </c>
      <c r="AF22">
        <v>0</v>
      </c>
      <c r="AG22">
        <v>3115.107</v>
      </c>
      <c r="AH22">
        <v>0</v>
      </c>
      <c r="AI22">
        <v>460.334</v>
      </c>
      <c r="AJ22">
        <v>0</v>
      </c>
      <c r="AK22">
        <v>0</v>
      </c>
      <c r="AL22">
        <v>0</v>
      </c>
    </row>
    <row r="26" spans="2:38" x14ac:dyDescent="0.25">
      <c r="I26" t="s">
        <v>113</v>
      </c>
    </row>
    <row r="27" spans="2:38" x14ac:dyDescent="0.25">
      <c r="I27" t="s">
        <v>73</v>
      </c>
      <c r="K27" s="3">
        <f>H13/(L21+H21+M21)</f>
        <v>1.0000000000000002</v>
      </c>
      <c r="L27" s="4" t="s">
        <v>70</v>
      </c>
    </row>
    <row r="28" spans="2:38" x14ac:dyDescent="0.25">
      <c r="I28" t="s">
        <v>71</v>
      </c>
      <c r="K28" s="3">
        <f>(J13+K13)/(N21+P21)</f>
        <v>1.0000100503522646</v>
      </c>
      <c r="L28" s="4" t="s">
        <v>70</v>
      </c>
    </row>
    <row r="29" spans="2:38" x14ac:dyDescent="0.25">
      <c r="I29" t="s">
        <v>72</v>
      </c>
      <c r="K29" s="3">
        <f>I13/K21</f>
        <v>1</v>
      </c>
      <c r="L29" s="4" t="s">
        <v>70</v>
      </c>
    </row>
    <row r="30" spans="2:38" x14ac:dyDescent="0.25">
      <c r="I30" t="s">
        <v>75</v>
      </c>
      <c r="K30" s="3">
        <f>(X13+Y13)/(AG21+AI21)</f>
        <v>1</v>
      </c>
      <c r="L30" s="4" t="s">
        <v>70</v>
      </c>
    </row>
    <row r="31" spans="2:38" x14ac:dyDescent="0.25">
      <c r="K31" s="3"/>
      <c r="L31" s="4"/>
    </row>
    <row r="32" spans="2:38" x14ac:dyDescent="0.25">
      <c r="I32" t="s">
        <v>114</v>
      </c>
      <c r="K32" s="3"/>
      <c r="L32" s="4"/>
    </row>
    <row r="33" spans="2:35" x14ac:dyDescent="0.25">
      <c r="I33" s="5" t="s">
        <v>115</v>
      </c>
      <c r="J33">
        <f>0.7546*(1-0.983^G15)</f>
        <v>0.73502886110492938</v>
      </c>
      <c r="K33" s="3">
        <f>(H15*(1-J33)*0.1)/M22</f>
        <v>0.99999601442215125</v>
      </c>
      <c r="L33" s="4" t="s">
        <v>70</v>
      </c>
    </row>
    <row r="34" spans="2:35" x14ac:dyDescent="0.25">
      <c r="I34" s="5" t="s">
        <v>116</v>
      </c>
      <c r="J34">
        <f>0.7546*(1-0.983^G15)</f>
        <v>0.73502886110492938</v>
      </c>
      <c r="K34" s="3">
        <f>(H15*(1-J34)*0.9)/L22</f>
        <v>0.99999967230960118</v>
      </c>
      <c r="L34" s="4" t="s">
        <v>70</v>
      </c>
    </row>
    <row r="35" spans="2:35" x14ac:dyDescent="0.25">
      <c r="I35" s="5" t="s">
        <v>118</v>
      </c>
      <c r="K35" s="3">
        <f>0.6*Q15/Y22</f>
        <v>0.99999881051504713</v>
      </c>
      <c r="L35" s="4" t="s">
        <v>70</v>
      </c>
    </row>
    <row r="36" spans="2:35" x14ac:dyDescent="0.25">
      <c r="I36" s="5" t="s">
        <v>119</v>
      </c>
      <c r="K36" s="3">
        <f>0.5*S15/AA22</f>
        <v>1</v>
      </c>
      <c r="L36" s="4" t="s">
        <v>70</v>
      </c>
    </row>
    <row r="37" spans="2:35" x14ac:dyDescent="0.25">
      <c r="I37" s="5" t="s">
        <v>120</v>
      </c>
      <c r="K37" s="3">
        <f>0.1*U15/AC22</f>
        <v>0.99999962807904064</v>
      </c>
      <c r="L37" s="4" t="s">
        <v>70</v>
      </c>
    </row>
    <row r="39" spans="2:35" x14ac:dyDescent="0.25">
      <c r="G39" t="s">
        <v>109</v>
      </c>
    </row>
    <row r="40" spans="2:35" x14ac:dyDescent="0.25">
      <c r="B40" t="s">
        <v>17</v>
      </c>
      <c r="C40" t="s">
        <v>16</v>
      </c>
      <c r="D40" t="s">
        <v>15</v>
      </c>
      <c r="E40" t="s">
        <v>14</v>
      </c>
      <c r="F40" t="s">
        <v>13</v>
      </c>
      <c r="G40" t="s">
        <v>31</v>
      </c>
      <c r="H40" t="s">
        <v>43</v>
      </c>
      <c r="I40" t="s">
        <v>44</v>
      </c>
      <c r="J40" t="s">
        <v>45</v>
      </c>
      <c r="K40" t="s">
        <v>46</v>
      </c>
      <c r="L40" t="s">
        <v>47</v>
      </c>
      <c r="M40" t="s">
        <v>48</v>
      </c>
      <c r="N40" t="s">
        <v>49</v>
      </c>
      <c r="O40" t="s">
        <v>50</v>
      </c>
      <c r="P40" t="s">
        <v>51</v>
      </c>
      <c r="Q40" t="s">
        <v>52</v>
      </c>
      <c r="R40" t="s">
        <v>53</v>
      </c>
      <c r="S40" t="s">
        <v>54</v>
      </c>
      <c r="T40" t="s">
        <v>55</v>
      </c>
      <c r="U40" t="s">
        <v>56</v>
      </c>
      <c r="V40" t="s">
        <v>57</v>
      </c>
      <c r="W40" t="s">
        <v>58</v>
      </c>
      <c r="X40" t="s">
        <v>59</v>
      </c>
      <c r="Y40" t="s">
        <v>60</v>
      </c>
      <c r="Z40" t="s">
        <v>61</v>
      </c>
      <c r="AA40" t="s">
        <v>62</v>
      </c>
      <c r="AB40" t="s">
        <v>63</v>
      </c>
      <c r="AC40" t="s">
        <v>64</v>
      </c>
      <c r="AD40" t="s">
        <v>32</v>
      </c>
      <c r="AE40" t="s">
        <v>34</v>
      </c>
      <c r="AF40" t="s">
        <v>36</v>
      </c>
      <c r="AG40" t="s">
        <v>38</v>
      </c>
      <c r="AH40" t="s">
        <v>40</v>
      </c>
      <c r="AI40" t="s">
        <v>108</v>
      </c>
    </row>
    <row r="41" spans="2:35" x14ac:dyDescent="0.25">
      <c r="B41">
        <v>3</v>
      </c>
      <c r="C41">
        <v>2</v>
      </c>
      <c r="D41">
        <v>2</v>
      </c>
      <c r="E41">
        <v>0</v>
      </c>
      <c r="F41" t="s">
        <v>181</v>
      </c>
      <c r="G41">
        <v>0</v>
      </c>
      <c r="H41">
        <v>186.99</v>
      </c>
      <c r="I41">
        <v>42.445</v>
      </c>
      <c r="J41">
        <v>37.811</v>
      </c>
      <c r="K41">
        <v>7.7439999999999998</v>
      </c>
      <c r="L41">
        <v>73.930999999999997</v>
      </c>
      <c r="M41">
        <v>15.143000000000001</v>
      </c>
      <c r="N41">
        <v>6.0570000000000004</v>
      </c>
      <c r="O41">
        <v>1.2410000000000001</v>
      </c>
      <c r="P41">
        <v>15.939</v>
      </c>
      <c r="Q41">
        <v>3.2650000000000001</v>
      </c>
      <c r="R41">
        <v>10.412000000000001</v>
      </c>
      <c r="S41">
        <v>26.710999999999999</v>
      </c>
      <c r="T41">
        <v>31.584</v>
      </c>
      <c r="U41">
        <v>0</v>
      </c>
      <c r="V41">
        <v>29.574999999999999</v>
      </c>
      <c r="W41">
        <v>6.0570000000000004</v>
      </c>
      <c r="X41">
        <v>20.273</v>
      </c>
      <c r="Y41">
        <v>26.459</v>
      </c>
      <c r="Z41">
        <v>5.4189999999999996</v>
      </c>
      <c r="AA41">
        <v>60.124000000000002</v>
      </c>
      <c r="AB41">
        <v>0</v>
      </c>
      <c r="AC41">
        <v>0</v>
      </c>
      <c r="AD41">
        <v>89.072000000000003</v>
      </c>
      <c r="AE41">
        <v>195.82</v>
      </c>
      <c r="AF41">
        <v>137.23400000000001</v>
      </c>
      <c r="AG41">
        <v>28.655999999999999</v>
      </c>
      <c r="AH41">
        <v>95.519000000000005</v>
      </c>
    </row>
    <row r="42" spans="2:35" x14ac:dyDescent="0.25">
      <c r="B42">
        <v>4</v>
      </c>
      <c r="C42">
        <v>2</v>
      </c>
      <c r="D42">
        <v>2</v>
      </c>
      <c r="E42">
        <v>0</v>
      </c>
      <c r="F42" t="s">
        <v>181</v>
      </c>
      <c r="G42">
        <v>0</v>
      </c>
      <c r="H42">
        <v>160.35900000000001</v>
      </c>
      <c r="I42">
        <v>36.401000000000003</v>
      </c>
      <c r="J42">
        <v>47.801000000000002</v>
      </c>
      <c r="K42">
        <v>9.7910000000000004</v>
      </c>
      <c r="L42">
        <v>234.70699999999999</v>
      </c>
      <c r="M42">
        <v>48.073</v>
      </c>
      <c r="N42">
        <v>21.622</v>
      </c>
      <c r="O42">
        <v>4.4290000000000003</v>
      </c>
      <c r="P42">
        <v>21.638999999999999</v>
      </c>
      <c r="Q42">
        <v>4.4320000000000004</v>
      </c>
      <c r="R42">
        <v>10.611000000000001</v>
      </c>
      <c r="S42">
        <v>27.222000000000001</v>
      </c>
      <c r="T42">
        <v>31.707999999999998</v>
      </c>
      <c r="U42">
        <v>0</v>
      </c>
      <c r="V42">
        <v>81.328999999999994</v>
      </c>
      <c r="W42">
        <v>16.658000000000001</v>
      </c>
      <c r="X42">
        <v>0</v>
      </c>
      <c r="Y42">
        <v>82.518000000000001</v>
      </c>
      <c r="Z42">
        <v>16.901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2:35" x14ac:dyDescent="0.25">
      <c r="G43" s="5" t="s">
        <v>121</v>
      </c>
      <c r="H43">
        <f>H41/Q13</f>
        <v>0.22729980137554123</v>
      </c>
      <c r="I43">
        <f t="shared" ref="I43:K44" si="0">I41/Q13</f>
        <v>5.159495197275174E-2</v>
      </c>
      <c r="J43">
        <f t="shared" si="0"/>
        <v>0.45394626263596422</v>
      </c>
      <c r="K43">
        <f t="shared" si="0"/>
        <v>9.8179420863126927E-3</v>
      </c>
      <c r="L43">
        <f>L41/S13</f>
        <v>9.3730665855266487E-2</v>
      </c>
      <c r="M43">
        <f>M41/S13</f>
        <v>1.9198488767178865E-2</v>
      </c>
      <c r="N43">
        <f>N41/T13</f>
        <v>2.2546651131799454E-2</v>
      </c>
      <c r="O43">
        <f>O41/T13</f>
        <v>4.6195136296125353E-3</v>
      </c>
      <c r="P43">
        <f>P41/U13</f>
        <v>8.8978331802817452E-3</v>
      </c>
      <c r="Q43">
        <f>Q41/U13</f>
        <v>1.8226629859853126E-3</v>
      </c>
      <c r="R43">
        <f>R41/V13</f>
        <v>2.3529512793099157E-3</v>
      </c>
      <c r="S43">
        <f>S41/V13</f>
        <v>6.0362736862895842E-3</v>
      </c>
      <c r="T43">
        <f>T41/W13</f>
        <v>1.3249744939053858E-2</v>
      </c>
      <c r="V43">
        <f>V41/X13</f>
        <v>4.4361080445425749E-2</v>
      </c>
      <c r="W43">
        <f>W41/X13</f>
        <v>9.0852092733032554E-3</v>
      </c>
      <c r="X43">
        <f>X41/X13</f>
        <v>3.0408526927138333E-2</v>
      </c>
      <c r="Y43">
        <f>Y41/Y13</f>
        <v>4.3222360167276527E-2</v>
      </c>
      <c r="Z43">
        <f>Z41/Y13</f>
        <v>8.8522608468374273E-3</v>
      </c>
      <c r="AA43">
        <f>AA41/Y13</f>
        <v>9.8216152639832729E-2</v>
      </c>
      <c r="AD43">
        <f t="shared" ref="AD43:AH44" si="1">AD41/H13</f>
        <v>1.8152027715508459E-2</v>
      </c>
      <c r="AE43">
        <f t="shared" si="1"/>
        <v>0.35930275229357794</v>
      </c>
      <c r="AF43">
        <f t="shared" si="1"/>
        <v>9.578029034059185E-2</v>
      </c>
      <c r="AG43">
        <f t="shared" si="1"/>
        <v>0.18</v>
      </c>
      <c r="AH43">
        <f t="shared" si="1"/>
        <v>31.83966666666667</v>
      </c>
    </row>
    <row r="44" spans="2:35" x14ac:dyDescent="0.25">
      <c r="H44">
        <f>H42/Q14</f>
        <v>0.22729901431329358</v>
      </c>
      <c r="I44">
        <f t="shared" si="0"/>
        <v>5.1596177451955924E-2</v>
      </c>
      <c r="J44">
        <f t="shared" si="0"/>
        <v>0.45394199540369601</v>
      </c>
      <c r="K44">
        <f t="shared" si="0"/>
        <v>3.9100578861087322E-3</v>
      </c>
      <c r="L44">
        <f>L42/S14</f>
        <v>9.3730768693179672E-2</v>
      </c>
      <c r="M44">
        <f>M42/S14</f>
        <v>1.9198060745470848E-2</v>
      </c>
      <c r="N44">
        <f>N42/T14</f>
        <v>2.2546755163010891E-2</v>
      </c>
      <c r="O44">
        <f>O42/T14</f>
        <v>4.6184246886030542E-3</v>
      </c>
      <c r="P44">
        <f>P42/U14</f>
        <v>8.8977944045747631E-3</v>
      </c>
      <c r="Q44">
        <f>Q42/U14</f>
        <v>1.8224051389193288E-3</v>
      </c>
      <c r="R44">
        <f>R42/V14</f>
        <v>2.3529218717292812E-3</v>
      </c>
      <c r="S44">
        <f>S42/V14</f>
        <v>6.0363056443515683E-3</v>
      </c>
      <c r="T44">
        <f>T42/W14</f>
        <v>1.3247678272102999E-2</v>
      </c>
      <c r="V44">
        <f>V42/X14</f>
        <v>4.4360530696577437E-2</v>
      </c>
      <c r="W44">
        <f>W42/X14</f>
        <v>9.0860298336827832E-3</v>
      </c>
      <c r="X44">
        <f>X42/X14</f>
        <v>0</v>
      </c>
      <c r="Y44">
        <f>Y42/Y14</f>
        <v>4.3222512288229702E-2</v>
      </c>
      <c r="Z44">
        <f>Z42/Y14</f>
        <v>8.8526585736853798E-3</v>
      </c>
      <c r="AA44">
        <f>AA42/Y14</f>
        <v>0</v>
      </c>
      <c r="AD44" t="e">
        <f t="shared" si="1"/>
        <v>#DIV/0!</v>
      </c>
      <c r="AE44" t="e">
        <f t="shared" si="1"/>
        <v>#DIV/0!</v>
      </c>
      <c r="AF44" t="e">
        <f t="shared" si="1"/>
        <v>#DIV/0!</v>
      </c>
      <c r="AG44" t="e">
        <f t="shared" si="1"/>
        <v>#DIV/0!</v>
      </c>
      <c r="AH44">
        <f t="shared" si="1"/>
        <v>0</v>
      </c>
    </row>
    <row r="46" spans="2:35" x14ac:dyDescent="0.25">
      <c r="I46" s="5" t="s">
        <v>122</v>
      </c>
      <c r="J46" s="4" t="s">
        <v>70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5F74-CAC2-4B00-967C-272793A65768}">
  <dimension ref="A1:AH40"/>
  <sheetViews>
    <sheetView zoomScale="70" zoomScaleNormal="70" workbookViewId="0">
      <selection activeCell="K35" sqref="K35:Q35"/>
    </sheetView>
  </sheetViews>
  <sheetFormatPr defaultRowHeight="15" x14ac:dyDescent="0.25"/>
  <cols>
    <col min="1" max="1" width="11.28515625" customWidth="1"/>
  </cols>
  <sheetData>
    <row r="1" spans="1:32" x14ac:dyDescent="0.25">
      <c r="A1" t="s">
        <v>197</v>
      </c>
    </row>
    <row r="2" spans="1:32" x14ac:dyDescent="0.25">
      <c r="H2" t="s">
        <v>19</v>
      </c>
      <c r="L2" t="s">
        <v>30</v>
      </c>
    </row>
    <row r="3" spans="1:32" x14ac:dyDescent="0.25">
      <c r="B3" t="s">
        <v>17</v>
      </c>
      <c r="C3" t="s">
        <v>16</v>
      </c>
      <c r="D3" t="s">
        <v>15</v>
      </c>
      <c r="E3" t="s">
        <v>14</v>
      </c>
      <c r="F3" t="s">
        <v>13</v>
      </c>
      <c r="G3" t="s">
        <v>12</v>
      </c>
      <c r="H3" t="s">
        <v>11</v>
      </c>
      <c r="I3" t="s">
        <v>10</v>
      </c>
      <c r="J3" t="s">
        <v>9</v>
      </c>
      <c r="K3" t="s">
        <v>8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32" x14ac:dyDescent="0.25">
      <c r="B4">
        <v>0</v>
      </c>
      <c r="C4">
        <v>1</v>
      </c>
      <c r="D4">
        <v>1</v>
      </c>
      <c r="E4">
        <v>0</v>
      </c>
      <c r="F4" t="s">
        <v>181</v>
      </c>
      <c r="G4">
        <v>40</v>
      </c>
      <c r="H4">
        <v>4535</v>
      </c>
      <c r="I4">
        <v>503.5</v>
      </c>
      <c r="J4">
        <v>1324.1</v>
      </c>
      <c r="K4">
        <v>147.1</v>
      </c>
      <c r="L4">
        <v>779.42899999999997</v>
      </c>
      <c r="M4">
        <v>76.671000000000006</v>
      </c>
      <c r="N4">
        <v>728.87</v>
      </c>
      <c r="O4">
        <v>248.066</v>
      </c>
      <c r="P4">
        <v>1791.2070000000001</v>
      </c>
      <c r="Q4">
        <v>4323.1260000000002</v>
      </c>
      <c r="R4">
        <v>2372.6</v>
      </c>
      <c r="S4">
        <v>569.125</v>
      </c>
      <c r="T4">
        <v>578.37599999999998</v>
      </c>
      <c r="U4">
        <v>0</v>
      </c>
    </row>
    <row r="5" spans="1:32" x14ac:dyDescent="0.25">
      <c r="B5">
        <v>1</v>
      </c>
      <c r="C5">
        <v>1</v>
      </c>
      <c r="D5">
        <v>1</v>
      </c>
      <c r="E5">
        <v>0</v>
      </c>
      <c r="F5" t="s">
        <v>181</v>
      </c>
      <c r="G5">
        <v>41</v>
      </c>
      <c r="H5">
        <v>4659.5</v>
      </c>
      <c r="I5">
        <v>517.5</v>
      </c>
      <c r="J5">
        <v>1360.5</v>
      </c>
      <c r="K5">
        <v>151.19999999999999</v>
      </c>
      <c r="L5">
        <v>794.10299999999995</v>
      </c>
      <c r="M5">
        <v>78.88</v>
      </c>
      <c r="N5">
        <v>749.10500000000002</v>
      </c>
      <c r="O5">
        <v>254.751</v>
      </c>
      <c r="P5">
        <v>1790.2270000000001</v>
      </c>
      <c r="Q5">
        <v>4355.8829999999998</v>
      </c>
      <c r="R5">
        <v>2375.9189999999999</v>
      </c>
      <c r="S5">
        <v>600.99300000000005</v>
      </c>
      <c r="T5">
        <v>589.97900000000004</v>
      </c>
      <c r="U5">
        <v>0</v>
      </c>
    </row>
    <row r="6" spans="1:32" x14ac:dyDescent="0.25">
      <c r="B6">
        <v>2</v>
      </c>
      <c r="C6">
        <v>1</v>
      </c>
      <c r="D6">
        <v>1</v>
      </c>
      <c r="E6">
        <v>0</v>
      </c>
      <c r="F6" t="s">
        <v>181</v>
      </c>
      <c r="G6">
        <v>2</v>
      </c>
      <c r="H6">
        <v>689</v>
      </c>
      <c r="I6">
        <v>76.5</v>
      </c>
      <c r="J6">
        <v>253</v>
      </c>
      <c r="K6">
        <v>55.5</v>
      </c>
      <c r="L6">
        <v>1143.17</v>
      </c>
      <c r="M6">
        <v>117.801</v>
      </c>
      <c r="N6">
        <v>1993.954</v>
      </c>
      <c r="O6">
        <v>912.74400000000003</v>
      </c>
      <c r="P6">
        <v>2009.086</v>
      </c>
      <c r="Q6">
        <v>4442.3890000000001</v>
      </c>
      <c r="R6">
        <v>2386.2849999999999</v>
      </c>
      <c r="S6">
        <v>0</v>
      </c>
      <c r="T6">
        <v>2581.2739999999999</v>
      </c>
      <c r="U6">
        <v>0</v>
      </c>
    </row>
    <row r="7" spans="1:32" x14ac:dyDescent="0.25">
      <c r="B7">
        <v>3</v>
      </c>
      <c r="C7">
        <v>1</v>
      </c>
      <c r="D7">
        <v>1</v>
      </c>
      <c r="E7">
        <v>0</v>
      </c>
      <c r="F7" t="s">
        <v>181</v>
      </c>
      <c r="G7">
        <v>3</v>
      </c>
      <c r="H7">
        <v>744.5</v>
      </c>
      <c r="I7">
        <v>82.5</v>
      </c>
      <c r="J7">
        <v>273.3</v>
      </c>
      <c r="K7">
        <v>60</v>
      </c>
      <c r="L7">
        <v>956.625</v>
      </c>
      <c r="M7">
        <v>95.543000000000006</v>
      </c>
      <c r="N7">
        <v>2033.0740000000001</v>
      </c>
      <c r="O7">
        <v>891.26700000000005</v>
      </c>
      <c r="P7">
        <v>1987.777</v>
      </c>
      <c r="Q7">
        <v>4516.259</v>
      </c>
      <c r="R7">
        <v>2394.819</v>
      </c>
      <c r="S7">
        <v>0</v>
      </c>
      <c r="T7">
        <v>2230.547</v>
      </c>
      <c r="U7">
        <v>0</v>
      </c>
    </row>
    <row r="10" spans="1:32" x14ac:dyDescent="0.25">
      <c r="H10" t="s">
        <v>66</v>
      </c>
      <c r="S10" t="s">
        <v>69</v>
      </c>
    </row>
    <row r="11" spans="1:32" x14ac:dyDescent="0.25">
      <c r="B11" t="s">
        <v>17</v>
      </c>
      <c r="C11" t="s">
        <v>16</v>
      </c>
      <c r="D11" t="s">
        <v>15</v>
      </c>
      <c r="E11" t="s">
        <v>14</v>
      </c>
      <c r="F11" t="s">
        <v>13</v>
      </c>
      <c r="G11" t="s">
        <v>31</v>
      </c>
      <c r="H11" t="s">
        <v>32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P11" t="s">
        <v>40</v>
      </c>
      <c r="Q11" t="s">
        <v>41</v>
      </c>
      <c r="R11" t="s">
        <v>42</v>
      </c>
      <c r="S11" t="s">
        <v>43</v>
      </c>
      <c r="T11" t="s">
        <v>45</v>
      </c>
      <c r="U11" t="s">
        <v>47</v>
      </c>
      <c r="V11" t="s">
        <v>49</v>
      </c>
      <c r="W11" t="s">
        <v>51</v>
      </c>
      <c r="X11" t="s">
        <v>53</v>
      </c>
      <c r="Y11" t="s">
        <v>55</v>
      </c>
      <c r="Z11" t="s">
        <v>57</v>
      </c>
      <c r="AA11" t="s">
        <v>59</v>
      </c>
      <c r="AB11" t="s">
        <v>60</v>
      </c>
      <c r="AC11" t="s">
        <v>62</v>
      </c>
      <c r="AD11" t="s">
        <v>63</v>
      </c>
      <c r="AE11" t="s">
        <v>67</v>
      </c>
      <c r="AF11" t="s">
        <v>68</v>
      </c>
    </row>
    <row r="12" spans="1:32" x14ac:dyDescent="0.25">
      <c r="B12">
        <v>2</v>
      </c>
      <c r="C12">
        <v>1</v>
      </c>
      <c r="D12">
        <v>1</v>
      </c>
      <c r="E12">
        <v>0</v>
      </c>
      <c r="F12" t="s">
        <v>181</v>
      </c>
      <c r="G12">
        <v>2</v>
      </c>
      <c r="H12">
        <v>0</v>
      </c>
      <c r="I12">
        <v>0</v>
      </c>
      <c r="J12">
        <v>517.5</v>
      </c>
      <c r="K12">
        <v>0</v>
      </c>
      <c r="L12">
        <v>2884.2469999999998</v>
      </c>
      <c r="M12">
        <v>0</v>
      </c>
      <c r="N12">
        <v>1360.5160000000001</v>
      </c>
      <c r="O12">
        <v>0</v>
      </c>
      <c r="P12">
        <v>151.16800000000001</v>
      </c>
      <c r="Q12">
        <v>0</v>
      </c>
      <c r="R12">
        <v>1775.2529999999999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240.39699999999999</v>
      </c>
      <c r="AB12">
        <v>0</v>
      </c>
      <c r="AC12">
        <v>0</v>
      </c>
      <c r="AD12">
        <v>0</v>
      </c>
      <c r="AE12">
        <v>360.596</v>
      </c>
      <c r="AF12">
        <v>0</v>
      </c>
    </row>
    <row r="14" spans="1:32" x14ac:dyDescent="0.25">
      <c r="J14" t="s">
        <v>92</v>
      </c>
    </row>
    <row r="15" spans="1:32" x14ac:dyDescent="0.25">
      <c r="J15" t="s">
        <v>73</v>
      </c>
      <c r="L15" s="3">
        <f>H5/(L12+R12)</f>
        <v>1</v>
      </c>
      <c r="M15" s="4" t="s">
        <v>70</v>
      </c>
    </row>
    <row r="16" spans="1:32" x14ac:dyDescent="0.25">
      <c r="J16" t="s">
        <v>71</v>
      </c>
      <c r="L16" s="3">
        <f>(J5+K5)/(N12+P12)</f>
        <v>1.0000105842226283</v>
      </c>
      <c r="M16" s="4" t="s">
        <v>70</v>
      </c>
    </row>
    <row r="17" spans="1:34" x14ac:dyDescent="0.25">
      <c r="J17" t="s">
        <v>72</v>
      </c>
      <c r="L17" s="3">
        <f>I5/J12</f>
        <v>1</v>
      </c>
      <c r="M17" s="4" t="s">
        <v>70</v>
      </c>
    </row>
    <row r="18" spans="1:34" x14ac:dyDescent="0.25">
      <c r="J18" t="s">
        <v>74</v>
      </c>
      <c r="L18" s="3">
        <f>(S5*0.6)/AE12</f>
        <v>0.99999944536267737</v>
      </c>
      <c r="M18" s="4" t="s">
        <v>70</v>
      </c>
    </row>
    <row r="19" spans="1:34" x14ac:dyDescent="0.25">
      <c r="J19" t="s">
        <v>75</v>
      </c>
      <c r="L19" s="3">
        <f>(S5*0.4)/AA12</f>
        <v>1.0000008319571376</v>
      </c>
      <c r="M19" s="4" t="s">
        <v>70</v>
      </c>
    </row>
    <row r="20" spans="1:34" x14ac:dyDescent="0.25">
      <c r="L20" s="3"/>
    </row>
    <row r="21" spans="1:34" x14ac:dyDescent="0.25">
      <c r="H21" t="s">
        <v>65</v>
      </c>
    </row>
    <row r="22" spans="1:34" x14ac:dyDescent="0.25">
      <c r="B22" t="s">
        <v>17</v>
      </c>
      <c r="C22" t="s">
        <v>16</v>
      </c>
      <c r="D22" t="s">
        <v>15</v>
      </c>
      <c r="E22" t="s">
        <v>14</v>
      </c>
      <c r="F22" t="s">
        <v>13</v>
      </c>
      <c r="G22" t="s">
        <v>31</v>
      </c>
      <c r="H22" t="s">
        <v>43</v>
      </c>
      <c r="I22" t="s">
        <v>44</v>
      </c>
      <c r="J22" t="s">
        <v>45</v>
      </c>
      <c r="K22" t="s">
        <v>46</v>
      </c>
      <c r="L22" t="s">
        <v>47</v>
      </c>
      <c r="M22" t="s">
        <v>48</v>
      </c>
      <c r="N22" t="s">
        <v>49</v>
      </c>
      <c r="O22" t="s">
        <v>50</v>
      </c>
      <c r="P22" t="s">
        <v>51</v>
      </c>
      <c r="Q22" t="s">
        <v>52</v>
      </c>
      <c r="R22" t="s">
        <v>53</v>
      </c>
      <c r="S22" t="s">
        <v>54</v>
      </c>
      <c r="T22" t="s">
        <v>55</v>
      </c>
      <c r="U22" t="s">
        <v>56</v>
      </c>
      <c r="V22" t="s">
        <v>57</v>
      </c>
      <c r="W22" t="s">
        <v>58</v>
      </c>
      <c r="X22" t="s">
        <v>59</v>
      </c>
      <c r="Y22" t="s">
        <v>60</v>
      </c>
      <c r="Z22" t="s">
        <v>61</v>
      </c>
      <c r="AA22" t="s">
        <v>62</v>
      </c>
      <c r="AB22" t="s">
        <v>63</v>
      </c>
      <c r="AC22" t="s">
        <v>64</v>
      </c>
      <c r="AD22" t="s">
        <v>32</v>
      </c>
      <c r="AE22" t="s">
        <v>34</v>
      </c>
      <c r="AF22" t="s">
        <v>36</v>
      </c>
      <c r="AG22" t="s">
        <v>38</v>
      </c>
      <c r="AH22" t="s">
        <v>40</v>
      </c>
    </row>
    <row r="23" spans="1:34" x14ac:dyDescent="0.25">
      <c r="B23">
        <v>1</v>
      </c>
      <c r="C23">
        <v>1</v>
      </c>
      <c r="D23">
        <v>1</v>
      </c>
      <c r="E23">
        <v>0</v>
      </c>
      <c r="F23" t="s">
        <v>181</v>
      </c>
      <c r="G23">
        <v>0</v>
      </c>
      <c r="H23">
        <v>180.499</v>
      </c>
      <c r="I23">
        <v>40.972000000000001</v>
      </c>
      <c r="J23">
        <v>35.807000000000002</v>
      </c>
      <c r="K23">
        <v>7.3339999999999996</v>
      </c>
      <c r="L23">
        <v>70.213999999999999</v>
      </c>
      <c r="M23">
        <v>14.381</v>
      </c>
      <c r="N23">
        <v>5.7439999999999998</v>
      </c>
      <c r="O23">
        <v>1.1759999999999999</v>
      </c>
      <c r="P23">
        <v>15.929</v>
      </c>
      <c r="Q23">
        <v>3.2629999999999999</v>
      </c>
      <c r="R23">
        <v>10.25</v>
      </c>
      <c r="S23">
        <v>26.292999999999999</v>
      </c>
      <c r="T23">
        <v>31.484999999999999</v>
      </c>
      <c r="U23">
        <v>0</v>
      </c>
      <c r="V23">
        <v>26.66</v>
      </c>
      <c r="W23">
        <v>5.4610000000000003</v>
      </c>
      <c r="X23">
        <v>18.212</v>
      </c>
      <c r="Y23">
        <v>25.5</v>
      </c>
      <c r="Z23">
        <v>5.2229999999999999</v>
      </c>
      <c r="AA23">
        <v>57.838000000000001</v>
      </c>
      <c r="AB23">
        <v>0</v>
      </c>
      <c r="AC23">
        <v>0</v>
      </c>
      <c r="AD23">
        <v>82.200999999999993</v>
      </c>
      <c r="AE23">
        <v>190.79400000000001</v>
      </c>
      <c r="AF23">
        <v>133.55099999999999</v>
      </c>
      <c r="AG23">
        <v>27.21</v>
      </c>
      <c r="AH23">
        <v>90.700999999999993</v>
      </c>
    </row>
    <row r="24" spans="1:34" x14ac:dyDescent="0.25">
      <c r="B24">
        <v>2</v>
      </c>
      <c r="C24">
        <v>1</v>
      </c>
      <c r="D24">
        <v>1</v>
      </c>
      <c r="E24">
        <v>0</v>
      </c>
      <c r="F24" t="s">
        <v>181</v>
      </c>
      <c r="G24">
        <v>0</v>
      </c>
      <c r="H24">
        <v>259.84199999999998</v>
      </c>
      <c r="I24">
        <v>58.981999999999999</v>
      </c>
      <c r="J24">
        <v>53.475000000000001</v>
      </c>
      <c r="K24">
        <v>10.952999999999999</v>
      </c>
      <c r="L24">
        <v>186.89500000000001</v>
      </c>
      <c r="M24">
        <v>38.28</v>
      </c>
      <c r="N24">
        <v>20.579000000000001</v>
      </c>
      <c r="O24">
        <v>4.2149999999999999</v>
      </c>
      <c r="P24">
        <v>17.876999999999999</v>
      </c>
      <c r="Q24">
        <v>3.661</v>
      </c>
      <c r="R24">
        <v>10.452999999999999</v>
      </c>
      <c r="S24">
        <v>26.815000000000001</v>
      </c>
      <c r="T24">
        <v>31.617000000000001</v>
      </c>
      <c r="U24">
        <v>0</v>
      </c>
      <c r="V24">
        <v>0</v>
      </c>
      <c r="W24">
        <v>0</v>
      </c>
      <c r="X24">
        <v>0</v>
      </c>
      <c r="Y24">
        <v>111.569</v>
      </c>
      <c r="Z24">
        <v>22.850999999999999</v>
      </c>
      <c r="AA24">
        <v>58.997999999999998</v>
      </c>
      <c r="AB24">
        <v>0</v>
      </c>
      <c r="AC24">
        <v>0</v>
      </c>
      <c r="AD24">
        <v>0</v>
      </c>
      <c r="AE24">
        <v>47.042000000000002</v>
      </c>
      <c r="AF24">
        <v>28.704000000000001</v>
      </c>
      <c r="AG24">
        <v>5.0590000000000002</v>
      </c>
      <c r="AH24">
        <v>55.529000000000003</v>
      </c>
    </row>
    <row r="26" spans="1:34" x14ac:dyDescent="0.25">
      <c r="G26" s="5" t="s">
        <v>76</v>
      </c>
      <c r="H26">
        <f>H23/L4</f>
        <v>0.23157850169803793</v>
      </c>
      <c r="I26">
        <f>I23/L4</f>
        <v>5.2566686638552074E-2</v>
      </c>
      <c r="J26">
        <f>J23/M4</f>
        <v>0.4670214292235656</v>
      </c>
      <c r="K26">
        <f>K23/M4</f>
        <v>9.5655462952093998E-2</v>
      </c>
      <c r="L26">
        <f>L23/N4</f>
        <v>9.6332679352971032E-2</v>
      </c>
      <c r="M26">
        <f>M23/N4</f>
        <v>1.9730541797577071E-2</v>
      </c>
      <c r="N26">
        <f>N23/O4</f>
        <v>2.3155128070755364E-2</v>
      </c>
      <c r="O26">
        <f>O23/O4</f>
        <v>4.7406738529262374E-3</v>
      </c>
      <c r="P26">
        <f>P23/P4</f>
        <v>8.8928861934996894E-3</v>
      </c>
      <c r="Q26">
        <f>Q23/P4</f>
        <v>1.821676668302435E-3</v>
      </c>
      <c r="R26">
        <f>R23/Q4</f>
        <v>2.3709695252925773E-3</v>
      </c>
      <c r="S26">
        <f>S23/Q4</f>
        <v>6.0819416320505113E-3</v>
      </c>
      <c r="T26">
        <f>T23/R4</f>
        <v>1.3270252044170951E-2</v>
      </c>
      <c r="U26" s="14">
        <f>U23/R4</f>
        <v>0</v>
      </c>
      <c r="V26" s="14">
        <f>V23/S4</f>
        <v>4.6843839226883371E-2</v>
      </c>
      <c r="W26" s="14">
        <f>W23/S4</f>
        <v>9.5954315835712727E-3</v>
      </c>
      <c r="X26" s="14">
        <f>X23/S4</f>
        <v>3.2000000000000001E-2</v>
      </c>
      <c r="Y26" s="14">
        <f>Y23/T4</f>
        <v>4.4088966347151336E-2</v>
      </c>
      <c r="Z26" s="14">
        <f>Z23/T4</f>
        <v>9.030457695340055E-3</v>
      </c>
      <c r="AA26">
        <f>AA23/T4</f>
        <v>0.10000069159162898</v>
      </c>
      <c r="AB26" t="s">
        <v>77</v>
      </c>
      <c r="AC26" t="s">
        <v>77</v>
      </c>
      <c r="AD26" s="14">
        <f t="shared" ref="AD26:AH27" si="0">AD23/H4</f>
        <v>1.8125909592061739E-2</v>
      </c>
      <c r="AE26" s="14">
        <f t="shared" si="0"/>
        <v>0.37893545183714006</v>
      </c>
      <c r="AF26" s="14">
        <f t="shared" si="0"/>
        <v>0.10086171739294615</v>
      </c>
      <c r="AG26" s="14">
        <f t="shared" si="0"/>
        <v>0.18497620666213463</v>
      </c>
      <c r="AH26" s="14">
        <f t="shared" si="0"/>
        <v>0.11636852105836451</v>
      </c>
    </row>
    <row r="27" spans="1:34" x14ac:dyDescent="0.25">
      <c r="H27">
        <f>H24/L5</f>
        <v>0.3272144797337373</v>
      </c>
      <c r="I27">
        <f>I24/L5</f>
        <v>7.4274999590733193E-2</v>
      </c>
      <c r="J27">
        <f>J24/M5</f>
        <v>0.67792849898580132</v>
      </c>
      <c r="K27">
        <f>K24/M5</f>
        <v>0.13885649087221094</v>
      </c>
      <c r="L27">
        <f>L24/N5</f>
        <v>0.24949105933080143</v>
      </c>
      <c r="M27">
        <f>M24/N5</f>
        <v>5.1100980503400728E-2</v>
      </c>
      <c r="N27">
        <f>N24/O5</f>
        <v>8.0780840899545042E-2</v>
      </c>
      <c r="O27">
        <f>O24/O5</f>
        <v>1.6545568025248182E-2</v>
      </c>
      <c r="P27">
        <f>P24/P5</f>
        <v>9.985884471634043E-3</v>
      </c>
      <c r="Q27">
        <f>Q24/P5</f>
        <v>2.0449920596661763E-3</v>
      </c>
      <c r="R27">
        <f>R24/Q5</f>
        <v>2.3997430601326985E-3</v>
      </c>
      <c r="S27">
        <f>S24/Q5</f>
        <v>6.1560422995750813E-3</v>
      </c>
      <c r="T27">
        <f>T24/R5</f>
        <v>1.3307271838812688E-2</v>
      </c>
      <c r="U27" s="14">
        <f>U24/R5</f>
        <v>0</v>
      </c>
      <c r="V27" s="14">
        <f>V24/S5</f>
        <v>0</v>
      </c>
      <c r="W27" s="14">
        <f>W24/S5</f>
        <v>0</v>
      </c>
      <c r="X27" s="14">
        <f>X24/S5</f>
        <v>0</v>
      </c>
      <c r="Y27" s="14">
        <f>Y24/T5</f>
        <v>0.18910673091754113</v>
      </c>
      <c r="Z27" s="14">
        <f>Z24/T5</f>
        <v>3.8731887067166793E-2</v>
      </c>
      <c r="AA27">
        <f>AA24/T5</f>
        <v>0.10000016949755838</v>
      </c>
      <c r="AB27" t="s">
        <v>77</v>
      </c>
      <c r="AC27" t="s">
        <v>77</v>
      </c>
      <c r="AD27" s="14">
        <f t="shared" si="0"/>
        <v>0</v>
      </c>
      <c r="AE27" s="14">
        <f t="shared" si="0"/>
        <v>9.0902415458937208E-2</v>
      </c>
      <c r="AF27" s="14">
        <f t="shared" si="0"/>
        <v>2.1098125689084896E-2</v>
      </c>
      <c r="AG27" s="14">
        <f t="shared" si="0"/>
        <v>3.3458994708994716E-2</v>
      </c>
      <c r="AH27" s="14">
        <f t="shared" si="0"/>
        <v>6.9926697166488486E-2</v>
      </c>
    </row>
    <row r="28" spans="1:34" x14ac:dyDescent="0.25">
      <c r="U28" t="s">
        <v>78</v>
      </c>
    </row>
    <row r="30" spans="1:34" x14ac:dyDescent="0.25">
      <c r="E30" t="s">
        <v>91</v>
      </c>
    </row>
    <row r="31" spans="1:34" x14ac:dyDescent="0.25">
      <c r="A31" t="s">
        <v>17</v>
      </c>
      <c r="B31" t="s">
        <v>7</v>
      </c>
      <c r="C31" t="s">
        <v>79</v>
      </c>
      <c r="D31" t="s">
        <v>80</v>
      </c>
      <c r="E31" t="s">
        <v>81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89</v>
      </c>
      <c r="N31" t="s">
        <v>90</v>
      </c>
    </row>
    <row r="32" spans="1:34" x14ac:dyDescent="0.25">
      <c r="A32">
        <v>1</v>
      </c>
      <c r="B32">
        <v>1</v>
      </c>
      <c r="C32">
        <v>1</v>
      </c>
      <c r="D32">
        <v>0</v>
      </c>
      <c r="E32">
        <v>5177</v>
      </c>
      <c r="F32">
        <v>1511.7</v>
      </c>
      <c r="G32">
        <v>11589.8</v>
      </c>
      <c r="H32">
        <v>178.9</v>
      </c>
      <c r="I32">
        <v>524.5</v>
      </c>
      <c r="J32">
        <v>178.9</v>
      </c>
      <c r="K32">
        <v>703.4</v>
      </c>
      <c r="L32">
        <v>402.1</v>
      </c>
      <c r="M32">
        <v>301.3</v>
      </c>
      <c r="N32">
        <v>301.3</v>
      </c>
    </row>
    <row r="33" spans="1:17" x14ac:dyDescent="0.25">
      <c r="A33">
        <v>2</v>
      </c>
      <c r="B33">
        <v>1</v>
      </c>
      <c r="C33">
        <v>1</v>
      </c>
      <c r="D33">
        <v>0</v>
      </c>
      <c r="E33" s="4">
        <v>765.5</v>
      </c>
      <c r="F33" s="4">
        <v>308.5</v>
      </c>
      <c r="G33">
        <v>15586.7</v>
      </c>
      <c r="H33">
        <v>-5614.7</v>
      </c>
      <c r="I33">
        <v>136.30000000000001</v>
      </c>
      <c r="J33" s="4">
        <v>82.1</v>
      </c>
      <c r="K33" s="4">
        <v>218.4</v>
      </c>
      <c r="L33">
        <v>692.3</v>
      </c>
      <c r="M33">
        <v>-473.9</v>
      </c>
      <c r="N33">
        <v>-2609.6999999999998</v>
      </c>
    </row>
    <row r="34" spans="1:17" x14ac:dyDescent="0.25">
      <c r="J34" s="4" t="s">
        <v>200</v>
      </c>
      <c r="K34" s="4"/>
      <c r="L34" s="4"/>
      <c r="M34" s="4"/>
      <c r="N34" s="4"/>
      <c r="O34" s="4"/>
      <c r="P34" s="4"/>
      <c r="Q34" s="4"/>
    </row>
    <row r="35" spans="1:17" x14ac:dyDescent="0.25">
      <c r="K35" s="4" t="s">
        <v>201</v>
      </c>
      <c r="L35" s="4"/>
      <c r="M35" s="4"/>
      <c r="N35" s="4"/>
      <c r="O35" s="4"/>
      <c r="P35" s="4"/>
      <c r="Q35" s="4"/>
    </row>
    <row r="36" spans="1:17" x14ac:dyDescent="0.25">
      <c r="I36" t="s">
        <v>93</v>
      </c>
    </row>
    <row r="37" spans="1:17" x14ac:dyDescent="0.25">
      <c r="I37" s="5" t="s">
        <v>199</v>
      </c>
      <c r="J37" s="3">
        <f>((SUM(H5:K5)-(SUM(H4:K4)))/H32)</f>
        <v>1.0005589714924488</v>
      </c>
      <c r="K37" s="4" t="s">
        <v>70</v>
      </c>
    </row>
    <row r="38" spans="1:17" x14ac:dyDescent="0.25">
      <c r="I38" s="5" t="s">
        <v>199</v>
      </c>
      <c r="J38" s="3">
        <f>((SUM(H6:K6)-(SUM(H5:K5)))/H33)</f>
        <v>1</v>
      </c>
      <c r="K38" s="4" t="s">
        <v>70</v>
      </c>
    </row>
    <row r="39" spans="1:17" x14ac:dyDescent="0.25">
      <c r="K39" s="3"/>
    </row>
    <row r="40" spans="1:17" x14ac:dyDescent="0.25">
      <c r="K4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331B-3AD7-47CE-9E84-B153DBBE177E}">
  <dimension ref="B1:Y370"/>
  <sheetViews>
    <sheetView workbookViewId="0">
      <selection activeCell="L16" sqref="L16"/>
    </sheetView>
  </sheetViews>
  <sheetFormatPr defaultRowHeight="15" x14ac:dyDescent="0.25"/>
  <cols>
    <col min="1" max="1" width="10.42578125" customWidth="1"/>
    <col min="2" max="2" width="5.28515625" customWidth="1"/>
    <col min="3" max="3" width="4.7109375" bestFit="1" customWidth="1"/>
    <col min="4" max="4" width="7.42578125" bestFit="1" customWidth="1"/>
    <col min="5" max="5" width="9.5703125" bestFit="1" customWidth="1"/>
    <col min="6" max="6" width="8.28515625" bestFit="1" customWidth="1"/>
    <col min="7" max="7" width="4.42578125" bestFit="1" customWidth="1"/>
    <col min="8" max="8" width="7" bestFit="1" customWidth="1"/>
    <col min="9" max="9" width="6" bestFit="1" customWidth="1"/>
    <col min="10" max="10" width="8" bestFit="1" customWidth="1"/>
    <col min="11" max="11" width="8.7109375" bestFit="1" customWidth="1"/>
    <col min="12" max="12" width="8.28515625" style="4" bestFit="1" customWidth="1"/>
    <col min="13" max="13" width="11" bestFit="1" customWidth="1"/>
    <col min="14" max="14" width="8.28515625" bestFit="1" customWidth="1"/>
    <col min="15" max="15" width="7.28515625" style="9" bestFit="1" customWidth="1"/>
  </cols>
  <sheetData>
    <row r="1" spans="2:25" x14ac:dyDescent="0.25">
      <c r="U1" s="13" t="s">
        <v>169</v>
      </c>
    </row>
    <row r="2" spans="2:25" x14ac:dyDescent="0.25">
      <c r="B2" t="s">
        <v>166</v>
      </c>
      <c r="H2" t="s">
        <v>167</v>
      </c>
      <c r="R2" s="7"/>
      <c r="U2" t="s">
        <v>168</v>
      </c>
    </row>
    <row r="3" spans="2:25" ht="120" x14ac:dyDescent="0.25">
      <c r="B3" t="s">
        <v>17</v>
      </c>
      <c r="C3" t="s">
        <v>16</v>
      </c>
      <c r="D3" t="s">
        <v>15</v>
      </c>
      <c r="E3" t="s">
        <v>14</v>
      </c>
      <c r="F3" t="s">
        <v>13</v>
      </c>
      <c r="G3" t="s">
        <v>12</v>
      </c>
      <c r="H3" t="s">
        <v>11</v>
      </c>
      <c r="I3" t="s">
        <v>10</v>
      </c>
      <c r="J3" t="s">
        <v>9</v>
      </c>
      <c r="K3" t="s">
        <v>8</v>
      </c>
      <c r="L3" s="10" t="s">
        <v>170</v>
      </c>
      <c r="M3" t="s">
        <v>171</v>
      </c>
      <c r="P3" s="7"/>
      <c r="Q3" s="7"/>
      <c r="S3" s="7"/>
      <c r="T3" s="7"/>
      <c r="U3" t="s">
        <v>172</v>
      </c>
      <c r="V3" s="7" t="s">
        <v>175</v>
      </c>
      <c r="W3" s="7"/>
      <c r="X3" s="7" t="s">
        <v>173</v>
      </c>
      <c r="Y3" s="7"/>
    </row>
    <row r="4" spans="2:25" x14ac:dyDescent="0.25">
      <c r="B4">
        <v>0</v>
      </c>
      <c r="C4">
        <v>1</v>
      </c>
      <c r="D4">
        <v>9</v>
      </c>
      <c r="E4">
        <v>1</v>
      </c>
      <c r="F4" t="s">
        <v>174</v>
      </c>
      <c r="G4">
        <v>1</v>
      </c>
      <c r="H4">
        <v>291.5</v>
      </c>
      <c r="I4">
        <v>32</v>
      </c>
      <c r="J4">
        <v>114.9</v>
      </c>
      <c r="K4">
        <v>25.2</v>
      </c>
      <c r="L4">
        <f t="shared" ref="L4:L35" si="0">SUM(H4:I4)</f>
        <v>323.5</v>
      </c>
      <c r="M4" s="11">
        <f t="shared" ref="M4:M35" si="1">I4*2/L4</f>
        <v>0.19783616692426584</v>
      </c>
      <c r="N4" s="3"/>
      <c r="S4" s="3"/>
      <c r="U4">
        <f>VLOOKUP(B4,[1]BioSucc!$F$3:$G$23,2,FALSE)</f>
        <v>648</v>
      </c>
      <c r="V4">
        <f>U4/2</f>
        <v>324</v>
      </c>
      <c r="X4">
        <f>L4-V4</f>
        <v>-0.5</v>
      </c>
    </row>
    <row r="5" spans="2:25" x14ac:dyDescent="0.25">
      <c r="B5">
        <v>1</v>
      </c>
      <c r="C5">
        <v>1</v>
      </c>
      <c r="D5">
        <v>9</v>
      </c>
      <c r="E5">
        <v>1</v>
      </c>
      <c r="F5" t="s">
        <v>174</v>
      </c>
      <c r="G5">
        <v>2</v>
      </c>
      <c r="H5">
        <v>311</v>
      </c>
      <c r="I5">
        <v>34.5</v>
      </c>
      <c r="J5">
        <v>122.7</v>
      </c>
      <c r="K5">
        <v>26.9</v>
      </c>
      <c r="L5">
        <f t="shared" si="0"/>
        <v>345.5</v>
      </c>
      <c r="M5" s="11">
        <f t="shared" si="1"/>
        <v>0.19971056439942114</v>
      </c>
      <c r="N5" s="3"/>
      <c r="S5" s="3"/>
      <c r="U5" t="e">
        <f>VLOOKUP(B5,[1]BioSucc!$F$3:$G$23,2,FALSE)</f>
        <v>#N/A</v>
      </c>
    </row>
    <row r="6" spans="2:25" x14ac:dyDescent="0.25">
      <c r="B6">
        <v>2</v>
      </c>
      <c r="C6">
        <v>1</v>
      </c>
      <c r="D6">
        <v>9</v>
      </c>
      <c r="E6">
        <v>1</v>
      </c>
      <c r="F6" t="s">
        <v>174</v>
      </c>
      <c r="G6">
        <v>3</v>
      </c>
      <c r="H6">
        <v>332</v>
      </c>
      <c r="I6">
        <v>36.5</v>
      </c>
      <c r="J6">
        <v>130.80000000000001</v>
      </c>
      <c r="K6">
        <v>28.7</v>
      </c>
      <c r="L6">
        <f t="shared" si="0"/>
        <v>368.5</v>
      </c>
      <c r="M6" s="11">
        <f t="shared" si="1"/>
        <v>0.19810040705563092</v>
      </c>
      <c r="N6" s="3"/>
      <c r="S6" s="3"/>
      <c r="U6" t="e">
        <f>VLOOKUP(B6,[1]BioSucc!$F$3:$G$23,2,FALSE)</f>
        <v>#N/A</v>
      </c>
    </row>
    <row r="7" spans="2:25" x14ac:dyDescent="0.25">
      <c r="B7">
        <v>3</v>
      </c>
      <c r="C7">
        <v>1</v>
      </c>
      <c r="D7">
        <v>9</v>
      </c>
      <c r="E7">
        <v>1</v>
      </c>
      <c r="F7" t="s">
        <v>174</v>
      </c>
      <c r="G7">
        <v>4</v>
      </c>
      <c r="H7">
        <v>353.5</v>
      </c>
      <c r="I7">
        <v>39</v>
      </c>
      <c r="J7">
        <v>139.4</v>
      </c>
      <c r="K7">
        <v>30.6</v>
      </c>
      <c r="L7">
        <f t="shared" si="0"/>
        <v>392.5</v>
      </c>
      <c r="M7" s="11">
        <f t="shared" si="1"/>
        <v>0.19872611464968154</v>
      </c>
      <c r="N7" s="3"/>
      <c r="S7" s="3"/>
      <c r="U7" t="e">
        <f>VLOOKUP(B7,[1]BioSucc!$F$3:$G$23,2,FALSE)</f>
        <v>#N/A</v>
      </c>
    </row>
    <row r="8" spans="2:25" x14ac:dyDescent="0.25">
      <c r="B8">
        <v>4</v>
      </c>
      <c r="C8">
        <v>1</v>
      </c>
      <c r="D8">
        <v>9</v>
      </c>
      <c r="E8">
        <v>1</v>
      </c>
      <c r="F8" t="s">
        <v>174</v>
      </c>
      <c r="G8">
        <v>5</v>
      </c>
      <c r="H8">
        <v>376</v>
      </c>
      <c r="I8">
        <v>41.5</v>
      </c>
      <c r="J8">
        <v>148.19999999999999</v>
      </c>
      <c r="K8">
        <v>32.5</v>
      </c>
      <c r="L8">
        <f t="shared" si="0"/>
        <v>417.5</v>
      </c>
      <c r="M8" s="11">
        <f t="shared" si="1"/>
        <v>0.19880239520958085</v>
      </c>
      <c r="N8" s="3"/>
      <c r="S8" s="3"/>
      <c r="U8" t="e">
        <f>VLOOKUP(B8,[1]BioSucc!$F$3:$G$23,2,FALSE)</f>
        <v>#N/A</v>
      </c>
    </row>
    <row r="9" spans="2:25" x14ac:dyDescent="0.25">
      <c r="B9">
        <v>5</v>
      </c>
      <c r="C9">
        <v>1</v>
      </c>
      <c r="D9">
        <v>9</v>
      </c>
      <c r="E9">
        <v>1</v>
      </c>
      <c r="F9" t="s">
        <v>174</v>
      </c>
      <c r="G9">
        <v>6</v>
      </c>
      <c r="H9">
        <v>400</v>
      </c>
      <c r="I9">
        <v>44</v>
      </c>
      <c r="J9">
        <v>157.6</v>
      </c>
      <c r="K9">
        <v>34.6</v>
      </c>
      <c r="L9">
        <f t="shared" si="0"/>
        <v>444</v>
      </c>
      <c r="M9" s="11">
        <f t="shared" si="1"/>
        <v>0.1981981981981982</v>
      </c>
      <c r="N9" s="3"/>
      <c r="S9" s="3"/>
      <c r="U9">
        <f>VLOOKUP(B9,[1]BioSucc!$F$3:$G$23,2,FALSE)</f>
        <v>889</v>
      </c>
      <c r="V9">
        <f>U9/2</f>
        <v>444.5</v>
      </c>
      <c r="X9">
        <f>L9-V9</f>
        <v>-0.5</v>
      </c>
    </row>
    <row r="10" spans="2:25" x14ac:dyDescent="0.25">
      <c r="B10">
        <v>6</v>
      </c>
      <c r="C10">
        <v>1</v>
      </c>
      <c r="D10">
        <v>9</v>
      </c>
      <c r="E10">
        <v>1</v>
      </c>
      <c r="F10" t="s">
        <v>174</v>
      </c>
      <c r="G10">
        <v>7</v>
      </c>
      <c r="H10">
        <v>424.5</v>
      </c>
      <c r="I10">
        <v>47</v>
      </c>
      <c r="J10">
        <v>167.4</v>
      </c>
      <c r="K10">
        <v>36.700000000000003</v>
      </c>
      <c r="L10">
        <f t="shared" si="0"/>
        <v>471.5</v>
      </c>
      <c r="M10" s="11">
        <f t="shared" si="1"/>
        <v>0.19936373276776245</v>
      </c>
      <c r="N10" s="3"/>
      <c r="S10" s="3"/>
      <c r="U10" t="e">
        <f>VLOOKUP(B10,[1]BioSucc!$F$3:$G$23,2,FALSE)</f>
        <v>#N/A</v>
      </c>
    </row>
    <row r="11" spans="2:25" x14ac:dyDescent="0.25">
      <c r="B11">
        <v>7</v>
      </c>
      <c r="C11">
        <v>1</v>
      </c>
      <c r="D11">
        <v>9</v>
      </c>
      <c r="E11">
        <v>1</v>
      </c>
      <c r="F11" t="s">
        <v>174</v>
      </c>
      <c r="G11">
        <v>8</v>
      </c>
      <c r="H11">
        <v>450</v>
      </c>
      <c r="I11">
        <v>50</v>
      </c>
      <c r="J11">
        <v>177.5</v>
      </c>
      <c r="K11">
        <v>39</v>
      </c>
      <c r="L11">
        <f t="shared" si="0"/>
        <v>500</v>
      </c>
      <c r="M11" s="11">
        <f t="shared" si="1"/>
        <v>0.2</v>
      </c>
      <c r="N11" s="3"/>
      <c r="S11" s="3"/>
      <c r="U11" t="e">
        <f>VLOOKUP(B11,[1]BioSucc!$F$3:$G$23,2,FALSE)</f>
        <v>#N/A</v>
      </c>
    </row>
    <row r="12" spans="2:25" x14ac:dyDescent="0.25">
      <c r="B12">
        <v>8</v>
      </c>
      <c r="C12">
        <v>1</v>
      </c>
      <c r="D12">
        <v>9</v>
      </c>
      <c r="E12">
        <v>1</v>
      </c>
      <c r="F12" t="s">
        <v>174</v>
      </c>
      <c r="G12">
        <v>9</v>
      </c>
      <c r="H12">
        <v>477</v>
      </c>
      <c r="I12">
        <v>52.5</v>
      </c>
      <c r="J12">
        <v>188</v>
      </c>
      <c r="K12">
        <v>41.3</v>
      </c>
      <c r="L12">
        <f t="shared" si="0"/>
        <v>529.5</v>
      </c>
      <c r="M12" s="11">
        <f t="shared" si="1"/>
        <v>0.19830028328611898</v>
      </c>
      <c r="N12" s="3"/>
      <c r="S12" s="3"/>
      <c r="U12" t="e">
        <f>VLOOKUP(B12,[1]BioSucc!$F$3:$G$23,2,FALSE)</f>
        <v>#N/A</v>
      </c>
    </row>
    <row r="13" spans="2:25" x14ac:dyDescent="0.25">
      <c r="B13">
        <v>9</v>
      </c>
      <c r="C13">
        <v>1</v>
      </c>
      <c r="D13">
        <v>9</v>
      </c>
      <c r="E13">
        <v>1</v>
      </c>
      <c r="F13" t="s">
        <v>174</v>
      </c>
      <c r="G13">
        <v>10</v>
      </c>
      <c r="H13">
        <v>504.5</v>
      </c>
      <c r="I13">
        <v>56</v>
      </c>
      <c r="J13">
        <v>199</v>
      </c>
      <c r="K13">
        <v>43.7</v>
      </c>
      <c r="L13">
        <f t="shared" si="0"/>
        <v>560.5</v>
      </c>
      <c r="M13" s="11">
        <f t="shared" si="1"/>
        <v>0.19982158786797502</v>
      </c>
      <c r="N13" s="3"/>
      <c r="S13" s="3"/>
      <c r="U13" t="e">
        <f>VLOOKUP(B13,[1]BioSucc!$F$3:$G$23,2,FALSE)</f>
        <v>#N/A</v>
      </c>
    </row>
    <row r="14" spans="2:25" x14ac:dyDescent="0.25">
      <c r="B14">
        <v>10</v>
      </c>
      <c r="C14">
        <v>1</v>
      </c>
      <c r="D14">
        <v>9</v>
      </c>
      <c r="E14">
        <v>1</v>
      </c>
      <c r="F14" t="s">
        <v>174</v>
      </c>
      <c r="G14">
        <v>11</v>
      </c>
      <c r="H14">
        <v>533.5</v>
      </c>
      <c r="I14">
        <v>59</v>
      </c>
      <c r="J14">
        <v>210.4</v>
      </c>
      <c r="K14">
        <v>46.2</v>
      </c>
      <c r="L14">
        <f t="shared" si="0"/>
        <v>592.5</v>
      </c>
      <c r="M14" s="11">
        <f t="shared" si="1"/>
        <v>0.1991561181434599</v>
      </c>
      <c r="N14" s="3"/>
      <c r="S14" s="3"/>
      <c r="U14">
        <f>VLOOKUP(B14,[1]BioSucc!$F$3:$G$23,2,FALSE)</f>
        <v>1186</v>
      </c>
      <c r="V14">
        <f>U14/2</f>
        <v>593</v>
      </c>
      <c r="X14">
        <f>L14-V14</f>
        <v>-0.5</v>
      </c>
    </row>
    <row r="15" spans="2:25" x14ac:dyDescent="0.25">
      <c r="B15">
        <v>11</v>
      </c>
      <c r="C15">
        <v>1</v>
      </c>
      <c r="D15">
        <v>9</v>
      </c>
      <c r="E15">
        <v>1</v>
      </c>
      <c r="F15" t="s">
        <v>174</v>
      </c>
      <c r="G15">
        <v>12</v>
      </c>
      <c r="H15">
        <v>563</v>
      </c>
      <c r="I15">
        <v>62.5</v>
      </c>
      <c r="J15">
        <v>222.1</v>
      </c>
      <c r="K15">
        <v>48.8</v>
      </c>
      <c r="L15">
        <f t="shared" si="0"/>
        <v>625.5</v>
      </c>
      <c r="M15" s="11">
        <f t="shared" si="1"/>
        <v>0.19984012789768185</v>
      </c>
      <c r="N15" s="3"/>
      <c r="S15" s="3"/>
      <c r="U15" t="e">
        <f>VLOOKUP(B15,[1]BioSucc!$F$3:$G$23,2,FALSE)</f>
        <v>#N/A</v>
      </c>
    </row>
    <row r="16" spans="2:25" x14ac:dyDescent="0.25">
      <c r="B16">
        <v>12</v>
      </c>
      <c r="C16">
        <v>1</v>
      </c>
      <c r="D16">
        <v>9</v>
      </c>
      <c r="E16">
        <v>1</v>
      </c>
      <c r="F16" t="s">
        <v>174</v>
      </c>
      <c r="G16">
        <v>13</v>
      </c>
      <c r="H16">
        <v>594</v>
      </c>
      <c r="I16">
        <v>66</v>
      </c>
      <c r="J16">
        <v>234.3</v>
      </c>
      <c r="K16">
        <v>51.4</v>
      </c>
      <c r="L16">
        <f t="shared" si="0"/>
        <v>660</v>
      </c>
      <c r="M16" s="11">
        <f t="shared" si="1"/>
        <v>0.2</v>
      </c>
      <c r="N16" s="3"/>
      <c r="S16" s="3"/>
      <c r="U16" t="e">
        <f>VLOOKUP(B16,[1]BioSucc!$F$3:$G$23,2,FALSE)</f>
        <v>#N/A</v>
      </c>
    </row>
    <row r="17" spans="2:24" x14ac:dyDescent="0.25">
      <c r="B17">
        <v>13</v>
      </c>
      <c r="C17">
        <v>1</v>
      </c>
      <c r="D17">
        <v>9</v>
      </c>
      <c r="E17">
        <v>1</v>
      </c>
      <c r="F17" t="s">
        <v>174</v>
      </c>
      <c r="G17">
        <v>14</v>
      </c>
      <c r="H17">
        <v>626</v>
      </c>
      <c r="I17">
        <v>69.5</v>
      </c>
      <c r="J17">
        <v>246.9</v>
      </c>
      <c r="K17">
        <v>54.2</v>
      </c>
      <c r="L17">
        <f t="shared" si="0"/>
        <v>695.5</v>
      </c>
      <c r="M17" s="11">
        <f t="shared" si="1"/>
        <v>0.19985621854780733</v>
      </c>
      <c r="N17" s="3"/>
      <c r="S17" s="3"/>
      <c r="U17" t="e">
        <f>VLOOKUP(B17,[1]BioSucc!$F$3:$G$23,2,FALSE)</f>
        <v>#N/A</v>
      </c>
    </row>
    <row r="18" spans="2:24" x14ac:dyDescent="0.25">
      <c r="B18">
        <v>14</v>
      </c>
      <c r="C18">
        <v>1</v>
      </c>
      <c r="D18">
        <v>9</v>
      </c>
      <c r="E18">
        <v>1</v>
      </c>
      <c r="F18" t="s">
        <v>174</v>
      </c>
      <c r="G18">
        <v>15</v>
      </c>
      <c r="H18">
        <v>659</v>
      </c>
      <c r="I18">
        <v>73</v>
      </c>
      <c r="J18">
        <v>259.89999999999998</v>
      </c>
      <c r="K18">
        <v>57.1</v>
      </c>
      <c r="L18">
        <f t="shared" si="0"/>
        <v>732</v>
      </c>
      <c r="M18" s="11">
        <f t="shared" si="1"/>
        <v>0.19945355191256831</v>
      </c>
      <c r="N18" s="3"/>
      <c r="S18" s="3"/>
      <c r="U18" t="e">
        <f>VLOOKUP(B18,[1]BioSucc!$F$3:$G$23,2,FALSE)</f>
        <v>#N/A</v>
      </c>
    </row>
    <row r="19" spans="2:24" x14ac:dyDescent="0.25">
      <c r="B19">
        <v>15</v>
      </c>
      <c r="C19">
        <v>1</v>
      </c>
      <c r="D19">
        <v>9</v>
      </c>
      <c r="E19">
        <v>1</v>
      </c>
      <c r="F19" t="s">
        <v>174</v>
      </c>
      <c r="G19">
        <v>16</v>
      </c>
      <c r="H19">
        <v>693</v>
      </c>
      <c r="I19">
        <v>77</v>
      </c>
      <c r="J19">
        <v>273.39999999999998</v>
      </c>
      <c r="K19">
        <v>60</v>
      </c>
      <c r="L19">
        <f t="shared" si="0"/>
        <v>770</v>
      </c>
      <c r="M19" s="11">
        <f t="shared" si="1"/>
        <v>0.2</v>
      </c>
      <c r="N19" s="3"/>
      <c r="S19" s="3"/>
      <c r="U19">
        <f>VLOOKUP(B19,[1]BioSucc!$F$3:$G$23,2,FALSE)</f>
        <v>1541</v>
      </c>
      <c r="V19">
        <f>U19/2</f>
        <v>770.5</v>
      </c>
      <c r="X19">
        <f>L19-V19</f>
        <v>-0.5</v>
      </c>
    </row>
    <row r="20" spans="2:24" x14ac:dyDescent="0.25">
      <c r="B20">
        <v>16</v>
      </c>
      <c r="C20">
        <v>1</v>
      </c>
      <c r="D20">
        <v>9</v>
      </c>
      <c r="E20">
        <v>1</v>
      </c>
      <c r="F20" t="s">
        <v>174</v>
      </c>
      <c r="G20">
        <v>17</v>
      </c>
      <c r="H20">
        <v>728.5</v>
      </c>
      <c r="I20">
        <v>80.5</v>
      </c>
      <c r="J20">
        <v>287.2</v>
      </c>
      <c r="K20">
        <v>63.1</v>
      </c>
      <c r="L20">
        <f t="shared" si="0"/>
        <v>809</v>
      </c>
      <c r="M20" s="11">
        <f t="shared" si="1"/>
        <v>0.19901112484548825</v>
      </c>
      <c r="N20" s="3"/>
      <c r="S20" s="3"/>
      <c r="U20" t="e">
        <f>VLOOKUP(B20,[1]BioSucc!$F$3:$G$23,2,FALSE)</f>
        <v>#N/A</v>
      </c>
    </row>
    <row r="21" spans="2:24" x14ac:dyDescent="0.25">
      <c r="B21">
        <v>17</v>
      </c>
      <c r="C21">
        <v>1</v>
      </c>
      <c r="D21">
        <v>9</v>
      </c>
      <c r="E21">
        <v>1</v>
      </c>
      <c r="F21" t="s">
        <v>174</v>
      </c>
      <c r="G21">
        <v>18</v>
      </c>
      <c r="H21">
        <v>764.5</v>
      </c>
      <c r="I21">
        <v>84.5</v>
      </c>
      <c r="J21">
        <v>301.39999999999998</v>
      </c>
      <c r="K21">
        <v>66.2</v>
      </c>
      <c r="L21">
        <f t="shared" si="0"/>
        <v>849</v>
      </c>
      <c r="M21" s="11">
        <f t="shared" si="1"/>
        <v>0.19905771495877503</v>
      </c>
      <c r="N21" s="3"/>
      <c r="S21" s="3"/>
      <c r="U21" t="e">
        <f>VLOOKUP(B21,[1]BioSucc!$F$3:$G$23,2,FALSE)</f>
        <v>#N/A</v>
      </c>
    </row>
    <row r="22" spans="2:24" x14ac:dyDescent="0.25">
      <c r="B22">
        <v>18</v>
      </c>
      <c r="C22">
        <v>1</v>
      </c>
      <c r="D22">
        <v>9</v>
      </c>
      <c r="E22">
        <v>1</v>
      </c>
      <c r="F22" t="s">
        <v>174</v>
      </c>
      <c r="G22">
        <v>19</v>
      </c>
      <c r="H22">
        <v>801.5</v>
      </c>
      <c r="I22">
        <v>89</v>
      </c>
      <c r="J22">
        <v>316.2</v>
      </c>
      <c r="K22">
        <v>69.400000000000006</v>
      </c>
      <c r="L22">
        <f t="shared" si="0"/>
        <v>890.5</v>
      </c>
      <c r="M22" s="11">
        <f t="shared" si="1"/>
        <v>0.19988770353733856</v>
      </c>
      <c r="N22" s="3"/>
      <c r="S22" s="3"/>
      <c r="U22" t="e">
        <f>VLOOKUP(B22,[1]BioSucc!$F$3:$G$23,2,FALSE)</f>
        <v>#N/A</v>
      </c>
    </row>
    <row r="23" spans="2:24" x14ac:dyDescent="0.25">
      <c r="B23">
        <v>19</v>
      </c>
      <c r="C23">
        <v>1</v>
      </c>
      <c r="D23">
        <v>9</v>
      </c>
      <c r="E23">
        <v>1</v>
      </c>
      <c r="F23" t="s">
        <v>174</v>
      </c>
      <c r="G23">
        <v>20</v>
      </c>
      <c r="H23">
        <v>840</v>
      </c>
      <c r="I23">
        <v>93</v>
      </c>
      <c r="J23">
        <v>331.3</v>
      </c>
      <c r="K23">
        <v>72.7</v>
      </c>
      <c r="L23">
        <f t="shared" si="0"/>
        <v>933</v>
      </c>
      <c r="M23" s="11">
        <f t="shared" si="1"/>
        <v>0.19935691318327975</v>
      </c>
      <c r="N23" s="3"/>
      <c r="S23" s="3"/>
      <c r="U23" t="e">
        <f>VLOOKUP(B23,[1]BioSucc!$F$3:$G$23,2,FALSE)</f>
        <v>#N/A</v>
      </c>
    </row>
    <row r="24" spans="2:24" x14ac:dyDescent="0.25">
      <c r="B24">
        <v>20</v>
      </c>
      <c r="C24">
        <v>1</v>
      </c>
      <c r="D24">
        <v>9</v>
      </c>
      <c r="E24">
        <v>1</v>
      </c>
      <c r="F24" t="s">
        <v>174</v>
      </c>
      <c r="G24">
        <v>21</v>
      </c>
      <c r="H24">
        <v>879</v>
      </c>
      <c r="I24">
        <v>97.5</v>
      </c>
      <c r="J24">
        <v>346.7</v>
      </c>
      <c r="K24">
        <v>76.099999999999994</v>
      </c>
      <c r="L24">
        <f t="shared" si="0"/>
        <v>976.5</v>
      </c>
      <c r="M24" s="11">
        <f t="shared" si="1"/>
        <v>0.19969278033794163</v>
      </c>
      <c r="N24" s="3"/>
      <c r="S24" s="3"/>
      <c r="U24">
        <f>VLOOKUP(B24,[1]BioSucc!$F$3:$G$23,2,FALSE)</f>
        <v>1954</v>
      </c>
      <c r="V24">
        <f>U24/2</f>
        <v>977</v>
      </c>
      <c r="X24">
        <f>L24-V24</f>
        <v>-0.5</v>
      </c>
    </row>
    <row r="25" spans="2:24" x14ac:dyDescent="0.25">
      <c r="B25">
        <v>21</v>
      </c>
      <c r="C25">
        <v>1</v>
      </c>
      <c r="D25">
        <v>9</v>
      </c>
      <c r="E25">
        <v>1</v>
      </c>
      <c r="F25" t="s">
        <v>174</v>
      </c>
      <c r="G25">
        <v>22</v>
      </c>
      <c r="H25">
        <v>919</v>
      </c>
      <c r="I25">
        <v>102</v>
      </c>
      <c r="J25">
        <v>362.5</v>
      </c>
      <c r="K25">
        <v>79.599999999999994</v>
      </c>
      <c r="L25">
        <f t="shared" si="0"/>
        <v>1021</v>
      </c>
      <c r="M25" s="11">
        <f t="shared" si="1"/>
        <v>0.19980411361410383</v>
      </c>
      <c r="N25" s="3"/>
      <c r="S25" s="3"/>
      <c r="U25" t="e">
        <f>VLOOKUP(B25,[1]BioSucc!$F$3:$G$23,2,FALSE)</f>
        <v>#N/A</v>
      </c>
    </row>
    <row r="26" spans="2:24" x14ac:dyDescent="0.25">
      <c r="B26">
        <v>22</v>
      </c>
      <c r="C26">
        <v>1</v>
      </c>
      <c r="D26">
        <v>9</v>
      </c>
      <c r="E26">
        <v>1</v>
      </c>
      <c r="F26" t="s">
        <v>174</v>
      </c>
      <c r="G26">
        <v>23</v>
      </c>
      <c r="H26">
        <v>960</v>
      </c>
      <c r="I26">
        <v>106.5</v>
      </c>
      <c r="J26">
        <v>378.7</v>
      </c>
      <c r="K26">
        <v>83.1</v>
      </c>
      <c r="L26">
        <f t="shared" si="0"/>
        <v>1066.5</v>
      </c>
      <c r="M26" s="11">
        <f t="shared" si="1"/>
        <v>0.19971870604781997</v>
      </c>
      <c r="N26" s="3"/>
      <c r="S26" s="3"/>
      <c r="U26" t="e">
        <f>VLOOKUP(B26,[1]BioSucc!$F$3:$G$23,2,FALSE)</f>
        <v>#N/A</v>
      </c>
    </row>
    <row r="27" spans="2:24" x14ac:dyDescent="0.25">
      <c r="B27">
        <v>23</v>
      </c>
      <c r="C27">
        <v>1</v>
      </c>
      <c r="D27">
        <v>9</v>
      </c>
      <c r="E27">
        <v>1</v>
      </c>
      <c r="F27" t="s">
        <v>174</v>
      </c>
      <c r="G27">
        <v>24</v>
      </c>
      <c r="H27">
        <v>1002</v>
      </c>
      <c r="I27">
        <v>111</v>
      </c>
      <c r="J27">
        <v>395.2</v>
      </c>
      <c r="K27">
        <v>86.7</v>
      </c>
      <c r="L27">
        <f t="shared" si="0"/>
        <v>1113</v>
      </c>
      <c r="M27" s="11">
        <f t="shared" si="1"/>
        <v>0.19946091644204852</v>
      </c>
      <c r="N27" s="3"/>
      <c r="S27" s="3"/>
      <c r="U27" t="e">
        <f>VLOOKUP(B27,[1]BioSucc!$F$3:$G$23,2,FALSE)</f>
        <v>#N/A</v>
      </c>
    </row>
    <row r="28" spans="2:24" x14ac:dyDescent="0.25">
      <c r="B28">
        <v>24</v>
      </c>
      <c r="C28">
        <v>1</v>
      </c>
      <c r="D28">
        <v>9</v>
      </c>
      <c r="E28">
        <v>1</v>
      </c>
      <c r="F28" t="s">
        <v>174</v>
      </c>
      <c r="G28">
        <v>25</v>
      </c>
      <c r="H28">
        <v>1044.5</v>
      </c>
      <c r="I28">
        <v>116</v>
      </c>
      <c r="J28">
        <v>412</v>
      </c>
      <c r="K28">
        <v>90.4</v>
      </c>
      <c r="L28">
        <f t="shared" si="0"/>
        <v>1160.5</v>
      </c>
      <c r="M28" s="11">
        <f t="shared" si="1"/>
        <v>0.19991383024558379</v>
      </c>
      <c r="N28" s="3"/>
      <c r="S28" s="3"/>
      <c r="U28" t="e">
        <f>VLOOKUP(B28,[1]BioSucc!$F$3:$G$23,2,FALSE)</f>
        <v>#N/A</v>
      </c>
    </row>
    <row r="29" spans="2:24" x14ac:dyDescent="0.25">
      <c r="B29">
        <v>25</v>
      </c>
      <c r="C29">
        <v>1</v>
      </c>
      <c r="D29">
        <v>9</v>
      </c>
      <c r="E29">
        <v>1</v>
      </c>
      <c r="F29" t="s">
        <v>174</v>
      </c>
      <c r="G29">
        <v>26</v>
      </c>
      <c r="H29">
        <v>1088.5</v>
      </c>
      <c r="I29">
        <v>120.5</v>
      </c>
      <c r="J29">
        <v>429.3</v>
      </c>
      <c r="K29">
        <v>94.2</v>
      </c>
      <c r="L29">
        <f t="shared" si="0"/>
        <v>1209</v>
      </c>
      <c r="M29" s="11">
        <f t="shared" si="1"/>
        <v>0.19933829611248965</v>
      </c>
      <c r="N29" s="3"/>
      <c r="S29" s="3"/>
      <c r="U29">
        <f>VLOOKUP(B29,[1]BioSucc!$F$3:$G$23,2,FALSE)</f>
        <v>2419</v>
      </c>
      <c r="V29">
        <f>U29/2</f>
        <v>1209.5</v>
      </c>
      <c r="X29">
        <f>L29-V29</f>
        <v>-0.5</v>
      </c>
    </row>
    <row r="30" spans="2:24" x14ac:dyDescent="0.25">
      <c r="B30">
        <v>26</v>
      </c>
      <c r="C30">
        <v>1</v>
      </c>
      <c r="D30">
        <v>9</v>
      </c>
      <c r="E30">
        <v>1</v>
      </c>
      <c r="F30" t="s">
        <v>174</v>
      </c>
      <c r="G30">
        <v>27</v>
      </c>
      <c r="H30">
        <v>1133</v>
      </c>
      <c r="I30">
        <v>125.5</v>
      </c>
      <c r="J30">
        <v>446.8</v>
      </c>
      <c r="K30">
        <v>98.1</v>
      </c>
      <c r="L30">
        <f t="shared" si="0"/>
        <v>1258.5</v>
      </c>
      <c r="M30" s="11">
        <f t="shared" si="1"/>
        <v>0.19944378228049264</v>
      </c>
      <c r="N30" s="3"/>
      <c r="S30" s="3"/>
      <c r="U30" t="e">
        <f>VLOOKUP(B30,[1]BioSucc!$F$3:$G$23,2,FALSE)</f>
        <v>#N/A</v>
      </c>
    </row>
    <row r="31" spans="2:24" x14ac:dyDescent="0.25">
      <c r="B31">
        <v>27</v>
      </c>
      <c r="C31">
        <v>1</v>
      </c>
      <c r="D31">
        <v>9</v>
      </c>
      <c r="E31">
        <v>1</v>
      </c>
      <c r="F31" t="s">
        <v>174</v>
      </c>
      <c r="G31">
        <v>28</v>
      </c>
      <c r="H31">
        <v>1178.5</v>
      </c>
      <c r="I31">
        <v>130.5</v>
      </c>
      <c r="J31">
        <v>464.8</v>
      </c>
      <c r="K31">
        <v>102</v>
      </c>
      <c r="L31">
        <f t="shared" si="0"/>
        <v>1309</v>
      </c>
      <c r="M31" s="11">
        <f t="shared" si="1"/>
        <v>0.19938884644766997</v>
      </c>
      <c r="N31" s="3"/>
      <c r="S31" s="3"/>
      <c r="U31" t="e">
        <f>VLOOKUP(B31,[1]BioSucc!$F$3:$G$23,2,FALSE)</f>
        <v>#N/A</v>
      </c>
    </row>
    <row r="32" spans="2:24" x14ac:dyDescent="0.25">
      <c r="B32">
        <v>28</v>
      </c>
      <c r="C32">
        <v>1</v>
      </c>
      <c r="D32">
        <v>9</v>
      </c>
      <c r="E32">
        <v>1</v>
      </c>
      <c r="F32" t="s">
        <v>174</v>
      </c>
      <c r="G32">
        <v>29</v>
      </c>
      <c r="H32">
        <v>1224</v>
      </c>
      <c r="I32">
        <v>136</v>
      </c>
      <c r="J32">
        <v>482.9</v>
      </c>
      <c r="K32">
        <v>106</v>
      </c>
      <c r="L32">
        <f t="shared" si="0"/>
        <v>1360</v>
      </c>
      <c r="M32" s="11">
        <f t="shared" si="1"/>
        <v>0.2</v>
      </c>
      <c r="N32" s="3"/>
      <c r="S32" s="3"/>
      <c r="U32" t="e">
        <f>VLOOKUP(B32,[1]BioSucc!$F$3:$G$23,2,FALSE)</f>
        <v>#N/A</v>
      </c>
    </row>
    <row r="33" spans="2:24" x14ac:dyDescent="0.25">
      <c r="B33">
        <v>29</v>
      </c>
      <c r="C33">
        <v>1</v>
      </c>
      <c r="D33">
        <v>9</v>
      </c>
      <c r="E33">
        <v>1</v>
      </c>
      <c r="F33" t="s">
        <v>174</v>
      </c>
      <c r="G33">
        <v>30</v>
      </c>
      <c r="H33">
        <v>1271</v>
      </c>
      <c r="I33">
        <v>141</v>
      </c>
      <c r="J33">
        <v>501.3</v>
      </c>
      <c r="K33">
        <v>110.1</v>
      </c>
      <c r="L33">
        <f t="shared" si="0"/>
        <v>1412</v>
      </c>
      <c r="M33" s="11">
        <f t="shared" si="1"/>
        <v>0.19971671388101983</v>
      </c>
      <c r="N33" s="3"/>
      <c r="S33" s="3"/>
      <c r="U33" t="e">
        <f>VLOOKUP(B33,[1]BioSucc!$F$3:$G$23,2,FALSE)</f>
        <v>#N/A</v>
      </c>
    </row>
    <row r="34" spans="2:24" x14ac:dyDescent="0.25">
      <c r="B34">
        <v>30</v>
      </c>
      <c r="C34">
        <v>1</v>
      </c>
      <c r="D34">
        <v>9</v>
      </c>
      <c r="E34">
        <v>1</v>
      </c>
      <c r="F34" t="s">
        <v>174</v>
      </c>
      <c r="G34">
        <v>31</v>
      </c>
      <c r="H34">
        <v>1318.5</v>
      </c>
      <c r="I34">
        <v>146</v>
      </c>
      <c r="J34">
        <v>520</v>
      </c>
      <c r="K34">
        <v>114.1</v>
      </c>
      <c r="L34">
        <f t="shared" si="0"/>
        <v>1464.5</v>
      </c>
      <c r="M34" s="11">
        <f t="shared" si="1"/>
        <v>0.19938545578695802</v>
      </c>
      <c r="N34" s="3"/>
      <c r="S34" s="3"/>
      <c r="U34">
        <f>VLOOKUP(B34,[1]BioSucc!$F$3:$G$23,2,FALSE)</f>
        <v>2930</v>
      </c>
      <c r="V34">
        <f>U34/2</f>
        <v>1465</v>
      </c>
      <c r="X34">
        <f>L34-V34</f>
        <v>-0.5</v>
      </c>
    </row>
    <row r="35" spans="2:24" x14ac:dyDescent="0.25">
      <c r="B35">
        <v>31</v>
      </c>
      <c r="C35">
        <v>1</v>
      </c>
      <c r="D35">
        <v>9</v>
      </c>
      <c r="E35">
        <v>1</v>
      </c>
      <c r="F35" t="s">
        <v>174</v>
      </c>
      <c r="G35">
        <v>32</v>
      </c>
      <c r="H35">
        <v>1366</v>
      </c>
      <c r="I35">
        <v>151.5</v>
      </c>
      <c r="J35">
        <v>538.79999999999995</v>
      </c>
      <c r="K35">
        <v>118.3</v>
      </c>
      <c r="L35">
        <f t="shared" si="0"/>
        <v>1517.5</v>
      </c>
      <c r="M35" s="11">
        <f t="shared" si="1"/>
        <v>0.19967051070840197</v>
      </c>
      <c r="N35" s="3"/>
      <c r="S35" s="3"/>
      <c r="U35" t="e">
        <f>VLOOKUP(B35,[1]BioSucc!$F$3:$G$23,2,FALSE)</f>
        <v>#N/A</v>
      </c>
    </row>
    <row r="36" spans="2:24" x14ac:dyDescent="0.25">
      <c r="B36">
        <v>32</v>
      </c>
      <c r="C36">
        <v>1</v>
      </c>
      <c r="D36">
        <v>9</v>
      </c>
      <c r="E36">
        <v>1</v>
      </c>
      <c r="F36" t="s">
        <v>174</v>
      </c>
      <c r="G36">
        <v>33</v>
      </c>
      <c r="H36">
        <v>1414</v>
      </c>
      <c r="I36">
        <v>157</v>
      </c>
      <c r="J36">
        <v>557.79999999999995</v>
      </c>
      <c r="K36">
        <v>122.4</v>
      </c>
      <c r="L36">
        <f t="shared" ref="L36:L67" si="2">SUM(H36:I36)</f>
        <v>1571</v>
      </c>
      <c r="M36" s="11">
        <f t="shared" ref="M36:M67" si="3">I36*2/L36</f>
        <v>0.19987269255251433</v>
      </c>
      <c r="N36" s="3"/>
      <c r="S36" s="3"/>
      <c r="U36" t="e">
        <f>VLOOKUP(B36,[1]BioSucc!$F$3:$G$23,2,FALSE)</f>
        <v>#N/A</v>
      </c>
    </row>
    <row r="37" spans="2:24" x14ac:dyDescent="0.25">
      <c r="B37">
        <v>33</v>
      </c>
      <c r="C37">
        <v>1</v>
      </c>
      <c r="D37">
        <v>9</v>
      </c>
      <c r="E37">
        <v>1</v>
      </c>
      <c r="F37" t="s">
        <v>174</v>
      </c>
      <c r="G37">
        <v>34</v>
      </c>
      <c r="H37">
        <v>1462.5</v>
      </c>
      <c r="I37">
        <v>162.5</v>
      </c>
      <c r="J37">
        <v>577</v>
      </c>
      <c r="K37">
        <v>126.7</v>
      </c>
      <c r="L37">
        <f t="shared" si="2"/>
        <v>1625</v>
      </c>
      <c r="M37" s="11">
        <f t="shared" si="3"/>
        <v>0.2</v>
      </c>
      <c r="N37" s="3"/>
      <c r="S37" s="3"/>
      <c r="U37" t="e">
        <f>VLOOKUP(B37,[1]BioSucc!$F$3:$G$23,2,FALSE)</f>
        <v>#N/A</v>
      </c>
    </row>
    <row r="38" spans="2:24" x14ac:dyDescent="0.25">
      <c r="B38">
        <v>34</v>
      </c>
      <c r="C38">
        <v>1</v>
      </c>
      <c r="D38">
        <v>9</v>
      </c>
      <c r="E38">
        <v>1</v>
      </c>
      <c r="F38" t="s">
        <v>174</v>
      </c>
      <c r="G38">
        <v>35</v>
      </c>
      <c r="H38">
        <v>1512</v>
      </c>
      <c r="I38">
        <v>167.5</v>
      </c>
      <c r="J38">
        <v>596.29999999999995</v>
      </c>
      <c r="K38">
        <v>130.9</v>
      </c>
      <c r="L38">
        <f t="shared" si="2"/>
        <v>1679.5</v>
      </c>
      <c r="M38" s="11">
        <f t="shared" si="3"/>
        <v>0.19946412622804405</v>
      </c>
      <c r="N38" s="3"/>
      <c r="S38" s="3"/>
      <c r="U38" t="e">
        <f>VLOOKUP(B38,[1]BioSucc!$F$3:$G$23,2,FALSE)</f>
        <v>#N/A</v>
      </c>
    </row>
    <row r="39" spans="2:24" x14ac:dyDescent="0.25">
      <c r="B39">
        <v>35</v>
      </c>
      <c r="C39">
        <v>1</v>
      </c>
      <c r="D39">
        <v>9</v>
      </c>
      <c r="E39">
        <v>1</v>
      </c>
      <c r="F39" t="s">
        <v>174</v>
      </c>
      <c r="G39">
        <v>36</v>
      </c>
      <c r="H39">
        <v>1561.5</v>
      </c>
      <c r="I39">
        <v>173</v>
      </c>
      <c r="J39">
        <v>615.9</v>
      </c>
      <c r="K39">
        <v>135.19999999999999</v>
      </c>
      <c r="L39">
        <f t="shared" si="2"/>
        <v>1734.5</v>
      </c>
      <c r="M39" s="11">
        <f t="shared" si="3"/>
        <v>0.19948111847794753</v>
      </c>
      <c r="N39" s="3"/>
      <c r="S39" s="3"/>
      <c r="U39">
        <f>VLOOKUP(B39,[1]BioSucc!$F$3:$G$23,2,FALSE)</f>
        <v>3470</v>
      </c>
      <c r="V39">
        <f>U39/2</f>
        <v>1735</v>
      </c>
      <c r="X39">
        <f>L39-V39</f>
        <v>-0.5</v>
      </c>
    </row>
    <row r="40" spans="2:24" x14ac:dyDescent="0.25">
      <c r="B40">
        <v>36</v>
      </c>
      <c r="C40">
        <v>1</v>
      </c>
      <c r="D40">
        <v>9</v>
      </c>
      <c r="E40">
        <v>1</v>
      </c>
      <c r="F40" t="s">
        <v>174</v>
      </c>
      <c r="G40">
        <v>37</v>
      </c>
      <c r="H40">
        <v>1611</v>
      </c>
      <c r="I40">
        <v>179</v>
      </c>
      <c r="J40">
        <v>635.6</v>
      </c>
      <c r="K40">
        <v>139.5</v>
      </c>
      <c r="L40">
        <f t="shared" si="2"/>
        <v>1790</v>
      </c>
      <c r="M40" s="11">
        <f t="shared" si="3"/>
        <v>0.2</v>
      </c>
      <c r="N40" s="3"/>
      <c r="S40" s="3"/>
      <c r="U40" t="e">
        <f>VLOOKUP(B40,[1]BioSucc!$F$3:$G$23,2,FALSE)</f>
        <v>#N/A</v>
      </c>
    </row>
    <row r="41" spans="2:24" x14ac:dyDescent="0.25">
      <c r="B41">
        <v>37</v>
      </c>
      <c r="C41">
        <v>1</v>
      </c>
      <c r="D41">
        <v>9</v>
      </c>
      <c r="E41">
        <v>1</v>
      </c>
      <c r="F41" t="s">
        <v>174</v>
      </c>
      <c r="G41">
        <v>38</v>
      </c>
      <c r="H41">
        <v>1661</v>
      </c>
      <c r="I41">
        <v>184.5</v>
      </c>
      <c r="J41">
        <v>655.29999999999995</v>
      </c>
      <c r="K41">
        <v>143.80000000000001</v>
      </c>
      <c r="L41">
        <f t="shared" si="2"/>
        <v>1845.5</v>
      </c>
      <c r="M41" s="11">
        <f t="shared" si="3"/>
        <v>0.19994581414250881</v>
      </c>
      <c r="N41" s="3"/>
      <c r="S41" s="3"/>
      <c r="U41" t="e">
        <f>VLOOKUP(B41,[1]BioSucc!$F$3:$G$23,2,FALSE)</f>
        <v>#N/A</v>
      </c>
    </row>
    <row r="42" spans="2:24" x14ac:dyDescent="0.25">
      <c r="B42">
        <v>38</v>
      </c>
      <c r="C42">
        <v>1</v>
      </c>
      <c r="D42">
        <v>9</v>
      </c>
      <c r="E42">
        <v>1</v>
      </c>
      <c r="F42" t="s">
        <v>174</v>
      </c>
      <c r="G42">
        <v>39</v>
      </c>
      <c r="H42">
        <v>1711</v>
      </c>
      <c r="I42">
        <v>190</v>
      </c>
      <c r="J42">
        <v>675</v>
      </c>
      <c r="K42">
        <v>148.19999999999999</v>
      </c>
      <c r="L42">
        <f t="shared" si="2"/>
        <v>1901</v>
      </c>
      <c r="M42" s="11">
        <f t="shared" si="3"/>
        <v>0.19989479221462389</v>
      </c>
      <c r="N42" s="3"/>
      <c r="S42" s="3"/>
      <c r="U42" t="e">
        <f>VLOOKUP(B42,[1]BioSucc!$F$3:$G$23,2,FALSE)</f>
        <v>#N/A</v>
      </c>
    </row>
    <row r="43" spans="2:24" x14ac:dyDescent="0.25">
      <c r="B43">
        <v>39</v>
      </c>
      <c r="C43">
        <v>1</v>
      </c>
      <c r="D43">
        <v>9</v>
      </c>
      <c r="E43">
        <v>1</v>
      </c>
      <c r="F43" t="s">
        <v>174</v>
      </c>
      <c r="G43">
        <v>40</v>
      </c>
      <c r="H43">
        <v>1761</v>
      </c>
      <c r="I43">
        <v>195.5</v>
      </c>
      <c r="J43">
        <v>694.7</v>
      </c>
      <c r="K43">
        <v>152.5</v>
      </c>
      <c r="L43">
        <f t="shared" si="2"/>
        <v>1956.5</v>
      </c>
      <c r="M43" s="11">
        <f t="shared" si="3"/>
        <v>0.19984666496294404</v>
      </c>
      <c r="N43" s="3"/>
      <c r="S43" s="3"/>
      <c r="U43" t="e">
        <f>VLOOKUP(B43,[1]BioSucc!$F$3:$G$23,2,FALSE)</f>
        <v>#N/A</v>
      </c>
    </row>
    <row r="44" spans="2:24" x14ac:dyDescent="0.25">
      <c r="B44">
        <v>40</v>
      </c>
      <c r="C44">
        <v>1</v>
      </c>
      <c r="D44">
        <v>9</v>
      </c>
      <c r="E44">
        <v>1</v>
      </c>
      <c r="F44" t="s">
        <v>174</v>
      </c>
      <c r="G44">
        <v>41</v>
      </c>
      <c r="H44">
        <v>1811</v>
      </c>
      <c r="I44">
        <v>201</v>
      </c>
      <c r="J44">
        <v>714.4</v>
      </c>
      <c r="K44">
        <v>156.80000000000001</v>
      </c>
      <c r="L44">
        <f t="shared" si="2"/>
        <v>2012</v>
      </c>
      <c r="M44" s="11">
        <f t="shared" si="3"/>
        <v>0.19980119284294234</v>
      </c>
      <c r="N44" s="3"/>
      <c r="S44" s="3"/>
      <c r="U44">
        <f>VLOOKUP(B44,[1]BioSucc!$F$3:$G$23,2,FALSE)</f>
        <v>4025</v>
      </c>
      <c r="V44">
        <f>U44/2</f>
        <v>2012.5</v>
      </c>
      <c r="X44">
        <f>L44-V44</f>
        <v>-0.5</v>
      </c>
    </row>
    <row r="45" spans="2:24" x14ac:dyDescent="0.25">
      <c r="B45">
        <v>41</v>
      </c>
      <c r="C45">
        <v>1</v>
      </c>
      <c r="D45">
        <v>9</v>
      </c>
      <c r="E45">
        <v>1</v>
      </c>
      <c r="F45" t="s">
        <v>174</v>
      </c>
      <c r="G45">
        <v>42</v>
      </c>
      <c r="H45">
        <v>1860.5</v>
      </c>
      <c r="I45">
        <v>206.5</v>
      </c>
      <c r="J45">
        <v>733.9</v>
      </c>
      <c r="K45">
        <v>161.1</v>
      </c>
      <c r="L45">
        <f t="shared" si="2"/>
        <v>2067</v>
      </c>
      <c r="M45" s="11">
        <f t="shared" si="3"/>
        <v>0.19980648282535074</v>
      </c>
      <c r="N45" s="3"/>
      <c r="S45" s="3"/>
      <c r="U45" t="e">
        <f>VLOOKUP(B45,[1]BioSucc!$F$3:$G$23,2,FALSE)</f>
        <v>#N/A</v>
      </c>
    </row>
    <row r="46" spans="2:24" x14ac:dyDescent="0.25">
      <c r="B46">
        <v>42</v>
      </c>
      <c r="C46">
        <v>1</v>
      </c>
      <c r="D46">
        <v>9</v>
      </c>
      <c r="E46">
        <v>1</v>
      </c>
      <c r="F46" t="s">
        <v>174</v>
      </c>
      <c r="G46">
        <v>43</v>
      </c>
      <c r="H46">
        <v>1909.5</v>
      </c>
      <c r="I46">
        <v>212</v>
      </c>
      <c r="J46">
        <v>753.3</v>
      </c>
      <c r="K46">
        <v>165.3</v>
      </c>
      <c r="L46">
        <f t="shared" si="2"/>
        <v>2121.5</v>
      </c>
      <c r="M46" s="11">
        <f t="shared" si="3"/>
        <v>0.19985859061984446</v>
      </c>
      <c r="N46" s="3"/>
      <c r="S46" s="3"/>
      <c r="U46" t="e">
        <f>VLOOKUP(B46,[1]BioSucc!$F$3:$G$23,2,FALSE)</f>
        <v>#N/A</v>
      </c>
    </row>
    <row r="47" spans="2:24" x14ac:dyDescent="0.25">
      <c r="B47">
        <v>43</v>
      </c>
      <c r="C47">
        <v>1</v>
      </c>
      <c r="D47">
        <v>9</v>
      </c>
      <c r="E47">
        <v>1</v>
      </c>
      <c r="F47" t="s">
        <v>174</v>
      </c>
      <c r="G47">
        <v>44</v>
      </c>
      <c r="H47">
        <v>1958</v>
      </c>
      <c r="I47">
        <v>217.5</v>
      </c>
      <c r="J47">
        <v>772.4</v>
      </c>
      <c r="K47">
        <v>169.6</v>
      </c>
      <c r="L47">
        <f t="shared" si="2"/>
        <v>2175.5</v>
      </c>
      <c r="M47" s="11">
        <f t="shared" si="3"/>
        <v>0.19995403355550448</v>
      </c>
      <c r="N47" s="3"/>
      <c r="S47" s="3"/>
      <c r="U47" t="e">
        <f>VLOOKUP(B47,[1]BioSucc!$F$3:$G$23,2,FALSE)</f>
        <v>#N/A</v>
      </c>
    </row>
    <row r="48" spans="2:24" x14ac:dyDescent="0.25">
      <c r="B48">
        <v>44</v>
      </c>
      <c r="C48">
        <v>1</v>
      </c>
      <c r="D48">
        <v>9</v>
      </c>
      <c r="E48">
        <v>1</v>
      </c>
      <c r="F48" t="s">
        <v>174</v>
      </c>
      <c r="G48">
        <v>45</v>
      </c>
      <c r="H48">
        <v>2006.5</v>
      </c>
      <c r="I48">
        <v>222.5</v>
      </c>
      <c r="J48">
        <v>791.4</v>
      </c>
      <c r="K48">
        <v>173.7</v>
      </c>
      <c r="L48">
        <f t="shared" si="2"/>
        <v>2229</v>
      </c>
      <c r="M48" s="11">
        <f t="shared" si="3"/>
        <v>0.19964109466128308</v>
      </c>
      <c r="N48" s="3"/>
      <c r="S48" s="3"/>
      <c r="U48" t="e">
        <f>VLOOKUP(B48,[1]BioSucc!$F$3:$G$23,2,FALSE)</f>
        <v>#N/A</v>
      </c>
    </row>
    <row r="49" spans="2:24" x14ac:dyDescent="0.25">
      <c r="B49">
        <v>45</v>
      </c>
      <c r="C49">
        <v>1</v>
      </c>
      <c r="D49">
        <v>9</v>
      </c>
      <c r="E49">
        <v>1</v>
      </c>
      <c r="F49" t="s">
        <v>174</v>
      </c>
      <c r="G49">
        <v>46</v>
      </c>
      <c r="H49">
        <v>2053.5</v>
      </c>
      <c r="I49">
        <v>228</v>
      </c>
      <c r="J49">
        <v>810.1</v>
      </c>
      <c r="K49">
        <v>177.8</v>
      </c>
      <c r="L49">
        <f t="shared" si="2"/>
        <v>2281.5</v>
      </c>
      <c r="M49" s="11">
        <f t="shared" si="3"/>
        <v>0.19986850756081526</v>
      </c>
      <c r="N49" s="3"/>
      <c r="S49" s="3"/>
      <c r="U49">
        <f>VLOOKUP(B49,[1]BioSucc!$F$3:$G$23,2,FALSE)</f>
        <v>4564</v>
      </c>
      <c r="V49">
        <f>U49/2</f>
        <v>2282</v>
      </c>
      <c r="X49">
        <f>L49-V49</f>
        <v>-0.5</v>
      </c>
    </row>
    <row r="50" spans="2:24" x14ac:dyDescent="0.25">
      <c r="B50">
        <v>46</v>
      </c>
      <c r="C50">
        <v>1</v>
      </c>
      <c r="D50">
        <v>9</v>
      </c>
      <c r="E50">
        <v>1</v>
      </c>
      <c r="F50" t="s">
        <v>174</v>
      </c>
      <c r="G50">
        <v>47</v>
      </c>
      <c r="H50">
        <v>2100</v>
      </c>
      <c r="I50">
        <v>233</v>
      </c>
      <c r="J50">
        <v>828.4</v>
      </c>
      <c r="K50">
        <v>181.8</v>
      </c>
      <c r="L50">
        <f t="shared" si="2"/>
        <v>2333</v>
      </c>
      <c r="M50" s="11">
        <f t="shared" si="3"/>
        <v>0.19974282040291469</v>
      </c>
      <c r="N50" s="3"/>
      <c r="S50" s="3"/>
      <c r="U50" t="e">
        <f>VLOOKUP(B50,[1]BioSucc!$F$3:$G$23,2,FALSE)</f>
        <v>#N/A</v>
      </c>
    </row>
    <row r="51" spans="2:24" x14ac:dyDescent="0.25">
      <c r="B51">
        <v>47</v>
      </c>
      <c r="C51">
        <v>1</v>
      </c>
      <c r="D51">
        <v>9</v>
      </c>
      <c r="E51">
        <v>1</v>
      </c>
      <c r="F51" t="s">
        <v>174</v>
      </c>
      <c r="G51">
        <v>48</v>
      </c>
      <c r="H51">
        <v>2145</v>
      </c>
      <c r="I51">
        <v>238</v>
      </c>
      <c r="J51">
        <v>846.1</v>
      </c>
      <c r="K51">
        <v>185.7</v>
      </c>
      <c r="L51">
        <f t="shared" si="2"/>
        <v>2383</v>
      </c>
      <c r="M51" s="11">
        <f t="shared" si="3"/>
        <v>0.19974821653378094</v>
      </c>
      <c r="N51" s="3"/>
      <c r="S51" s="3"/>
      <c r="U51" t="e">
        <f>VLOOKUP(B51,[1]BioSucc!$F$3:$G$23,2,FALSE)</f>
        <v>#N/A</v>
      </c>
    </row>
    <row r="52" spans="2:24" x14ac:dyDescent="0.25">
      <c r="B52">
        <v>48</v>
      </c>
      <c r="C52">
        <v>1</v>
      </c>
      <c r="D52">
        <v>9</v>
      </c>
      <c r="E52">
        <v>1</v>
      </c>
      <c r="F52" t="s">
        <v>174</v>
      </c>
      <c r="G52">
        <v>49</v>
      </c>
      <c r="H52">
        <v>2188.5</v>
      </c>
      <c r="I52">
        <v>243</v>
      </c>
      <c r="J52">
        <v>863.3</v>
      </c>
      <c r="K52">
        <v>189.5</v>
      </c>
      <c r="L52">
        <f t="shared" si="2"/>
        <v>2431.5</v>
      </c>
      <c r="M52" s="11">
        <f t="shared" si="3"/>
        <v>0.19987661937075879</v>
      </c>
      <c r="N52" s="3"/>
      <c r="S52" s="3"/>
      <c r="U52" t="e">
        <f>VLOOKUP(B52,[1]BioSucc!$F$3:$G$23,2,FALSE)</f>
        <v>#N/A</v>
      </c>
    </row>
    <row r="53" spans="2:24" x14ac:dyDescent="0.25">
      <c r="B53">
        <v>49</v>
      </c>
      <c r="C53">
        <v>1</v>
      </c>
      <c r="D53">
        <v>9</v>
      </c>
      <c r="E53">
        <v>1</v>
      </c>
      <c r="F53" t="s">
        <v>174</v>
      </c>
      <c r="G53">
        <v>50</v>
      </c>
      <c r="H53">
        <v>2231</v>
      </c>
      <c r="I53">
        <v>247.5</v>
      </c>
      <c r="J53">
        <v>880</v>
      </c>
      <c r="K53">
        <v>193.2</v>
      </c>
      <c r="L53">
        <f t="shared" si="2"/>
        <v>2478.5</v>
      </c>
      <c r="M53" s="11">
        <f t="shared" si="3"/>
        <v>0.19971757111155941</v>
      </c>
      <c r="N53" s="3"/>
      <c r="S53" s="3"/>
      <c r="U53" t="e">
        <f>VLOOKUP(B53,[1]BioSucc!$F$3:$G$23,2,FALSE)</f>
        <v>#N/A</v>
      </c>
    </row>
    <row r="54" spans="2:24" x14ac:dyDescent="0.25">
      <c r="B54">
        <v>50</v>
      </c>
      <c r="C54">
        <v>1</v>
      </c>
      <c r="D54">
        <v>9</v>
      </c>
      <c r="E54">
        <v>1</v>
      </c>
      <c r="F54" t="s">
        <v>174</v>
      </c>
      <c r="G54">
        <v>51</v>
      </c>
      <c r="H54">
        <v>2271.5</v>
      </c>
      <c r="I54">
        <v>252</v>
      </c>
      <c r="J54">
        <v>896</v>
      </c>
      <c r="K54">
        <v>196.7</v>
      </c>
      <c r="L54">
        <f t="shared" si="2"/>
        <v>2523.5</v>
      </c>
      <c r="M54" s="11">
        <f t="shared" si="3"/>
        <v>0.19972260748959778</v>
      </c>
      <c r="N54" s="3"/>
      <c r="S54" s="3"/>
      <c r="U54">
        <f>VLOOKUP(B54,[1]BioSucc!$F$3:$G$23,2,FALSE)</f>
        <v>5048</v>
      </c>
      <c r="V54">
        <f>U54/2</f>
        <v>2524</v>
      </c>
      <c r="X54">
        <f>L54-V54</f>
        <v>-0.5</v>
      </c>
    </row>
    <row r="55" spans="2:24" x14ac:dyDescent="0.25">
      <c r="B55">
        <v>51</v>
      </c>
      <c r="C55">
        <v>1</v>
      </c>
      <c r="D55">
        <v>9</v>
      </c>
      <c r="E55">
        <v>1</v>
      </c>
      <c r="F55" t="s">
        <v>174</v>
      </c>
      <c r="G55">
        <v>52</v>
      </c>
      <c r="H55">
        <v>2310</v>
      </c>
      <c r="I55">
        <v>256.5</v>
      </c>
      <c r="J55">
        <v>911.3</v>
      </c>
      <c r="K55">
        <v>200</v>
      </c>
      <c r="L55">
        <f t="shared" si="2"/>
        <v>2566.5</v>
      </c>
      <c r="M55" s="11">
        <f t="shared" si="3"/>
        <v>0.19988310929281122</v>
      </c>
      <c r="N55" s="3"/>
      <c r="S55" s="3"/>
      <c r="U55" t="e">
        <f>VLOOKUP(B55,[1]BioSucc!$F$3:$G$23,2,FALSE)</f>
        <v>#N/A</v>
      </c>
    </row>
    <row r="56" spans="2:24" x14ac:dyDescent="0.25">
      <c r="B56">
        <v>52</v>
      </c>
      <c r="C56">
        <v>1</v>
      </c>
      <c r="D56">
        <v>9</v>
      </c>
      <c r="E56">
        <v>1</v>
      </c>
      <c r="F56" t="s">
        <v>174</v>
      </c>
      <c r="G56">
        <v>53</v>
      </c>
      <c r="H56">
        <v>2346.5</v>
      </c>
      <c r="I56">
        <v>260.5</v>
      </c>
      <c r="J56">
        <v>925.6</v>
      </c>
      <c r="K56">
        <v>203.2</v>
      </c>
      <c r="L56">
        <f t="shared" si="2"/>
        <v>2607</v>
      </c>
      <c r="M56" s="11">
        <f t="shared" si="3"/>
        <v>0.19984656693517452</v>
      </c>
      <c r="N56" s="3"/>
      <c r="S56" s="3"/>
      <c r="U56" t="e">
        <f>VLOOKUP(B56,[1]BioSucc!$F$3:$G$23,2,FALSE)</f>
        <v>#N/A</v>
      </c>
    </row>
    <row r="57" spans="2:24" x14ac:dyDescent="0.25">
      <c r="B57">
        <v>53</v>
      </c>
      <c r="C57">
        <v>1</v>
      </c>
      <c r="D57">
        <v>9</v>
      </c>
      <c r="E57">
        <v>1</v>
      </c>
      <c r="F57" t="s">
        <v>174</v>
      </c>
      <c r="G57">
        <v>54</v>
      </c>
      <c r="H57">
        <v>2380.5</v>
      </c>
      <c r="I57">
        <v>264</v>
      </c>
      <c r="J57">
        <v>939</v>
      </c>
      <c r="K57">
        <v>206.1</v>
      </c>
      <c r="L57">
        <f t="shared" si="2"/>
        <v>2644.5</v>
      </c>
      <c r="M57" s="11">
        <f t="shared" si="3"/>
        <v>0.19965967101531482</v>
      </c>
      <c r="N57" s="3"/>
      <c r="S57" s="3"/>
      <c r="U57" t="e">
        <f>VLOOKUP(B57,[1]BioSucc!$F$3:$G$23,2,FALSE)</f>
        <v>#N/A</v>
      </c>
    </row>
    <row r="58" spans="2:24" x14ac:dyDescent="0.25">
      <c r="B58">
        <v>54</v>
      </c>
      <c r="C58">
        <v>1</v>
      </c>
      <c r="D58">
        <v>9</v>
      </c>
      <c r="E58">
        <v>1</v>
      </c>
      <c r="F58" t="s">
        <v>174</v>
      </c>
      <c r="G58">
        <v>55</v>
      </c>
      <c r="H58">
        <v>2411.5</v>
      </c>
      <c r="I58">
        <v>267.5</v>
      </c>
      <c r="J58">
        <v>951.2</v>
      </c>
      <c r="K58">
        <v>208.8</v>
      </c>
      <c r="L58">
        <f t="shared" si="2"/>
        <v>2679</v>
      </c>
      <c r="M58" s="11">
        <f t="shared" si="3"/>
        <v>0.19970138111235536</v>
      </c>
      <c r="N58" s="3"/>
      <c r="S58" s="3"/>
      <c r="U58" t="e">
        <f>VLOOKUP(B58,[1]BioSucc!$F$3:$G$23,2,FALSE)</f>
        <v>#N/A</v>
      </c>
    </row>
    <row r="59" spans="2:24" x14ac:dyDescent="0.25">
      <c r="B59">
        <v>55</v>
      </c>
      <c r="C59">
        <v>1</v>
      </c>
      <c r="D59">
        <v>9</v>
      </c>
      <c r="E59">
        <v>1</v>
      </c>
      <c r="F59" t="s">
        <v>174</v>
      </c>
      <c r="G59">
        <v>56</v>
      </c>
      <c r="H59">
        <v>2439</v>
      </c>
      <c r="I59">
        <v>271</v>
      </c>
      <c r="J59">
        <v>962.2</v>
      </c>
      <c r="K59">
        <v>211.2</v>
      </c>
      <c r="L59">
        <f t="shared" si="2"/>
        <v>2710</v>
      </c>
      <c r="M59" s="11">
        <f t="shared" si="3"/>
        <v>0.2</v>
      </c>
      <c r="N59" s="3"/>
      <c r="S59" s="3"/>
      <c r="U59">
        <f>VLOOKUP(B59,[1]BioSucc!$F$3:$G$23,2,FALSE)</f>
        <v>5421</v>
      </c>
      <c r="V59">
        <f>U59/2</f>
        <v>2710.5</v>
      </c>
      <c r="X59">
        <f>L59-V59</f>
        <v>-0.5</v>
      </c>
    </row>
    <row r="60" spans="2:24" x14ac:dyDescent="0.25">
      <c r="B60">
        <v>56</v>
      </c>
      <c r="C60">
        <v>1</v>
      </c>
      <c r="D60">
        <v>9</v>
      </c>
      <c r="E60">
        <v>1</v>
      </c>
      <c r="F60" t="s">
        <v>174</v>
      </c>
      <c r="G60">
        <v>57</v>
      </c>
      <c r="H60">
        <v>2463.5</v>
      </c>
      <c r="I60">
        <v>273.5</v>
      </c>
      <c r="J60">
        <v>971.8</v>
      </c>
      <c r="K60">
        <v>213.3</v>
      </c>
      <c r="L60">
        <f t="shared" si="2"/>
        <v>2737</v>
      </c>
      <c r="M60" s="11">
        <f t="shared" si="3"/>
        <v>0.19985385458531238</v>
      </c>
      <c r="N60" s="3"/>
      <c r="S60" s="3"/>
      <c r="U60" t="e">
        <f>VLOOKUP(B60,[1]BioSucc!$F$3:$G$23,2,FALSE)</f>
        <v>#N/A</v>
      </c>
    </row>
    <row r="61" spans="2:24" x14ac:dyDescent="0.25">
      <c r="B61">
        <v>57</v>
      </c>
      <c r="C61">
        <v>1</v>
      </c>
      <c r="D61">
        <v>9</v>
      </c>
      <c r="E61">
        <v>1</v>
      </c>
      <c r="F61" t="s">
        <v>174</v>
      </c>
      <c r="G61">
        <v>58</v>
      </c>
      <c r="H61">
        <v>2484</v>
      </c>
      <c r="I61">
        <v>276</v>
      </c>
      <c r="J61">
        <v>980</v>
      </c>
      <c r="K61">
        <v>215.1</v>
      </c>
      <c r="L61">
        <f t="shared" si="2"/>
        <v>2760</v>
      </c>
      <c r="M61" s="11">
        <f t="shared" si="3"/>
        <v>0.2</v>
      </c>
      <c r="N61" s="3"/>
      <c r="S61" s="3"/>
      <c r="U61" t="e">
        <f>VLOOKUP(B61,[1]BioSucc!$F$3:$G$23,2,FALSE)</f>
        <v>#N/A</v>
      </c>
    </row>
    <row r="62" spans="2:24" x14ac:dyDescent="0.25">
      <c r="B62">
        <v>58</v>
      </c>
      <c r="C62">
        <v>1</v>
      </c>
      <c r="D62">
        <v>9</v>
      </c>
      <c r="E62">
        <v>1</v>
      </c>
      <c r="F62" t="s">
        <v>174</v>
      </c>
      <c r="G62">
        <v>59</v>
      </c>
      <c r="H62">
        <v>2500.5</v>
      </c>
      <c r="I62">
        <v>277.5</v>
      </c>
      <c r="J62">
        <v>986.4</v>
      </c>
      <c r="K62">
        <v>216.5</v>
      </c>
      <c r="L62">
        <f t="shared" si="2"/>
        <v>2778</v>
      </c>
      <c r="M62" s="11">
        <f t="shared" si="3"/>
        <v>0.19978401727861772</v>
      </c>
      <c r="N62" s="3"/>
      <c r="S62" s="3"/>
      <c r="U62" t="e">
        <f>VLOOKUP(B62,[1]BioSucc!$F$3:$G$23,2,FALSE)</f>
        <v>#N/A</v>
      </c>
    </row>
    <row r="63" spans="2:24" x14ac:dyDescent="0.25">
      <c r="B63">
        <v>59</v>
      </c>
      <c r="C63">
        <v>1</v>
      </c>
      <c r="D63">
        <v>9</v>
      </c>
      <c r="E63">
        <v>1</v>
      </c>
      <c r="F63" t="s">
        <v>174</v>
      </c>
      <c r="G63">
        <v>60</v>
      </c>
      <c r="H63">
        <v>2512</v>
      </c>
      <c r="I63">
        <v>279</v>
      </c>
      <c r="J63">
        <v>991</v>
      </c>
      <c r="K63">
        <v>217.5</v>
      </c>
      <c r="L63">
        <f t="shared" si="2"/>
        <v>2791</v>
      </c>
      <c r="M63" s="11">
        <f t="shared" si="3"/>
        <v>0.19992834109638122</v>
      </c>
      <c r="N63" s="3"/>
      <c r="S63" s="3"/>
      <c r="U63" t="e">
        <f>VLOOKUP(B63,[1]BioSucc!$F$3:$G$23,2,FALSE)</f>
        <v>#N/A</v>
      </c>
    </row>
    <row r="64" spans="2:24" x14ac:dyDescent="0.25">
      <c r="B64">
        <v>60</v>
      </c>
      <c r="C64">
        <v>1</v>
      </c>
      <c r="D64">
        <v>9</v>
      </c>
      <c r="E64">
        <v>1</v>
      </c>
      <c r="F64" t="s">
        <v>174</v>
      </c>
      <c r="G64">
        <v>61</v>
      </c>
      <c r="H64">
        <v>2519</v>
      </c>
      <c r="I64">
        <v>279.5</v>
      </c>
      <c r="J64">
        <v>993.6</v>
      </c>
      <c r="K64">
        <v>218.1</v>
      </c>
      <c r="L64">
        <f t="shared" si="2"/>
        <v>2798.5</v>
      </c>
      <c r="M64" s="11">
        <f t="shared" si="3"/>
        <v>0.19974986599964267</v>
      </c>
      <c r="N64" s="3"/>
      <c r="S64" s="3"/>
      <c r="U64">
        <f>VLOOKUP(B64,[1]BioSucc!$F$3:$G$23,2,FALSE)</f>
        <v>5598</v>
      </c>
      <c r="V64">
        <f>U64/2</f>
        <v>2799</v>
      </c>
      <c r="X64">
        <f>L64-V64</f>
        <v>-0.5</v>
      </c>
    </row>
    <row r="65" spans="2:24" x14ac:dyDescent="0.25">
      <c r="B65">
        <v>61</v>
      </c>
      <c r="C65">
        <v>1</v>
      </c>
      <c r="D65">
        <v>9</v>
      </c>
      <c r="E65">
        <v>1</v>
      </c>
      <c r="F65" t="s">
        <v>174</v>
      </c>
      <c r="G65">
        <v>62</v>
      </c>
      <c r="H65">
        <v>2520</v>
      </c>
      <c r="I65">
        <v>280</v>
      </c>
      <c r="J65">
        <v>994.2</v>
      </c>
      <c r="K65">
        <v>218.2</v>
      </c>
      <c r="L65">
        <f t="shared" si="2"/>
        <v>2800</v>
      </c>
      <c r="M65" s="11">
        <f t="shared" si="3"/>
        <v>0.2</v>
      </c>
      <c r="N65" s="3"/>
      <c r="S65" s="3"/>
      <c r="U65" t="e">
        <f>VLOOKUP(B65,[1]BioSucc!$F$3:$G$23,2,FALSE)</f>
        <v>#N/A</v>
      </c>
    </row>
    <row r="66" spans="2:24" x14ac:dyDescent="0.25">
      <c r="B66">
        <v>62</v>
      </c>
      <c r="C66">
        <v>1</v>
      </c>
      <c r="D66">
        <v>9</v>
      </c>
      <c r="E66">
        <v>1</v>
      </c>
      <c r="F66" t="s">
        <v>174</v>
      </c>
      <c r="G66">
        <v>63</v>
      </c>
      <c r="H66">
        <v>2515.5</v>
      </c>
      <c r="I66">
        <v>279.5</v>
      </c>
      <c r="J66">
        <v>992.4</v>
      </c>
      <c r="K66">
        <v>217.8</v>
      </c>
      <c r="L66">
        <f t="shared" si="2"/>
        <v>2795</v>
      </c>
      <c r="M66" s="11">
        <f t="shared" si="3"/>
        <v>0.2</v>
      </c>
      <c r="N66" s="3"/>
      <c r="S66" s="3"/>
      <c r="U66" t="e">
        <f>VLOOKUP(B66,[1]BioSucc!$F$3:$G$23,2,FALSE)</f>
        <v>#N/A</v>
      </c>
    </row>
    <row r="67" spans="2:24" x14ac:dyDescent="0.25">
      <c r="B67">
        <v>63</v>
      </c>
      <c r="C67">
        <v>1</v>
      </c>
      <c r="D67">
        <v>9</v>
      </c>
      <c r="E67">
        <v>1</v>
      </c>
      <c r="F67" t="s">
        <v>174</v>
      </c>
      <c r="G67">
        <v>64</v>
      </c>
      <c r="H67">
        <v>2505</v>
      </c>
      <c r="I67">
        <v>278</v>
      </c>
      <c r="J67">
        <v>988.1</v>
      </c>
      <c r="K67">
        <v>216.9</v>
      </c>
      <c r="L67">
        <f t="shared" si="2"/>
        <v>2783</v>
      </c>
      <c r="M67" s="11">
        <f t="shared" si="3"/>
        <v>0.19978440531800215</v>
      </c>
      <c r="N67" s="3"/>
      <c r="S67" s="3"/>
      <c r="U67" t="e">
        <f>VLOOKUP(B67,[1]BioSucc!$F$3:$G$23,2,FALSE)</f>
        <v>#N/A</v>
      </c>
    </row>
    <row r="68" spans="2:24" x14ac:dyDescent="0.25">
      <c r="B68">
        <v>64</v>
      </c>
      <c r="C68">
        <v>1</v>
      </c>
      <c r="D68">
        <v>9</v>
      </c>
      <c r="E68">
        <v>1</v>
      </c>
      <c r="F68" t="s">
        <v>174</v>
      </c>
      <c r="G68">
        <v>65</v>
      </c>
      <c r="H68">
        <v>2487.5</v>
      </c>
      <c r="I68">
        <v>276</v>
      </c>
      <c r="J68">
        <v>981.2</v>
      </c>
      <c r="K68">
        <v>215.4</v>
      </c>
      <c r="L68">
        <f t="shared" ref="L68:L103" si="4">SUM(H68:I68)</f>
        <v>2763.5</v>
      </c>
      <c r="M68" s="11">
        <f t="shared" ref="M68:M99" si="5">I68*2/L68</f>
        <v>0.19974669802786321</v>
      </c>
      <c r="N68" s="3"/>
      <c r="S68" s="3"/>
      <c r="U68" t="e">
        <f>VLOOKUP(B68,[1]BioSucc!$F$3:$G$23,2,FALSE)</f>
        <v>#N/A</v>
      </c>
    </row>
    <row r="69" spans="2:24" x14ac:dyDescent="0.25">
      <c r="B69">
        <v>65</v>
      </c>
      <c r="C69">
        <v>1</v>
      </c>
      <c r="D69">
        <v>9</v>
      </c>
      <c r="E69">
        <v>1</v>
      </c>
      <c r="F69" t="s">
        <v>174</v>
      </c>
      <c r="G69">
        <v>66</v>
      </c>
      <c r="H69">
        <v>2462</v>
      </c>
      <c r="I69">
        <v>273.5</v>
      </c>
      <c r="J69">
        <v>971.3</v>
      </c>
      <c r="K69">
        <v>213.2</v>
      </c>
      <c r="L69">
        <f t="shared" si="4"/>
        <v>2735.5</v>
      </c>
      <c r="M69" s="11">
        <f t="shared" si="5"/>
        <v>0.19996344361177115</v>
      </c>
      <c r="N69" s="3"/>
      <c r="S69" s="3"/>
      <c r="U69">
        <f>VLOOKUP(B69,[1]BioSucc!$F$3:$G$23,2,FALSE)</f>
        <v>5472</v>
      </c>
      <c r="V69">
        <f>U69/2</f>
        <v>2736</v>
      </c>
      <c r="X69">
        <f>L69-V69</f>
        <v>-0.5</v>
      </c>
    </row>
    <row r="70" spans="2:24" x14ac:dyDescent="0.25">
      <c r="B70">
        <v>66</v>
      </c>
      <c r="C70">
        <v>1</v>
      </c>
      <c r="D70">
        <v>9</v>
      </c>
      <c r="E70">
        <v>1</v>
      </c>
      <c r="F70" t="s">
        <v>174</v>
      </c>
      <c r="G70">
        <v>67</v>
      </c>
      <c r="H70">
        <v>2429.5</v>
      </c>
      <c r="I70">
        <v>269.5</v>
      </c>
      <c r="J70">
        <v>958.3</v>
      </c>
      <c r="K70">
        <v>210.4</v>
      </c>
      <c r="L70">
        <f t="shared" si="4"/>
        <v>2699</v>
      </c>
      <c r="M70" s="11">
        <f t="shared" si="5"/>
        <v>0.19970359392367543</v>
      </c>
      <c r="N70" s="3"/>
      <c r="S70" s="3"/>
      <c r="U70" t="e">
        <f>VLOOKUP(B70,[1]BioSucc!$F$3:$G$23,2,FALSE)</f>
        <v>#N/A</v>
      </c>
    </row>
    <row r="71" spans="2:24" x14ac:dyDescent="0.25">
      <c r="B71">
        <v>67</v>
      </c>
      <c r="C71">
        <v>1</v>
      </c>
      <c r="D71">
        <v>9</v>
      </c>
      <c r="E71">
        <v>1</v>
      </c>
      <c r="F71" t="s">
        <v>174</v>
      </c>
      <c r="G71">
        <v>68</v>
      </c>
      <c r="H71">
        <v>2388.5</v>
      </c>
      <c r="I71">
        <v>265</v>
      </c>
      <c r="J71">
        <v>942.2</v>
      </c>
      <c r="K71">
        <v>206.8</v>
      </c>
      <c r="L71">
        <f t="shared" si="4"/>
        <v>2653.5</v>
      </c>
      <c r="M71" s="11">
        <f t="shared" si="5"/>
        <v>0.19973619747503296</v>
      </c>
      <c r="N71" s="3"/>
      <c r="S71" s="3"/>
      <c r="U71" t="e">
        <f>VLOOKUP(B71,[1]BioSucc!$F$3:$G$23,2,FALSE)</f>
        <v>#N/A</v>
      </c>
    </row>
    <row r="72" spans="2:24" x14ac:dyDescent="0.25">
      <c r="B72">
        <v>68</v>
      </c>
      <c r="C72">
        <v>1</v>
      </c>
      <c r="D72">
        <v>9</v>
      </c>
      <c r="E72">
        <v>1</v>
      </c>
      <c r="F72" t="s">
        <v>174</v>
      </c>
      <c r="G72">
        <v>69</v>
      </c>
      <c r="H72">
        <v>2339</v>
      </c>
      <c r="I72">
        <v>259.5</v>
      </c>
      <c r="J72">
        <v>922.6</v>
      </c>
      <c r="K72">
        <v>202.5</v>
      </c>
      <c r="L72">
        <f t="shared" si="4"/>
        <v>2598.5</v>
      </c>
      <c r="M72" s="11">
        <f t="shared" si="5"/>
        <v>0.19973061381566287</v>
      </c>
      <c r="N72" s="3"/>
      <c r="S72" s="3"/>
      <c r="U72" t="e">
        <f>VLOOKUP(B72,[1]BioSucc!$F$3:$G$23,2,FALSE)</f>
        <v>#N/A</v>
      </c>
    </row>
    <row r="73" spans="2:24" x14ac:dyDescent="0.25">
      <c r="B73">
        <v>69</v>
      </c>
      <c r="C73">
        <v>1</v>
      </c>
      <c r="D73">
        <v>9</v>
      </c>
      <c r="E73">
        <v>1</v>
      </c>
      <c r="F73" t="s">
        <v>174</v>
      </c>
      <c r="G73">
        <v>70</v>
      </c>
      <c r="H73">
        <v>2280.5</v>
      </c>
      <c r="I73">
        <v>253</v>
      </c>
      <c r="J73">
        <v>899.5</v>
      </c>
      <c r="K73">
        <v>197.5</v>
      </c>
      <c r="L73">
        <f t="shared" si="4"/>
        <v>2533.5</v>
      </c>
      <c r="M73" s="11">
        <f t="shared" si="5"/>
        <v>0.1997237023880008</v>
      </c>
      <c r="N73" s="3"/>
      <c r="S73" s="3"/>
      <c r="U73" t="e">
        <f>VLOOKUP(B73,[1]BioSucc!$F$3:$G$23,2,FALSE)</f>
        <v>#N/A</v>
      </c>
    </row>
    <row r="74" spans="2:24" x14ac:dyDescent="0.25">
      <c r="B74">
        <v>70</v>
      </c>
      <c r="C74">
        <v>1</v>
      </c>
      <c r="D74">
        <v>9</v>
      </c>
      <c r="E74">
        <v>1</v>
      </c>
      <c r="F74" t="s">
        <v>174</v>
      </c>
      <c r="G74">
        <v>71</v>
      </c>
      <c r="H74">
        <v>2213</v>
      </c>
      <c r="I74">
        <v>245.5</v>
      </c>
      <c r="J74">
        <v>872.9</v>
      </c>
      <c r="K74">
        <v>191.6</v>
      </c>
      <c r="L74">
        <f t="shared" si="4"/>
        <v>2458.5</v>
      </c>
      <c r="M74" s="11">
        <f t="shared" si="5"/>
        <v>0.19971527354077689</v>
      </c>
      <c r="N74" s="3"/>
      <c r="S74" s="3"/>
      <c r="U74">
        <f>VLOOKUP(B74,[1]BioSucc!$F$3:$G$23,2,FALSE)</f>
        <v>4918</v>
      </c>
      <c r="V74">
        <f>U74/2</f>
        <v>2459</v>
      </c>
      <c r="X74">
        <f>L74-V74</f>
        <v>-0.5</v>
      </c>
    </row>
    <row r="75" spans="2:24" x14ac:dyDescent="0.25">
      <c r="B75">
        <v>71</v>
      </c>
      <c r="C75">
        <v>1</v>
      </c>
      <c r="D75">
        <v>9</v>
      </c>
      <c r="E75">
        <v>1</v>
      </c>
      <c r="F75" t="s">
        <v>174</v>
      </c>
      <c r="G75">
        <v>72</v>
      </c>
      <c r="H75">
        <v>2136</v>
      </c>
      <c r="I75">
        <v>237</v>
      </c>
      <c r="J75">
        <v>842.6</v>
      </c>
      <c r="K75">
        <v>185</v>
      </c>
      <c r="L75">
        <f t="shared" si="4"/>
        <v>2373</v>
      </c>
      <c r="M75" s="11">
        <f t="shared" si="5"/>
        <v>0.19974715549936789</v>
      </c>
      <c r="N75" s="3"/>
      <c r="S75" s="3"/>
      <c r="U75" t="e">
        <f>VLOOKUP(B75,[1]BioSucc!$F$3:$G$23,2,FALSE)</f>
        <v>#N/A</v>
      </c>
    </row>
    <row r="76" spans="2:24" x14ac:dyDescent="0.25">
      <c r="B76">
        <v>72</v>
      </c>
      <c r="C76">
        <v>1</v>
      </c>
      <c r="D76">
        <v>9</v>
      </c>
      <c r="E76">
        <v>1</v>
      </c>
      <c r="F76" t="s">
        <v>174</v>
      </c>
      <c r="G76">
        <v>73</v>
      </c>
      <c r="H76">
        <v>2046.5</v>
      </c>
      <c r="I76">
        <v>227</v>
      </c>
      <c r="J76">
        <v>807.2</v>
      </c>
      <c r="K76">
        <v>177.2</v>
      </c>
      <c r="L76">
        <f t="shared" si="4"/>
        <v>2273.5</v>
      </c>
      <c r="M76" s="11">
        <f t="shared" si="5"/>
        <v>0.19969210468440729</v>
      </c>
      <c r="N76" s="3"/>
      <c r="S76" s="3"/>
      <c r="U76" t="e">
        <f>VLOOKUP(B76,[1]BioSucc!$F$3:$G$23,2,FALSE)</f>
        <v>#N/A</v>
      </c>
    </row>
    <row r="77" spans="2:24" x14ac:dyDescent="0.25">
      <c r="B77">
        <v>73</v>
      </c>
      <c r="C77">
        <v>1</v>
      </c>
      <c r="D77">
        <v>9</v>
      </c>
      <c r="E77">
        <v>1</v>
      </c>
      <c r="F77" t="s">
        <v>174</v>
      </c>
      <c r="G77">
        <v>74</v>
      </c>
      <c r="H77">
        <v>1935</v>
      </c>
      <c r="I77">
        <v>215</v>
      </c>
      <c r="J77">
        <v>763.4</v>
      </c>
      <c r="K77">
        <v>167.6</v>
      </c>
      <c r="L77">
        <f t="shared" si="4"/>
        <v>2150</v>
      </c>
      <c r="M77" s="11">
        <f t="shared" si="5"/>
        <v>0.2</v>
      </c>
      <c r="N77" s="3"/>
      <c r="S77" s="3"/>
      <c r="U77" t="e">
        <f>VLOOKUP(B77,[1]BioSucc!$F$3:$G$23,2,FALSE)</f>
        <v>#N/A</v>
      </c>
    </row>
    <row r="78" spans="2:24" x14ac:dyDescent="0.25">
      <c r="B78">
        <v>74</v>
      </c>
      <c r="C78">
        <v>1</v>
      </c>
      <c r="D78">
        <v>9</v>
      </c>
      <c r="E78">
        <v>1</v>
      </c>
      <c r="F78" t="s">
        <v>174</v>
      </c>
      <c r="G78">
        <v>75</v>
      </c>
      <c r="H78">
        <v>1804</v>
      </c>
      <c r="I78">
        <v>200</v>
      </c>
      <c r="J78">
        <v>711.5</v>
      </c>
      <c r="K78">
        <v>156.19999999999999</v>
      </c>
      <c r="L78">
        <f t="shared" si="4"/>
        <v>2004</v>
      </c>
      <c r="M78" s="11">
        <f t="shared" si="5"/>
        <v>0.19960079840319361</v>
      </c>
      <c r="N78" s="3"/>
      <c r="S78" s="3"/>
      <c r="U78" t="e">
        <f>VLOOKUP(B78,[1]BioSucc!$F$3:$G$23,2,FALSE)</f>
        <v>#N/A</v>
      </c>
    </row>
    <row r="79" spans="2:24" x14ac:dyDescent="0.25">
      <c r="B79">
        <v>75</v>
      </c>
      <c r="C79">
        <v>1</v>
      </c>
      <c r="D79">
        <v>9</v>
      </c>
      <c r="E79">
        <v>1</v>
      </c>
      <c r="F79" t="s">
        <v>174</v>
      </c>
      <c r="G79">
        <v>76</v>
      </c>
      <c r="H79">
        <v>1655</v>
      </c>
      <c r="I79">
        <v>183.5</v>
      </c>
      <c r="J79">
        <v>652.79999999999995</v>
      </c>
      <c r="K79">
        <v>143.30000000000001</v>
      </c>
      <c r="L79">
        <f t="shared" si="4"/>
        <v>1838.5</v>
      </c>
      <c r="M79" s="11">
        <f t="shared" si="5"/>
        <v>0.19961925482730486</v>
      </c>
      <c r="N79" s="3"/>
      <c r="S79" s="3"/>
      <c r="U79">
        <f>VLOOKUP(B79,[1]BioSucc!$F$3:$G$23,2,FALSE)</f>
        <v>3678</v>
      </c>
      <c r="V79">
        <f>U79/2</f>
        <v>1839</v>
      </c>
      <c r="X79">
        <f>L79-V79</f>
        <v>-0.5</v>
      </c>
    </row>
    <row r="80" spans="2:24" x14ac:dyDescent="0.25">
      <c r="B80">
        <v>76</v>
      </c>
      <c r="C80">
        <v>1</v>
      </c>
      <c r="D80">
        <v>9</v>
      </c>
      <c r="E80">
        <v>1</v>
      </c>
      <c r="F80" t="s">
        <v>174</v>
      </c>
      <c r="G80">
        <v>77</v>
      </c>
      <c r="H80">
        <v>1492</v>
      </c>
      <c r="I80">
        <v>165.5</v>
      </c>
      <c r="J80">
        <v>588.5</v>
      </c>
      <c r="K80">
        <v>129.19999999999999</v>
      </c>
      <c r="L80">
        <f t="shared" si="4"/>
        <v>1657.5</v>
      </c>
      <c r="M80" s="11">
        <f t="shared" si="5"/>
        <v>0.19969834087481148</v>
      </c>
      <c r="N80" s="3"/>
      <c r="S80" s="3"/>
      <c r="U80" t="e">
        <f>VLOOKUP(B80,[1]BioSucc!$F$3:$G$23,2,FALSE)</f>
        <v>#N/A</v>
      </c>
    </row>
    <row r="81" spans="2:24" x14ac:dyDescent="0.25">
      <c r="B81">
        <v>77</v>
      </c>
      <c r="C81">
        <v>1</v>
      </c>
      <c r="D81">
        <v>9</v>
      </c>
      <c r="E81">
        <v>1</v>
      </c>
      <c r="F81" t="s">
        <v>174</v>
      </c>
      <c r="G81">
        <v>78</v>
      </c>
      <c r="H81">
        <v>1327.5</v>
      </c>
      <c r="I81">
        <v>147</v>
      </c>
      <c r="J81">
        <v>523.5</v>
      </c>
      <c r="K81">
        <v>114.9</v>
      </c>
      <c r="L81">
        <f t="shared" si="4"/>
        <v>1474.5</v>
      </c>
      <c r="M81" s="11">
        <f t="shared" si="5"/>
        <v>0.19938962360122076</v>
      </c>
      <c r="N81" s="3"/>
      <c r="S81" s="3"/>
      <c r="U81" t="e">
        <f>VLOOKUP(B81,[1]BioSucc!$F$3:$G$23,2,FALSE)</f>
        <v>#N/A</v>
      </c>
    </row>
    <row r="82" spans="2:24" x14ac:dyDescent="0.25">
      <c r="B82">
        <v>78</v>
      </c>
      <c r="C82">
        <v>1</v>
      </c>
      <c r="D82">
        <v>9</v>
      </c>
      <c r="E82">
        <v>1</v>
      </c>
      <c r="F82" t="s">
        <v>174</v>
      </c>
      <c r="G82">
        <v>79</v>
      </c>
      <c r="H82">
        <v>1165.5</v>
      </c>
      <c r="I82">
        <v>129</v>
      </c>
      <c r="J82">
        <v>459.6</v>
      </c>
      <c r="K82">
        <v>100.9</v>
      </c>
      <c r="L82">
        <f t="shared" si="4"/>
        <v>1294.5</v>
      </c>
      <c r="M82" s="11">
        <f t="shared" si="5"/>
        <v>0.19930475086906141</v>
      </c>
      <c r="N82" s="3"/>
      <c r="S82" s="3"/>
      <c r="U82" t="e">
        <f>VLOOKUP(B82,[1]BioSucc!$F$3:$G$23,2,FALSE)</f>
        <v>#N/A</v>
      </c>
    </row>
    <row r="83" spans="2:24" x14ac:dyDescent="0.25">
      <c r="B83">
        <v>79</v>
      </c>
      <c r="C83">
        <v>1</v>
      </c>
      <c r="D83">
        <v>9</v>
      </c>
      <c r="E83">
        <v>1</v>
      </c>
      <c r="F83" t="s">
        <v>174</v>
      </c>
      <c r="G83">
        <v>80</v>
      </c>
      <c r="H83">
        <v>1008</v>
      </c>
      <c r="I83">
        <v>112</v>
      </c>
      <c r="J83">
        <v>397.7</v>
      </c>
      <c r="K83">
        <v>87.3</v>
      </c>
      <c r="L83">
        <f t="shared" si="4"/>
        <v>1120</v>
      </c>
      <c r="M83" s="11">
        <f t="shared" si="5"/>
        <v>0.2</v>
      </c>
      <c r="N83" s="3"/>
      <c r="S83" s="3"/>
      <c r="U83" t="e">
        <f>VLOOKUP(B83,[1]BioSucc!$F$3:$G$23,2,FALSE)</f>
        <v>#N/A</v>
      </c>
    </row>
    <row r="84" spans="2:24" x14ac:dyDescent="0.25">
      <c r="B84">
        <v>80</v>
      </c>
      <c r="C84">
        <v>1</v>
      </c>
      <c r="D84">
        <v>9</v>
      </c>
      <c r="E84">
        <v>1</v>
      </c>
      <c r="F84" t="s">
        <v>174</v>
      </c>
      <c r="G84">
        <v>81</v>
      </c>
      <c r="H84">
        <v>858</v>
      </c>
      <c r="I84">
        <v>95</v>
      </c>
      <c r="J84">
        <v>338.4</v>
      </c>
      <c r="K84">
        <v>74.3</v>
      </c>
      <c r="L84">
        <f t="shared" si="4"/>
        <v>953</v>
      </c>
      <c r="M84" s="11">
        <f t="shared" si="5"/>
        <v>0.1993704092339979</v>
      </c>
      <c r="N84" s="3"/>
      <c r="S84" s="3"/>
      <c r="U84">
        <f>VLOOKUP(B84,[1]BioSucc!$F$3:$G$23,2,FALSE)</f>
        <v>1907</v>
      </c>
      <c r="V84">
        <f>U84/2</f>
        <v>953.5</v>
      </c>
      <c r="X84">
        <f>L84-V84</f>
        <v>-0.5</v>
      </c>
    </row>
    <row r="85" spans="2:24" x14ac:dyDescent="0.25">
      <c r="B85">
        <v>81</v>
      </c>
      <c r="C85">
        <v>1</v>
      </c>
      <c r="D85">
        <v>9</v>
      </c>
      <c r="E85">
        <v>1</v>
      </c>
      <c r="F85" t="s">
        <v>174</v>
      </c>
      <c r="G85">
        <v>82</v>
      </c>
      <c r="H85">
        <v>716.5</v>
      </c>
      <c r="I85">
        <v>79.5</v>
      </c>
      <c r="J85">
        <v>282.60000000000002</v>
      </c>
      <c r="K85">
        <v>62</v>
      </c>
      <c r="L85">
        <f t="shared" si="4"/>
        <v>796</v>
      </c>
      <c r="M85" s="11">
        <f t="shared" si="5"/>
        <v>0.19974874371859297</v>
      </c>
      <c r="N85" s="3"/>
      <c r="S85" s="3"/>
      <c r="U85" t="e">
        <f>VLOOKUP(B85,[1]BioSucc!$F$3:$G$23,2,FALSE)</f>
        <v>#N/A</v>
      </c>
    </row>
    <row r="86" spans="2:24" x14ac:dyDescent="0.25">
      <c r="B86">
        <v>82</v>
      </c>
      <c r="C86">
        <v>1</v>
      </c>
      <c r="D86">
        <v>9</v>
      </c>
      <c r="E86">
        <v>1</v>
      </c>
      <c r="F86" t="s">
        <v>174</v>
      </c>
      <c r="G86">
        <v>83</v>
      </c>
      <c r="H86">
        <v>586.5</v>
      </c>
      <c r="I86">
        <v>65</v>
      </c>
      <c r="J86">
        <v>231.3</v>
      </c>
      <c r="K86">
        <v>50.8</v>
      </c>
      <c r="L86">
        <f t="shared" si="4"/>
        <v>651.5</v>
      </c>
      <c r="M86" s="11">
        <f t="shared" si="5"/>
        <v>0.1995395241749808</v>
      </c>
      <c r="N86" s="3"/>
      <c r="S86" s="3"/>
      <c r="U86" t="e">
        <f>VLOOKUP(B86,[1]BioSucc!$F$3:$G$23,2,FALSE)</f>
        <v>#N/A</v>
      </c>
    </row>
    <row r="87" spans="2:24" x14ac:dyDescent="0.25">
      <c r="B87">
        <v>83</v>
      </c>
      <c r="C87">
        <v>1</v>
      </c>
      <c r="D87">
        <v>9</v>
      </c>
      <c r="E87">
        <v>1</v>
      </c>
      <c r="F87" t="s">
        <v>174</v>
      </c>
      <c r="G87">
        <v>84</v>
      </c>
      <c r="H87">
        <v>468.5</v>
      </c>
      <c r="I87">
        <v>52</v>
      </c>
      <c r="J87">
        <v>184.8</v>
      </c>
      <c r="K87">
        <v>40.6</v>
      </c>
      <c r="L87">
        <f t="shared" si="4"/>
        <v>520.5</v>
      </c>
      <c r="M87" s="11">
        <f t="shared" si="5"/>
        <v>0.19980787704130643</v>
      </c>
      <c r="N87" s="3"/>
      <c r="S87" s="3"/>
      <c r="U87" t="e">
        <f>VLOOKUP(B87,[1]BioSucc!$F$3:$G$23,2,FALSE)</f>
        <v>#N/A</v>
      </c>
    </row>
    <row r="88" spans="2:24" x14ac:dyDescent="0.25">
      <c r="B88">
        <v>84</v>
      </c>
      <c r="C88">
        <v>1</v>
      </c>
      <c r="D88">
        <v>9</v>
      </c>
      <c r="E88">
        <v>1</v>
      </c>
      <c r="F88" t="s">
        <v>174</v>
      </c>
      <c r="G88">
        <v>85</v>
      </c>
      <c r="H88">
        <v>364.5</v>
      </c>
      <c r="I88">
        <v>40.5</v>
      </c>
      <c r="J88">
        <v>143.80000000000001</v>
      </c>
      <c r="K88">
        <v>31.6</v>
      </c>
      <c r="L88">
        <f t="shared" si="4"/>
        <v>405</v>
      </c>
      <c r="M88" s="11">
        <f t="shared" si="5"/>
        <v>0.2</v>
      </c>
      <c r="N88" s="3"/>
      <c r="S88" s="3"/>
      <c r="U88" t="e">
        <f>VLOOKUP(B88,[1]BioSucc!$F$3:$G$23,2,FALSE)</f>
        <v>#N/A</v>
      </c>
    </row>
    <row r="89" spans="2:24" x14ac:dyDescent="0.25">
      <c r="B89">
        <v>85</v>
      </c>
      <c r="C89">
        <v>1</v>
      </c>
      <c r="D89">
        <v>9</v>
      </c>
      <c r="E89">
        <v>1</v>
      </c>
      <c r="F89" t="s">
        <v>174</v>
      </c>
      <c r="G89">
        <v>86</v>
      </c>
      <c r="H89">
        <v>275.5</v>
      </c>
      <c r="I89">
        <v>30.5</v>
      </c>
      <c r="J89">
        <v>108.6</v>
      </c>
      <c r="K89">
        <v>23.8</v>
      </c>
      <c r="L89">
        <f t="shared" si="4"/>
        <v>306</v>
      </c>
      <c r="M89" s="11">
        <f t="shared" si="5"/>
        <v>0.19934640522875818</v>
      </c>
      <c r="N89" s="3"/>
      <c r="S89" s="3"/>
      <c r="U89">
        <f>VLOOKUP(B89,[1]BioSucc!$F$3:$G$23,2,FALSE)</f>
        <v>612</v>
      </c>
      <c r="V89">
        <f>U89/2</f>
        <v>306</v>
      </c>
      <c r="X89">
        <f>L89-V89</f>
        <v>0</v>
      </c>
    </row>
    <row r="90" spans="2:24" x14ac:dyDescent="0.25">
      <c r="B90">
        <v>86</v>
      </c>
      <c r="C90">
        <v>1</v>
      </c>
      <c r="D90">
        <v>9</v>
      </c>
      <c r="E90">
        <v>1</v>
      </c>
      <c r="F90" t="s">
        <v>174</v>
      </c>
      <c r="G90">
        <v>87</v>
      </c>
      <c r="H90">
        <v>201.5</v>
      </c>
      <c r="I90">
        <v>22</v>
      </c>
      <c r="J90">
        <v>79.400000000000006</v>
      </c>
      <c r="K90">
        <v>17.399999999999999</v>
      </c>
      <c r="L90">
        <f t="shared" si="4"/>
        <v>223.5</v>
      </c>
      <c r="M90" s="11">
        <f t="shared" si="5"/>
        <v>0.19686800894854586</v>
      </c>
      <c r="N90" s="3"/>
      <c r="S90" s="3"/>
      <c r="U90" t="e">
        <f>VLOOKUP(B90,[1]BioSucc!$F$3:$G$23,2,FALSE)</f>
        <v>#N/A</v>
      </c>
    </row>
    <row r="91" spans="2:24" x14ac:dyDescent="0.25">
      <c r="B91">
        <v>87</v>
      </c>
      <c r="C91">
        <v>1</v>
      </c>
      <c r="D91">
        <v>9</v>
      </c>
      <c r="E91">
        <v>1</v>
      </c>
      <c r="F91" t="s">
        <v>174</v>
      </c>
      <c r="G91">
        <v>88</v>
      </c>
      <c r="H91">
        <v>141.5</v>
      </c>
      <c r="I91">
        <v>15.5</v>
      </c>
      <c r="J91">
        <v>55.7</v>
      </c>
      <c r="K91">
        <v>12.2</v>
      </c>
      <c r="L91">
        <f t="shared" si="4"/>
        <v>157</v>
      </c>
      <c r="M91" s="11">
        <f t="shared" si="5"/>
        <v>0.19745222929936307</v>
      </c>
      <c r="N91" s="3"/>
      <c r="S91" s="3"/>
      <c r="U91" t="e">
        <f>VLOOKUP(B91,[1]BioSucc!$F$3:$G$23,2,FALSE)</f>
        <v>#N/A</v>
      </c>
    </row>
    <row r="92" spans="2:24" x14ac:dyDescent="0.25">
      <c r="B92">
        <v>88</v>
      </c>
      <c r="C92">
        <v>1</v>
      </c>
      <c r="D92">
        <v>9</v>
      </c>
      <c r="E92">
        <v>1</v>
      </c>
      <c r="F92" t="s">
        <v>174</v>
      </c>
      <c r="G92">
        <v>89</v>
      </c>
      <c r="H92">
        <v>95</v>
      </c>
      <c r="I92">
        <v>10.5</v>
      </c>
      <c r="J92">
        <v>37.5</v>
      </c>
      <c r="K92">
        <v>8.1999999999999993</v>
      </c>
      <c r="L92">
        <f t="shared" si="4"/>
        <v>105.5</v>
      </c>
      <c r="M92" s="11">
        <f t="shared" si="5"/>
        <v>0.1990521327014218</v>
      </c>
      <c r="N92" s="3"/>
      <c r="S92" s="3"/>
      <c r="U92" t="e">
        <f>VLOOKUP(B92,[1]BioSucc!$F$3:$G$23,2,FALSE)</f>
        <v>#N/A</v>
      </c>
    </row>
    <row r="93" spans="2:24" x14ac:dyDescent="0.25">
      <c r="B93">
        <v>89</v>
      </c>
      <c r="C93">
        <v>1</v>
      </c>
      <c r="D93">
        <v>9</v>
      </c>
      <c r="E93">
        <v>1</v>
      </c>
      <c r="F93" t="s">
        <v>174</v>
      </c>
      <c r="G93">
        <v>90</v>
      </c>
      <c r="H93">
        <v>61</v>
      </c>
      <c r="I93">
        <v>6.5</v>
      </c>
      <c r="J93">
        <v>24</v>
      </c>
      <c r="K93">
        <v>5.3</v>
      </c>
      <c r="L93">
        <f t="shared" si="4"/>
        <v>67.5</v>
      </c>
      <c r="M93" s="11">
        <f t="shared" si="5"/>
        <v>0.19259259259259259</v>
      </c>
      <c r="N93" s="3"/>
      <c r="S93" s="3"/>
      <c r="U93" t="e">
        <f>VLOOKUP(B93,[1]BioSucc!$F$3:$G$23,2,FALSE)</f>
        <v>#N/A</v>
      </c>
    </row>
    <row r="94" spans="2:24" x14ac:dyDescent="0.25">
      <c r="B94">
        <v>90</v>
      </c>
      <c r="C94">
        <v>1</v>
      </c>
      <c r="D94">
        <v>9</v>
      </c>
      <c r="E94">
        <v>1</v>
      </c>
      <c r="F94" t="s">
        <v>174</v>
      </c>
      <c r="G94">
        <v>91</v>
      </c>
      <c r="H94">
        <v>37</v>
      </c>
      <c r="I94">
        <v>4</v>
      </c>
      <c r="J94">
        <v>14.6</v>
      </c>
      <c r="K94">
        <v>3.2</v>
      </c>
      <c r="L94">
        <f t="shared" si="4"/>
        <v>41</v>
      </c>
      <c r="M94" s="11">
        <f t="shared" si="5"/>
        <v>0.1951219512195122</v>
      </c>
      <c r="N94" s="3"/>
      <c r="S94" s="3"/>
      <c r="U94">
        <f>VLOOKUP(B94,[1]BioSucc!$F$3:$G$23,2,FALSE)</f>
        <v>82</v>
      </c>
      <c r="V94">
        <f>U94/2</f>
        <v>41</v>
      </c>
      <c r="X94">
        <f>L94-V94</f>
        <v>0</v>
      </c>
    </row>
    <row r="95" spans="2:24" x14ac:dyDescent="0.25">
      <c r="B95">
        <v>91</v>
      </c>
      <c r="C95">
        <v>1</v>
      </c>
      <c r="D95">
        <v>9</v>
      </c>
      <c r="E95">
        <v>1</v>
      </c>
      <c r="F95" t="s">
        <v>174</v>
      </c>
      <c r="G95">
        <v>92</v>
      </c>
      <c r="H95">
        <v>21.5</v>
      </c>
      <c r="I95">
        <v>2</v>
      </c>
      <c r="J95">
        <v>8.3000000000000007</v>
      </c>
      <c r="K95">
        <v>1.8</v>
      </c>
      <c r="L95">
        <f t="shared" si="4"/>
        <v>23.5</v>
      </c>
      <c r="M95" s="11">
        <f t="shared" si="5"/>
        <v>0.1702127659574468</v>
      </c>
      <c r="N95" s="3"/>
      <c r="S95" s="3"/>
      <c r="U95" t="e">
        <f>VLOOKUP(B95,[1]BioSucc!$F$3:$G$23,2,FALSE)</f>
        <v>#N/A</v>
      </c>
    </row>
    <row r="96" spans="2:24" x14ac:dyDescent="0.25">
      <c r="B96">
        <v>92</v>
      </c>
      <c r="C96">
        <v>1</v>
      </c>
      <c r="D96">
        <v>9</v>
      </c>
      <c r="E96">
        <v>1</v>
      </c>
      <c r="F96" t="s">
        <v>174</v>
      </c>
      <c r="G96">
        <v>93</v>
      </c>
      <c r="H96">
        <v>11.5</v>
      </c>
      <c r="I96">
        <v>1</v>
      </c>
      <c r="J96">
        <v>4.4000000000000004</v>
      </c>
      <c r="K96">
        <v>1</v>
      </c>
      <c r="L96">
        <f t="shared" si="4"/>
        <v>12.5</v>
      </c>
      <c r="M96" s="11">
        <f t="shared" si="5"/>
        <v>0.16</v>
      </c>
      <c r="N96" s="3"/>
      <c r="S96" s="3"/>
      <c r="U96" t="e">
        <f>VLOOKUP(B96,[1]BioSucc!$F$3:$G$23,2,FALSE)</f>
        <v>#N/A</v>
      </c>
    </row>
    <row r="97" spans="2:24" x14ac:dyDescent="0.25">
      <c r="B97">
        <v>93</v>
      </c>
      <c r="C97">
        <v>1</v>
      </c>
      <c r="D97">
        <v>9</v>
      </c>
      <c r="E97">
        <v>1</v>
      </c>
      <c r="F97" t="s">
        <v>174</v>
      </c>
      <c r="G97">
        <v>94</v>
      </c>
      <c r="H97">
        <v>6</v>
      </c>
      <c r="I97">
        <v>0.5</v>
      </c>
      <c r="J97">
        <v>2.2999999999999998</v>
      </c>
      <c r="K97">
        <v>0.5</v>
      </c>
      <c r="L97">
        <f t="shared" si="4"/>
        <v>6.5</v>
      </c>
      <c r="M97" s="11">
        <f t="shared" si="5"/>
        <v>0.15384615384615385</v>
      </c>
      <c r="N97" s="3"/>
      <c r="S97" s="3"/>
      <c r="U97" t="e">
        <f>VLOOKUP(B97,[1]BioSucc!$F$3:$G$23,2,FALSE)</f>
        <v>#N/A</v>
      </c>
    </row>
    <row r="98" spans="2:24" x14ac:dyDescent="0.25">
      <c r="B98">
        <v>94</v>
      </c>
      <c r="C98">
        <v>1</v>
      </c>
      <c r="D98">
        <v>9</v>
      </c>
      <c r="E98">
        <v>1</v>
      </c>
      <c r="F98" t="s">
        <v>174</v>
      </c>
      <c r="G98">
        <v>95</v>
      </c>
      <c r="H98">
        <v>3.5</v>
      </c>
      <c r="I98">
        <v>0</v>
      </c>
      <c r="J98">
        <v>1.2</v>
      </c>
      <c r="K98">
        <v>0.3</v>
      </c>
      <c r="L98">
        <f t="shared" si="4"/>
        <v>3.5</v>
      </c>
      <c r="M98" s="11">
        <f t="shared" si="5"/>
        <v>0</v>
      </c>
      <c r="N98" s="3"/>
      <c r="S98" s="3"/>
      <c r="U98" t="e">
        <f>VLOOKUP(B98,[1]BioSucc!$F$3:$G$23,2,FALSE)</f>
        <v>#N/A</v>
      </c>
    </row>
    <row r="99" spans="2:24" x14ac:dyDescent="0.25">
      <c r="B99">
        <v>95</v>
      </c>
      <c r="C99">
        <v>1</v>
      </c>
      <c r="D99">
        <v>9</v>
      </c>
      <c r="E99">
        <v>1</v>
      </c>
      <c r="F99" t="s">
        <v>174</v>
      </c>
      <c r="G99">
        <v>96</v>
      </c>
      <c r="H99">
        <v>2</v>
      </c>
      <c r="I99">
        <v>0</v>
      </c>
      <c r="J99">
        <v>0.7</v>
      </c>
      <c r="K99">
        <v>0.2</v>
      </c>
      <c r="L99">
        <f t="shared" si="4"/>
        <v>2</v>
      </c>
      <c r="M99" s="11">
        <f t="shared" si="5"/>
        <v>0</v>
      </c>
      <c r="N99" s="3"/>
      <c r="S99" s="3"/>
      <c r="U99">
        <f>VLOOKUP(B99,[1]BioSucc!$F$3:$G$23,2,FALSE)</f>
        <v>4</v>
      </c>
      <c r="V99">
        <f>U99/2</f>
        <v>2</v>
      </c>
      <c r="X99">
        <f>L99-V99</f>
        <v>0</v>
      </c>
    </row>
    <row r="100" spans="2:24" x14ac:dyDescent="0.25">
      <c r="B100">
        <v>96</v>
      </c>
      <c r="C100">
        <v>1</v>
      </c>
      <c r="D100">
        <v>9</v>
      </c>
      <c r="E100">
        <v>1</v>
      </c>
      <c r="F100" t="s">
        <v>174</v>
      </c>
      <c r="G100">
        <v>97</v>
      </c>
      <c r="H100">
        <v>1.5</v>
      </c>
      <c r="I100">
        <v>0</v>
      </c>
      <c r="J100">
        <v>0.5</v>
      </c>
      <c r="K100">
        <v>0.1</v>
      </c>
      <c r="L100">
        <f t="shared" si="4"/>
        <v>1.5</v>
      </c>
      <c r="M100" s="11">
        <f t="shared" ref="M100:M131" si="6">I100*2/L100</f>
        <v>0</v>
      </c>
      <c r="N100" s="3"/>
      <c r="S100" s="3"/>
      <c r="U100" t="e">
        <f>VLOOKUP(B100,[1]BioSucc!$F$3:$G$23,2,FALSE)</f>
        <v>#N/A</v>
      </c>
    </row>
    <row r="101" spans="2:24" x14ac:dyDescent="0.25">
      <c r="B101">
        <v>97</v>
      </c>
      <c r="C101">
        <v>1</v>
      </c>
      <c r="D101">
        <v>9</v>
      </c>
      <c r="E101">
        <v>1</v>
      </c>
      <c r="F101" t="s">
        <v>174</v>
      </c>
      <c r="G101">
        <v>98</v>
      </c>
      <c r="H101">
        <v>1</v>
      </c>
      <c r="I101">
        <v>0</v>
      </c>
      <c r="J101">
        <v>0.4</v>
      </c>
      <c r="K101">
        <v>0.1</v>
      </c>
      <c r="L101">
        <f t="shared" si="4"/>
        <v>1</v>
      </c>
      <c r="M101" s="11">
        <f t="shared" si="6"/>
        <v>0</v>
      </c>
      <c r="N101" s="3"/>
      <c r="S101" s="3"/>
      <c r="U101" t="e">
        <f>VLOOKUP(B101,[1]BioSucc!$F$3:$G$23,2,FALSE)</f>
        <v>#N/A</v>
      </c>
    </row>
    <row r="102" spans="2:24" x14ac:dyDescent="0.25">
      <c r="B102">
        <v>98</v>
      </c>
      <c r="C102">
        <v>1</v>
      </c>
      <c r="D102">
        <v>9</v>
      </c>
      <c r="E102">
        <v>1</v>
      </c>
      <c r="F102" t="s">
        <v>174</v>
      </c>
      <c r="G102">
        <v>99</v>
      </c>
      <c r="H102">
        <v>1</v>
      </c>
      <c r="I102">
        <v>0</v>
      </c>
      <c r="J102">
        <v>0.4</v>
      </c>
      <c r="K102">
        <v>0.1</v>
      </c>
      <c r="L102">
        <f t="shared" si="4"/>
        <v>1</v>
      </c>
      <c r="M102" s="11">
        <f t="shared" si="6"/>
        <v>0</v>
      </c>
      <c r="N102" s="3"/>
      <c r="S102" s="3"/>
      <c r="U102" t="e">
        <f>VLOOKUP(B102,[1]BioSucc!$F$3:$G$23,2,FALSE)</f>
        <v>#N/A</v>
      </c>
    </row>
    <row r="103" spans="2:24" x14ac:dyDescent="0.25">
      <c r="B103">
        <v>99</v>
      </c>
      <c r="C103">
        <v>1</v>
      </c>
      <c r="D103">
        <v>9</v>
      </c>
      <c r="E103">
        <v>1</v>
      </c>
      <c r="F103" t="s">
        <v>174</v>
      </c>
      <c r="G103">
        <v>100</v>
      </c>
      <c r="H103">
        <v>0.5</v>
      </c>
      <c r="I103">
        <v>0</v>
      </c>
      <c r="J103">
        <v>0.2</v>
      </c>
      <c r="K103">
        <v>0</v>
      </c>
      <c r="L103">
        <f t="shared" si="4"/>
        <v>0.5</v>
      </c>
      <c r="M103" s="11">
        <f t="shared" si="6"/>
        <v>0</v>
      </c>
      <c r="N103" s="3"/>
      <c r="S103" s="3"/>
      <c r="U103" t="e">
        <f>VLOOKUP(B103,[1]BioSucc!$F$3:$G$23,2,FALSE)</f>
        <v>#N/A</v>
      </c>
    </row>
    <row r="104" spans="2:24" x14ac:dyDescent="0.25">
      <c r="B104">
        <v>100</v>
      </c>
      <c r="L104" s="12"/>
      <c r="M104" s="11"/>
      <c r="N104" s="3"/>
      <c r="S104" s="3"/>
      <c r="U104">
        <f>VLOOKUP(B104,[1]BioSucc!$F$3:$G$23,2,FALSE)</f>
        <v>0</v>
      </c>
      <c r="V104">
        <f>U104/2</f>
        <v>0</v>
      </c>
      <c r="X104">
        <f>L104-V104</f>
        <v>0</v>
      </c>
    </row>
    <row r="105" spans="2:24" x14ac:dyDescent="0.25">
      <c r="L105" s="12"/>
      <c r="M105" s="11"/>
      <c r="N105" s="3"/>
    </row>
    <row r="106" spans="2:24" x14ac:dyDescent="0.25">
      <c r="L106" s="12"/>
      <c r="M106" s="11"/>
      <c r="N106" s="3"/>
    </row>
    <row r="107" spans="2:24" x14ac:dyDescent="0.25">
      <c r="L107" s="12"/>
      <c r="M107" s="11"/>
      <c r="N107" s="3"/>
    </row>
    <row r="108" spans="2:24" x14ac:dyDescent="0.25">
      <c r="L108" s="12"/>
      <c r="M108" s="11"/>
      <c r="N108" s="3"/>
    </row>
    <row r="109" spans="2:24" x14ac:dyDescent="0.25">
      <c r="L109" s="12"/>
      <c r="M109" s="11"/>
      <c r="N109" s="3"/>
    </row>
    <row r="110" spans="2:24" x14ac:dyDescent="0.25">
      <c r="M110" s="11"/>
      <c r="N110" s="3"/>
    </row>
    <row r="111" spans="2:24" x14ac:dyDescent="0.25">
      <c r="M111" s="11"/>
      <c r="N111" s="3"/>
    </row>
    <row r="112" spans="2:24" x14ac:dyDescent="0.25">
      <c r="M112" s="11"/>
      <c r="N112" s="3"/>
    </row>
    <row r="113" spans="13:14" x14ac:dyDescent="0.25">
      <c r="M113" s="11"/>
      <c r="N113" s="3"/>
    </row>
    <row r="114" spans="13:14" x14ac:dyDescent="0.25">
      <c r="M114" s="11"/>
      <c r="N114" s="3"/>
    </row>
    <row r="115" spans="13:14" x14ac:dyDescent="0.25">
      <c r="M115" s="11"/>
      <c r="N115" s="3"/>
    </row>
    <row r="116" spans="13:14" x14ac:dyDescent="0.25">
      <c r="M116" s="11"/>
      <c r="N116" s="3"/>
    </row>
    <row r="117" spans="13:14" x14ac:dyDescent="0.25">
      <c r="M117" s="11"/>
      <c r="N117" s="3"/>
    </row>
    <row r="118" spans="13:14" x14ac:dyDescent="0.25">
      <c r="M118" s="11"/>
      <c r="N118" s="3"/>
    </row>
    <row r="119" spans="13:14" x14ac:dyDescent="0.25">
      <c r="M119" s="11"/>
      <c r="N119" s="3"/>
    </row>
    <row r="120" spans="13:14" x14ac:dyDescent="0.25">
      <c r="M120" s="11"/>
      <c r="N120" s="3"/>
    </row>
    <row r="121" spans="13:14" x14ac:dyDescent="0.25">
      <c r="M121" s="11"/>
      <c r="N121" s="3"/>
    </row>
    <row r="122" spans="13:14" x14ac:dyDescent="0.25">
      <c r="M122" s="11"/>
      <c r="N122" s="3"/>
    </row>
    <row r="123" spans="13:14" x14ac:dyDescent="0.25">
      <c r="M123" s="11"/>
      <c r="N123" s="3"/>
    </row>
    <row r="124" spans="13:14" x14ac:dyDescent="0.25">
      <c r="M124" s="11"/>
      <c r="N124" s="3"/>
    </row>
    <row r="125" spans="13:14" x14ac:dyDescent="0.25">
      <c r="M125" s="11"/>
      <c r="N125" s="3"/>
    </row>
    <row r="126" spans="13:14" x14ac:dyDescent="0.25">
      <c r="M126" s="11"/>
      <c r="N126" s="3"/>
    </row>
    <row r="127" spans="13:14" x14ac:dyDescent="0.25">
      <c r="M127" s="11"/>
      <c r="N127" s="3"/>
    </row>
    <row r="128" spans="13:14" x14ac:dyDescent="0.25">
      <c r="M128" s="11"/>
      <c r="N128" s="3"/>
    </row>
    <row r="129" spans="13:14" x14ac:dyDescent="0.25">
      <c r="M129" s="11"/>
      <c r="N129" s="3"/>
    </row>
    <row r="130" spans="13:14" x14ac:dyDescent="0.25">
      <c r="M130" s="11"/>
      <c r="N130" s="3"/>
    </row>
    <row r="131" spans="13:14" x14ac:dyDescent="0.25">
      <c r="M131" s="11"/>
      <c r="N131" s="3"/>
    </row>
    <row r="132" spans="13:14" x14ac:dyDescent="0.25">
      <c r="M132" s="11"/>
      <c r="N132" s="3"/>
    </row>
    <row r="133" spans="13:14" x14ac:dyDescent="0.25">
      <c r="M133" s="11"/>
      <c r="N133" s="3"/>
    </row>
    <row r="134" spans="13:14" x14ac:dyDescent="0.25">
      <c r="M134" s="11"/>
      <c r="N134" s="3"/>
    </row>
    <row r="135" spans="13:14" x14ac:dyDescent="0.25">
      <c r="M135" s="11"/>
      <c r="N135" s="3"/>
    </row>
    <row r="136" spans="13:14" x14ac:dyDescent="0.25">
      <c r="M136" s="11"/>
      <c r="N136" s="3"/>
    </row>
    <row r="137" spans="13:14" x14ac:dyDescent="0.25">
      <c r="M137" s="11"/>
      <c r="N137" s="3"/>
    </row>
    <row r="138" spans="13:14" x14ac:dyDescent="0.25">
      <c r="M138" s="11"/>
      <c r="N138" s="3"/>
    </row>
    <row r="139" spans="13:14" x14ac:dyDescent="0.25">
      <c r="M139" s="11"/>
      <c r="N139" s="3"/>
    </row>
    <row r="140" spans="13:14" x14ac:dyDescent="0.25">
      <c r="M140" s="11"/>
      <c r="N140" s="3"/>
    </row>
    <row r="141" spans="13:14" x14ac:dyDescent="0.25">
      <c r="M141" s="11"/>
      <c r="N141" s="3"/>
    </row>
    <row r="142" spans="13:14" x14ac:dyDescent="0.25">
      <c r="M142" s="11"/>
      <c r="N142" s="3"/>
    </row>
    <row r="143" spans="13:14" x14ac:dyDescent="0.25">
      <c r="M143" s="11"/>
      <c r="N143" s="3"/>
    </row>
    <row r="144" spans="13:14" x14ac:dyDescent="0.25">
      <c r="M144" s="11"/>
      <c r="N144" s="3"/>
    </row>
    <row r="145" spans="13:14" x14ac:dyDescent="0.25">
      <c r="M145" s="11"/>
      <c r="N145" s="3"/>
    </row>
    <row r="146" spans="13:14" x14ac:dyDescent="0.25">
      <c r="M146" s="11"/>
      <c r="N146" s="3"/>
    </row>
    <row r="147" spans="13:14" x14ac:dyDescent="0.25">
      <c r="M147" s="11"/>
      <c r="N147" s="3"/>
    </row>
    <row r="148" spans="13:14" x14ac:dyDescent="0.25">
      <c r="M148" s="11"/>
      <c r="N148" s="3"/>
    </row>
    <row r="149" spans="13:14" x14ac:dyDescent="0.25">
      <c r="M149" s="11"/>
      <c r="N149" s="3"/>
    </row>
    <row r="150" spans="13:14" x14ac:dyDescent="0.25">
      <c r="M150" s="11"/>
      <c r="N150" s="3"/>
    </row>
    <row r="151" spans="13:14" x14ac:dyDescent="0.25">
      <c r="M151" s="11"/>
      <c r="N151" s="3"/>
    </row>
    <row r="152" spans="13:14" x14ac:dyDescent="0.25">
      <c r="M152" s="11"/>
      <c r="N152" s="3"/>
    </row>
    <row r="153" spans="13:14" x14ac:dyDescent="0.25">
      <c r="M153" s="11"/>
      <c r="N153" s="3"/>
    </row>
    <row r="154" spans="13:14" x14ac:dyDescent="0.25">
      <c r="M154" s="11"/>
      <c r="N154" s="3"/>
    </row>
    <row r="155" spans="13:14" x14ac:dyDescent="0.25">
      <c r="M155" s="11"/>
      <c r="N155" s="3"/>
    </row>
    <row r="156" spans="13:14" x14ac:dyDescent="0.25">
      <c r="M156" s="11"/>
      <c r="N156" s="3"/>
    </row>
    <row r="157" spans="13:14" x14ac:dyDescent="0.25">
      <c r="M157" s="11"/>
      <c r="N157" s="3"/>
    </row>
    <row r="158" spans="13:14" x14ac:dyDescent="0.25">
      <c r="M158" s="11"/>
      <c r="N158" s="3"/>
    </row>
    <row r="159" spans="13:14" x14ac:dyDescent="0.25">
      <c r="M159" s="11"/>
      <c r="N159" s="3"/>
    </row>
    <row r="160" spans="13:14" x14ac:dyDescent="0.25">
      <c r="M160" s="11"/>
      <c r="N160" s="3"/>
    </row>
    <row r="161" spans="13:14" x14ac:dyDescent="0.25">
      <c r="M161" s="11"/>
      <c r="N161" s="3"/>
    </row>
    <row r="162" spans="13:14" x14ac:dyDescent="0.25">
      <c r="M162" s="11"/>
      <c r="N162" s="3"/>
    </row>
    <row r="163" spans="13:14" x14ac:dyDescent="0.25">
      <c r="M163" s="11"/>
      <c r="N163" s="3"/>
    </row>
    <row r="164" spans="13:14" x14ac:dyDescent="0.25">
      <c r="M164" s="11"/>
      <c r="N164" s="3"/>
    </row>
    <row r="165" spans="13:14" x14ac:dyDescent="0.25">
      <c r="M165" s="11"/>
      <c r="N165" s="3"/>
    </row>
    <row r="166" spans="13:14" x14ac:dyDescent="0.25">
      <c r="M166" s="11"/>
      <c r="N166" s="3"/>
    </row>
    <row r="167" spans="13:14" x14ac:dyDescent="0.25">
      <c r="M167" s="11"/>
      <c r="N167" s="3"/>
    </row>
    <row r="168" spans="13:14" x14ac:dyDescent="0.25">
      <c r="M168" s="11"/>
      <c r="N168" s="3"/>
    </row>
    <row r="169" spans="13:14" x14ac:dyDescent="0.25">
      <c r="M169" s="11"/>
      <c r="N169" s="3"/>
    </row>
    <row r="170" spans="13:14" x14ac:dyDescent="0.25">
      <c r="M170" s="11"/>
      <c r="N170" s="3"/>
    </row>
    <row r="171" spans="13:14" x14ac:dyDescent="0.25">
      <c r="M171" s="11"/>
      <c r="N171" s="3"/>
    </row>
    <row r="172" spans="13:14" x14ac:dyDescent="0.25">
      <c r="M172" s="11"/>
      <c r="N172" s="3"/>
    </row>
    <row r="173" spans="13:14" x14ac:dyDescent="0.25">
      <c r="M173" s="11"/>
      <c r="N173" s="3"/>
    </row>
    <row r="174" spans="13:14" x14ac:dyDescent="0.25">
      <c r="M174" s="11"/>
      <c r="N174" s="3"/>
    </row>
    <row r="175" spans="13:14" x14ac:dyDescent="0.25">
      <c r="M175" s="11"/>
      <c r="N175" s="3"/>
    </row>
    <row r="176" spans="13:14" x14ac:dyDescent="0.25">
      <c r="M176" s="11"/>
      <c r="N176" s="3"/>
    </row>
    <row r="177" spans="13:14" x14ac:dyDescent="0.25">
      <c r="M177" s="11"/>
      <c r="N177" s="3"/>
    </row>
    <row r="178" spans="13:14" x14ac:dyDescent="0.25">
      <c r="M178" s="11"/>
      <c r="N178" s="3"/>
    </row>
    <row r="179" spans="13:14" x14ac:dyDescent="0.25">
      <c r="M179" s="11"/>
      <c r="N179" s="3"/>
    </row>
    <row r="180" spans="13:14" x14ac:dyDescent="0.25">
      <c r="M180" s="11"/>
      <c r="N180" s="3"/>
    </row>
    <row r="181" spans="13:14" x14ac:dyDescent="0.25">
      <c r="M181" s="11"/>
      <c r="N181" s="3"/>
    </row>
    <row r="182" spans="13:14" x14ac:dyDescent="0.25">
      <c r="M182" s="11"/>
      <c r="N182" s="3"/>
    </row>
    <row r="183" spans="13:14" x14ac:dyDescent="0.25">
      <c r="M183" s="11"/>
      <c r="N183" s="3"/>
    </row>
    <row r="184" spans="13:14" x14ac:dyDescent="0.25">
      <c r="M184" s="11"/>
      <c r="N184" s="3"/>
    </row>
    <row r="185" spans="13:14" x14ac:dyDescent="0.25">
      <c r="M185" s="11"/>
      <c r="N185" s="3"/>
    </row>
    <row r="186" spans="13:14" x14ac:dyDescent="0.25">
      <c r="M186" s="11"/>
      <c r="N186" s="3"/>
    </row>
    <row r="187" spans="13:14" x14ac:dyDescent="0.25">
      <c r="M187" s="11"/>
      <c r="N187" s="3"/>
    </row>
    <row r="188" spans="13:14" x14ac:dyDescent="0.25">
      <c r="M188" s="11"/>
      <c r="N188" s="3"/>
    </row>
    <row r="189" spans="13:14" x14ac:dyDescent="0.25">
      <c r="M189" s="11"/>
      <c r="N189" s="3"/>
    </row>
    <row r="190" spans="13:14" x14ac:dyDescent="0.25">
      <c r="M190" s="11"/>
      <c r="N190" s="3"/>
    </row>
    <row r="191" spans="13:14" x14ac:dyDescent="0.25">
      <c r="M191" s="11"/>
      <c r="N191" s="3"/>
    </row>
    <row r="192" spans="13:14" x14ac:dyDescent="0.25">
      <c r="M192" s="11"/>
      <c r="N192" s="3"/>
    </row>
    <row r="193" spans="13:14" x14ac:dyDescent="0.25">
      <c r="M193" s="11"/>
      <c r="N193" s="3"/>
    </row>
    <row r="194" spans="13:14" x14ac:dyDescent="0.25">
      <c r="M194" s="11"/>
      <c r="N194" s="3"/>
    </row>
    <row r="195" spans="13:14" x14ac:dyDescent="0.25">
      <c r="M195" s="11"/>
      <c r="N195" s="3"/>
    </row>
    <row r="196" spans="13:14" x14ac:dyDescent="0.25">
      <c r="M196" s="11"/>
      <c r="N196" s="3"/>
    </row>
    <row r="197" spans="13:14" x14ac:dyDescent="0.25">
      <c r="M197" s="11"/>
      <c r="N197" s="3"/>
    </row>
    <row r="198" spans="13:14" x14ac:dyDescent="0.25">
      <c r="M198" s="11"/>
      <c r="N198" s="3"/>
    </row>
    <row r="199" spans="13:14" x14ac:dyDescent="0.25">
      <c r="M199" s="11"/>
      <c r="N199" s="3"/>
    </row>
    <row r="200" spans="13:14" x14ac:dyDescent="0.25">
      <c r="M200" s="11"/>
      <c r="N200" s="3"/>
    </row>
    <row r="201" spans="13:14" x14ac:dyDescent="0.25">
      <c r="M201" s="11"/>
      <c r="N201" s="3"/>
    </row>
    <row r="202" spans="13:14" x14ac:dyDescent="0.25">
      <c r="M202" s="11"/>
      <c r="N202" s="3"/>
    </row>
    <row r="203" spans="13:14" x14ac:dyDescent="0.25">
      <c r="M203" s="11"/>
      <c r="N203" s="3"/>
    </row>
    <row r="204" spans="13:14" x14ac:dyDescent="0.25">
      <c r="M204" s="11"/>
    </row>
    <row r="205" spans="13:14" x14ac:dyDescent="0.25">
      <c r="M205" s="11"/>
    </row>
    <row r="206" spans="13:14" x14ac:dyDescent="0.25">
      <c r="M206" s="11"/>
    </row>
    <row r="207" spans="13:14" x14ac:dyDescent="0.25">
      <c r="M207" s="11"/>
    </row>
    <row r="208" spans="13:14" x14ac:dyDescent="0.25">
      <c r="M208" s="11"/>
    </row>
    <row r="209" spans="13:13" x14ac:dyDescent="0.25">
      <c r="M209" s="11"/>
    </row>
    <row r="210" spans="13:13" x14ac:dyDescent="0.25">
      <c r="M210" s="11"/>
    </row>
    <row r="211" spans="13:13" x14ac:dyDescent="0.25">
      <c r="M211" s="11"/>
    </row>
    <row r="212" spans="13:13" x14ac:dyDescent="0.25">
      <c r="M212" s="11"/>
    </row>
    <row r="213" spans="13:13" x14ac:dyDescent="0.25">
      <c r="M213" s="11"/>
    </row>
    <row r="214" spans="13:13" x14ac:dyDescent="0.25">
      <c r="M214" s="11"/>
    </row>
    <row r="215" spans="13:13" x14ac:dyDescent="0.25">
      <c r="M215" s="11"/>
    </row>
    <row r="216" spans="13:13" x14ac:dyDescent="0.25">
      <c r="M216" s="11"/>
    </row>
    <row r="217" spans="13:13" x14ac:dyDescent="0.25">
      <c r="M217" s="11"/>
    </row>
    <row r="218" spans="13:13" x14ac:dyDescent="0.25">
      <c r="M218" s="11"/>
    </row>
    <row r="219" spans="13:13" x14ac:dyDescent="0.25">
      <c r="M219" s="11"/>
    </row>
    <row r="220" spans="13:13" x14ac:dyDescent="0.25">
      <c r="M220" s="11"/>
    </row>
    <row r="221" spans="13:13" x14ac:dyDescent="0.25">
      <c r="M221" s="11"/>
    </row>
    <row r="222" spans="13:13" x14ac:dyDescent="0.25">
      <c r="M222" s="11"/>
    </row>
    <row r="223" spans="13:13" x14ac:dyDescent="0.25">
      <c r="M223" s="11"/>
    </row>
    <row r="224" spans="13:13" x14ac:dyDescent="0.25">
      <c r="M224" s="11"/>
    </row>
    <row r="225" spans="13:13" x14ac:dyDescent="0.25">
      <c r="M225" s="11"/>
    </row>
    <row r="226" spans="13:13" x14ac:dyDescent="0.25">
      <c r="M226" s="11"/>
    </row>
    <row r="227" spans="13:13" x14ac:dyDescent="0.25">
      <c r="M227" s="11"/>
    </row>
    <row r="228" spans="13:13" x14ac:dyDescent="0.25">
      <c r="M228" s="11"/>
    </row>
    <row r="229" spans="13:13" x14ac:dyDescent="0.25">
      <c r="M229" s="11"/>
    </row>
    <row r="230" spans="13:13" x14ac:dyDescent="0.25">
      <c r="M230" s="11"/>
    </row>
    <row r="231" spans="13:13" x14ac:dyDescent="0.25">
      <c r="M231" s="11"/>
    </row>
    <row r="232" spans="13:13" x14ac:dyDescent="0.25">
      <c r="M232" s="11"/>
    </row>
    <row r="233" spans="13:13" x14ac:dyDescent="0.25">
      <c r="M233" s="11"/>
    </row>
    <row r="234" spans="13:13" x14ac:dyDescent="0.25">
      <c r="M234" s="11"/>
    </row>
    <row r="235" spans="13:13" x14ac:dyDescent="0.25">
      <c r="M235" s="11"/>
    </row>
    <row r="236" spans="13:13" x14ac:dyDescent="0.25">
      <c r="M236" s="11"/>
    </row>
    <row r="237" spans="13:13" x14ac:dyDescent="0.25">
      <c r="M237" s="11"/>
    </row>
    <row r="238" spans="13:13" x14ac:dyDescent="0.25">
      <c r="M238" s="11"/>
    </row>
    <row r="239" spans="13:13" x14ac:dyDescent="0.25">
      <c r="M239" s="11"/>
    </row>
    <row r="240" spans="13:13" x14ac:dyDescent="0.25">
      <c r="M240" s="11"/>
    </row>
    <row r="241" spans="13:13" x14ac:dyDescent="0.25">
      <c r="M241" s="11"/>
    </row>
    <row r="242" spans="13:13" x14ac:dyDescent="0.25">
      <c r="M242" s="11"/>
    </row>
    <row r="243" spans="13:13" x14ac:dyDescent="0.25">
      <c r="M243" s="11"/>
    </row>
    <row r="244" spans="13:13" x14ac:dyDescent="0.25">
      <c r="M244" s="11"/>
    </row>
    <row r="245" spans="13:13" x14ac:dyDescent="0.25">
      <c r="M245" s="11"/>
    </row>
    <row r="246" spans="13:13" x14ac:dyDescent="0.25">
      <c r="M246" s="11"/>
    </row>
    <row r="247" spans="13:13" x14ac:dyDescent="0.25">
      <c r="M247" s="11"/>
    </row>
    <row r="248" spans="13:13" x14ac:dyDescent="0.25">
      <c r="M248" s="11"/>
    </row>
    <row r="249" spans="13:13" x14ac:dyDescent="0.25">
      <c r="M249" s="11"/>
    </row>
    <row r="250" spans="13:13" x14ac:dyDescent="0.25">
      <c r="M250" s="11"/>
    </row>
    <row r="251" spans="13:13" x14ac:dyDescent="0.25">
      <c r="M251" s="11"/>
    </row>
    <row r="252" spans="13:13" x14ac:dyDescent="0.25">
      <c r="M252" s="11"/>
    </row>
    <row r="253" spans="13:13" x14ac:dyDescent="0.25">
      <c r="M253" s="11"/>
    </row>
    <row r="254" spans="13:13" x14ac:dyDescent="0.25">
      <c r="M254" s="11"/>
    </row>
    <row r="255" spans="13:13" x14ac:dyDescent="0.25">
      <c r="M255" s="11"/>
    </row>
    <row r="256" spans="13:13" x14ac:dyDescent="0.25">
      <c r="M256" s="11"/>
    </row>
    <row r="257" spans="13:13" x14ac:dyDescent="0.25">
      <c r="M257" s="11"/>
    </row>
    <row r="258" spans="13:13" x14ac:dyDescent="0.25">
      <c r="M258" s="11"/>
    </row>
    <row r="259" spans="13:13" x14ac:dyDescent="0.25">
      <c r="M259" s="11"/>
    </row>
    <row r="260" spans="13:13" x14ac:dyDescent="0.25">
      <c r="M260" s="11"/>
    </row>
    <row r="261" spans="13:13" x14ac:dyDescent="0.25">
      <c r="M261" s="11"/>
    </row>
    <row r="262" spans="13:13" x14ac:dyDescent="0.25">
      <c r="M262" s="11"/>
    </row>
    <row r="263" spans="13:13" x14ac:dyDescent="0.25">
      <c r="M263" s="11"/>
    </row>
    <row r="264" spans="13:13" x14ac:dyDescent="0.25">
      <c r="M264" s="11"/>
    </row>
    <row r="265" spans="13:13" x14ac:dyDescent="0.25">
      <c r="M265" s="11"/>
    </row>
    <row r="266" spans="13:13" x14ac:dyDescent="0.25">
      <c r="M266" s="11"/>
    </row>
    <row r="267" spans="13:13" x14ac:dyDescent="0.25">
      <c r="M267" s="11"/>
    </row>
    <row r="268" spans="13:13" x14ac:dyDescent="0.25">
      <c r="M268" s="11"/>
    </row>
    <row r="269" spans="13:13" x14ac:dyDescent="0.25">
      <c r="M269" s="11"/>
    </row>
    <row r="270" spans="13:13" x14ac:dyDescent="0.25">
      <c r="M270" s="11"/>
    </row>
    <row r="271" spans="13:13" x14ac:dyDescent="0.25">
      <c r="M271" s="11"/>
    </row>
    <row r="272" spans="13:13" x14ac:dyDescent="0.25">
      <c r="M272" s="11"/>
    </row>
    <row r="273" spans="13:13" x14ac:dyDescent="0.25">
      <c r="M273" s="11"/>
    </row>
    <row r="274" spans="13:13" x14ac:dyDescent="0.25">
      <c r="M274" s="11"/>
    </row>
    <row r="275" spans="13:13" x14ac:dyDescent="0.25">
      <c r="M275" s="11"/>
    </row>
    <row r="276" spans="13:13" x14ac:dyDescent="0.25">
      <c r="M276" s="11"/>
    </row>
    <row r="277" spans="13:13" x14ac:dyDescent="0.25">
      <c r="M277" s="11"/>
    </row>
    <row r="278" spans="13:13" x14ac:dyDescent="0.25">
      <c r="M278" s="11"/>
    </row>
    <row r="279" spans="13:13" x14ac:dyDescent="0.25">
      <c r="M279" s="11"/>
    </row>
    <row r="280" spans="13:13" x14ac:dyDescent="0.25">
      <c r="M280" s="11"/>
    </row>
    <row r="281" spans="13:13" x14ac:dyDescent="0.25">
      <c r="M281" s="11"/>
    </row>
    <row r="282" spans="13:13" x14ac:dyDescent="0.25">
      <c r="M282" s="11"/>
    </row>
    <row r="283" spans="13:13" x14ac:dyDescent="0.25">
      <c r="M283" s="11"/>
    </row>
    <row r="284" spans="13:13" x14ac:dyDescent="0.25">
      <c r="M284" s="11"/>
    </row>
    <row r="285" spans="13:13" x14ac:dyDescent="0.25">
      <c r="M285" s="11"/>
    </row>
    <row r="286" spans="13:13" x14ac:dyDescent="0.25">
      <c r="M286" s="11"/>
    </row>
    <row r="287" spans="13:13" x14ac:dyDescent="0.25">
      <c r="M287" s="11"/>
    </row>
    <row r="288" spans="13:13" x14ac:dyDescent="0.25">
      <c r="M288" s="11"/>
    </row>
    <row r="289" spans="13:13" x14ac:dyDescent="0.25">
      <c r="M289" s="11"/>
    </row>
    <row r="290" spans="13:13" x14ac:dyDescent="0.25">
      <c r="M290" s="11"/>
    </row>
    <row r="291" spans="13:13" x14ac:dyDescent="0.25">
      <c r="M291" s="11"/>
    </row>
    <row r="292" spans="13:13" x14ac:dyDescent="0.25">
      <c r="M292" s="11"/>
    </row>
    <row r="293" spans="13:13" x14ac:dyDescent="0.25">
      <c r="M293" s="11"/>
    </row>
    <row r="294" spans="13:13" x14ac:dyDescent="0.25">
      <c r="M294" s="11"/>
    </row>
    <row r="295" spans="13:13" x14ac:dyDescent="0.25">
      <c r="M295" s="11"/>
    </row>
    <row r="296" spans="13:13" x14ac:dyDescent="0.25">
      <c r="M296" s="11"/>
    </row>
    <row r="297" spans="13:13" x14ac:dyDescent="0.25">
      <c r="M297" s="11"/>
    </row>
    <row r="298" spans="13:13" x14ac:dyDescent="0.25">
      <c r="M298" s="11"/>
    </row>
    <row r="299" spans="13:13" x14ac:dyDescent="0.25">
      <c r="M299" s="11"/>
    </row>
    <row r="300" spans="13:13" x14ac:dyDescent="0.25">
      <c r="M300" s="11"/>
    </row>
    <row r="301" spans="13:13" x14ac:dyDescent="0.25">
      <c r="M301" s="11"/>
    </row>
    <row r="302" spans="13:13" x14ac:dyDescent="0.25">
      <c r="M302" s="11"/>
    </row>
    <row r="303" spans="13:13" x14ac:dyDescent="0.25">
      <c r="M303" s="11"/>
    </row>
    <row r="304" spans="13:13" x14ac:dyDescent="0.25">
      <c r="M304" s="11"/>
    </row>
    <row r="305" spans="13:13" x14ac:dyDescent="0.25">
      <c r="M305" s="11"/>
    </row>
    <row r="306" spans="13:13" x14ac:dyDescent="0.25">
      <c r="M306" s="11"/>
    </row>
    <row r="307" spans="13:13" x14ac:dyDescent="0.25">
      <c r="M307" s="11"/>
    </row>
    <row r="308" spans="13:13" x14ac:dyDescent="0.25">
      <c r="M308" s="11"/>
    </row>
    <row r="309" spans="13:13" x14ac:dyDescent="0.25">
      <c r="M309" s="11"/>
    </row>
    <row r="310" spans="13:13" x14ac:dyDescent="0.25">
      <c r="M310" s="11"/>
    </row>
    <row r="311" spans="13:13" x14ac:dyDescent="0.25">
      <c r="M311" s="11"/>
    </row>
    <row r="312" spans="13:13" x14ac:dyDescent="0.25">
      <c r="M312" s="11"/>
    </row>
    <row r="313" spans="13:13" x14ac:dyDescent="0.25">
      <c r="M313" s="11"/>
    </row>
    <row r="314" spans="13:13" x14ac:dyDescent="0.25">
      <c r="M314" s="11"/>
    </row>
    <row r="315" spans="13:13" x14ac:dyDescent="0.25">
      <c r="M315" s="11"/>
    </row>
    <row r="316" spans="13:13" x14ac:dyDescent="0.25">
      <c r="M316" s="11"/>
    </row>
    <row r="317" spans="13:13" x14ac:dyDescent="0.25">
      <c r="M317" s="11"/>
    </row>
    <row r="318" spans="13:13" x14ac:dyDescent="0.25">
      <c r="M318" s="11"/>
    </row>
    <row r="319" spans="13:13" x14ac:dyDescent="0.25">
      <c r="M319" s="11"/>
    </row>
    <row r="320" spans="13:13" x14ac:dyDescent="0.25">
      <c r="M320" s="11"/>
    </row>
    <row r="321" spans="13:13" x14ac:dyDescent="0.25">
      <c r="M321" s="11"/>
    </row>
    <row r="322" spans="13:13" x14ac:dyDescent="0.25">
      <c r="M322" s="11"/>
    </row>
    <row r="323" spans="13:13" x14ac:dyDescent="0.25">
      <c r="M323" s="11"/>
    </row>
    <row r="324" spans="13:13" x14ac:dyDescent="0.25">
      <c r="M324" s="11"/>
    </row>
    <row r="325" spans="13:13" x14ac:dyDescent="0.25">
      <c r="M325" s="11"/>
    </row>
    <row r="326" spans="13:13" x14ac:dyDescent="0.25">
      <c r="M326" s="11"/>
    </row>
    <row r="327" spans="13:13" x14ac:dyDescent="0.25">
      <c r="M327" s="11"/>
    </row>
    <row r="328" spans="13:13" x14ac:dyDescent="0.25">
      <c r="M328" s="11"/>
    </row>
    <row r="329" spans="13:13" x14ac:dyDescent="0.25">
      <c r="M329" s="11"/>
    </row>
    <row r="330" spans="13:13" x14ac:dyDescent="0.25">
      <c r="M330" s="11"/>
    </row>
    <row r="331" spans="13:13" x14ac:dyDescent="0.25">
      <c r="M331" s="11"/>
    </row>
    <row r="332" spans="13:13" x14ac:dyDescent="0.25">
      <c r="M332" s="11"/>
    </row>
    <row r="333" spans="13:13" x14ac:dyDescent="0.25">
      <c r="M333" s="11"/>
    </row>
    <row r="334" spans="13:13" x14ac:dyDescent="0.25">
      <c r="M334" s="11"/>
    </row>
    <row r="335" spans="13:13" x14ac:dyDescent="0.25">
      <c r="M335" s="11"/>
    </row>
    <row r="336" spans="13:13" x14ac:dyDescent="0.25">
      <c r="M336" s="11"/>
    </row>
    <row r="337" spans="13:13" x14ac:dyDescent="0.25">
      <c r="M337" s="11"/>
    </row>
    <row r="338" spans="13:13" x14ac:dyDescent="0.25">
      <c r="M338" s="11"/>
    </row>
    <row r="339" spans="13:13" x14ac:dyDescent="0.25">
      <c r="M339" s="11"/>
    </row>
    <row r="340" spans="13:13" x14ac:dyDescent="0.25">
      <c r="M340" s="11"/>
    </row>
    <row r="341" spans="13:13" x14ac:dyDescent="0.25">
      <c r="M341" s="11"/>
    </row>
    <row r="342" spans="13:13" x14ac:dyDescent="0.25">
      <c r="M342" s="11"/>
    </row>
    <row r="343" spans="13:13" x14ac:dyDescent="0.25">
      <c r="M343" s="11"/>
    </row>
    <row r="344" spans="13:13" x14ac:dyDescent="0.25">
      <c r="M344" s="11"/>
    </row>
    <row r="345" spans="13:13" x14ac:dyDescent="0.25">
      <c r="M345" s="11"/>
    </row>
    <row r="346" spans="13:13" x14ac:dyDescent="0.25">
      <c r="M346" s="11"/>
    </row>
    <row r="347" spans="13:13" x14ac:dyDescent="0.25">
      <c r="M347" s="11"/>
    </row>
    <row r="348" spans="13:13" x14ac:dyDescent="0.25">
      <c r="M348" s="11"/>
    </row>
    <row r="349" spans="13:13" x14ac:dyDescent="0.25">
      <c r="M349" s="11"/>
    </row>
    <row r="350" spans="13:13" x14ac:dyDescent="0.25">
      <c r="M350" s="11"/>
    </row>
    <row r="351" spans="13:13" x14ac:dyDescent="0.25">
      <c r="M351" s="11"/>
    </row>
    <row r="352" spans="13:13" x14ac:dyDescent="0.25">
      <c r="M352" s="11"/>
    </row>
    <row r="353" spans="13:13" x14ac:dyDescent="0.25">
      <c r="M353" s="11"/>
    </row>
    <row r="354" spans="13:13" x14ac:dyDescent="0.25">
      <c r="M354" s="11"/>
    </row>
    <row r="355" spans="13:13" x14ac:dyDescent="0.25">
      <c r="M355" s="11"/>
    </row>
    <row r="356" spans="13:13" x14ac:dyDescent="0.25">
      <c r="M356" s="11"/>
    </row>
    <row r="357" spans="13:13" x14ac:dyDescent="0.25">
      <c r="M357" s="11"/>
    </row>
    <row r="358" spans="13:13" x14ac:dyDescent="0.25">
      <c r="M358" s="11"/>
    </row>
    <row r="359" spans="13:13" x14ac:dyDescent="0.25">
      <c r="M359" s="11"/>
    </row>
    <row r="360" spans="13:13" x14ac:dyDescent="0.25">
      <c r="M360" s="11"/>
    </row>
    <row r="361" spans="13:13" x14ac:dyDescent="0.25">
      <c r="M361" s="11"/>
    </row>
    <row r="362" spans="13:13" x14ac:dyDescent="0.25">
      <c r="M362" s="11"/>
    </row>
    <row r="363" spans="13:13" x14ac:dyDescent="0.25">
      <c r="M363" s="11"/>
    </row>
    <row r="364" spans="13:13" x14ac:dyDescent="0.25">
      <c r="M364" s="11"/>
    </row>
    <row r="365" spans="13:13" x14ac:dyDescent="0.25">
      <c r="M365" s="11"/>
    </row>
    <row r="366" spans="13:13" x14ac:dyDescent="0.25">
      <c r="M366" s="11"/>
    </row>
    <row r="367" spans="13:13" x14ac:dyDescent="0.25">
      <c r="M367" s="11"/>
    </row>
    <row r="368" spans="13:13" x14ac:dyDescent="0.25">
      <c r="M368" s="11"/>
    </row>
    <row r="369" spans="13:13" x14ac:dyDescent="0.25">
      <c r="M369" s="11"/>
    </row>
    <row r="370" spans="13:13" x14ac:dyDescent="0.25">
      <c r="M37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Wind</vt:lpstr>
      <vt:lpstr>BDA</vt:lpstr>
      <vt:lpstr>dynamic fire</vt:lpstr>
      <vt:lpstr>Base fire</vt:lpstr>
      <vt:lpstr>Base harvest</vt:lpstr>
      <vt:lpstr>BioSucc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2020-03-09T21:20:56Z</dcterms:modified>
</cp:coreProperties>
</file>