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RM\LANDIS_II\GitCode\aruzicka555\Extension-PnET-Succession\deploy\docs\"/>
    </mc:Choice>
  </mc:AlternateContent>
  <xr:revisionPtr revIDLastSave="0" documentId="13_ncr:1_{05B3E460-3684-49D1-AC0F-D0799A74476E}" xr6:coauthVersionLast="46" xr6:coauthVersionMax="46" xr10:uidLastSave="{00000000-0000-0000-0000-000000000000}"/>
  <bookViews>
    <workbookView xWindow="44430" yWindow="-5025" windowWidth="29040" windowHeight="15840" xr2:uid="{E2F93AC3-C803-4B76-8EED-92391C83CE4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8" i="1" l="1"/>
  <c r="Q28" i="1"/>
  <c r="P28" i="1"/>
  <c r="O28" i="1"/>
  <c r="N28" i="1"/>
  <c r="R41" i="1"/>
  <c r="T41" i="1" s="1"/>
  <c r="Q41" i="1"/>
  <c r="R40" i="1"/>
  <c r="T40" i="1" s="1"/>
  <c r="Q40" i="1"/>
  <c r="R39" i="1"/>
  <c r="Q39" i="1"/>
  <c r="R38" i="1"/>
  <c r="T38" i="1" s="1"/>
  <c r="Q38" i="1"/>
  <c r="R27" i="1"/>
  <c r="Q27" i="1"/>
  <c r="P27" i="1"/>
  <c r="O27" i="1"/>
  <c r="N27" i="1"/>
  <c r="P24" i="1"/>
  <c r="R26" i="1"/>
  <c r="Q26" i="1"/>
  <c r="P26" i="1"/>
  <c r="O26" i="1"/>
  <c r="N26" i="1"/>
  <c r="R25" i="1"/>
  <c r="Q25" i="1"/>
  <c r="P25" i="1"/>
  <c r="O25" i="1"/>
  <c r="N25" i="1"/>
  <c r="P23" i="1"/>
  <c r="P22" i="1"/>
  <c r="P21" i="1"/>
  <c r="P20" i="1"/>
  <c r="R24" i="1"/>
  <c r="Q24" i="1"/>
  <c r="O24" i="1"/>
  <c r="N24" i="1"/>
  <c r="R23" i="1"/>
  <c r="Q23" i="1"/>
  <c r="O23" i="1"/>
  <c r="N23" i="1"/>
  <c r="R22" i="1"/>
  <c r="Q22" i="1"/>
  <c r="O22" i="1"/>
  <c r="N22" i="1"/>
  <c r="R21" i="1"/>
  <c r="Q21" i="1"/>
  <c r="O21" i="1"/>
  <c r="N21" i="1"/>
  <c r="R20" i="1"/>
  <c r="Q20" i="1"/>
  <c r="O20" i="1"/>
  <c r="N20" i="1"/>
  <c r="D12" i="1"/>
  <c r="B11" i="1"/>
  <c r="B12" i="1" s="1"/>
  <c r="T39" i="1" l="1"/>
  <c r="B13" i="1"/>
  <c r="B14" i="1" s="1"/>
  <c r="B15" i="1" s="1"/>
  <c r="B21" i="1" s="1"/>
  <c r="B22" i="1" s="1"/>
  <c r="D13" i="1"/>
  <c r="D14" i="1" s="1"/>
  <c r="D19" i="1" l="1"/>
  <c r="D18" i="1"/>
  <c r="D17" i="1"/>
  <c r="D16" i="1"/>
  <c r="D15" i="1"/>
  <c r="D20" i="1" l="1"/>
  <c r="D21" i="1" l="1"/>
  <c r="D22" i="1" s="1"/>
</calcChain>
</file>

<file path=xl/sharedStrings.xml><?xml version="1.0" encoding="utf-8"?>
<sst xmlns="http://schemas.openxmlformats.org/spreadsheetml/2006/main" count="172" uniqueCount="33">
  <si>
    <t>Input WoodBio</t>
  </si>
  <si>
    <t>MaxLAI</t>
  </si>
  <si>
    <t>SLWMax</t>
  </si>
  <si>
    <t>FracFol</t>
  </si>
  <si>
    <t>FracBelowG</t>
  </si>
  <si>
    <t>FrActWd</t>
  </si>
  <si>
    <t>WoodBio</t>
  </si>
  <si>
    <t>FActiveBio</t>
  </si>
  <si>
    <t>CalculatedWoodBio</t>
  </si>
  <si>
    <t>TotalBio</t>
  </si>
  <si>
    <t>Fol</t>
  </si>
  <si>
    <t>LAI</t>
  </si>
  <si>
    <t>Prop</t>
  </si>
  <si>
    <t>TestWoodBio</t>
  </si>
  <si>
    <t>Reported Wood Bio</t>
  </si>
  <si>
    <t>Target</t>
  </si>
  <si>
    <t>Slope</t>
  </si>
  <si>
    <t>Intercept</t>
  </si>
  <si>
    <t>FraCtWd</t>
  </si>
  <si>
    <t>Int</t>
  </si>
  <si>
    <t>SlopeFit</t>
  </si>
  <si>
    <t>FracBelowG:FrActWd</t>
  </si>
  <si>
    <t>IntFit</t>
  </si>
  <si>
    <t>InputBio</t>
  </si>
  <si>
    <t>LAI1</t>
  </si>
  <si>
    <t>LAI2</t>
  </si>
  <si>
    <t>LAI3</t>
  </si>
  <si>
    <t>LAI4</t>
  </si>
  <si>
    <t>LAI5</t>
  </si>
  <si>
    <t>SLWDel</t>
  </si>
  <si>
    <t>IMAX</t>
  </si>
  <si>
    <t>FracBelowG:FracFol</t>
  </si>
  <si>
    <t>FrActWd:FracFol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</si>
</sst>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Sheet1!$J$4:$K$4</c:f>
              <c:strCache>
                <c:ptCount val="1"/>
                <c:pt idx="0">
                  <c:v>FracBelowG 0.29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910604830469171E-2"/>
                  <c:y val="0.23034057719229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Sheet1!$G$2:$G$5</c:f>
              <c:numCache>
                <c:formatCode>General</c:formatCode>
                <c:ptCount val="4"/>
                <c:pt idx="0">
                  <c:v>4000</c:v>
                </c:pt>
                <c:pt idx="1">
                  <c:v>2000</c:v>
                </c:pt>
                <c:pt idx="2">
                  <c:v>3000</c:v>
                </c:pt>
                <c:pt idx="3">
                  <c:v>1500</c:v>
                </c:pt>
              </c:numCache>
            </c:numRef>
          </c:xVal>
          <c:yVal>
            <c:numRef>
              <c:f>Sheet1!$H$2:$H$5</c:f>
              <c:numCache>
                <c:formatCode>General</c:formatCode>
                <c:ptCount val="4"/>
                <c:pt idx="0">
                  <c:v>4708</c:v>
                </c:pt>
                <c:pt idx="1">
                  <c:v>3159</c:v>
                </c:pt>
                <c:pt idx="2">
                  <c:v>3975</c:v>
                </c:pt>
                <c:pt idx="3">
                  <c:v>2695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0E-403F-AD52-ABB7BAA8F868}"/>
            </c:ext>
          </c:extLst>
        </c:ser>
        <c:ser>
          <c:idx val="1"/>
          <c:order val="1"/>
          <c:tx>
            <c:strRef>
              <c:f>Sheet1!$J$28:$K$28</c:f>
              <c:strCache>
                <c:ptCount val="1"/>
                <c:pt idx="0">
                  <c:v>FracBelowG 0.37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765332579845891"/>
                  <c:y val="0.36548867155109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Sheet1!$G$26:$G$29</c:f>
              <c:numCache>
                <c:formatCode>General</c:formatCode>
                <c:ptCount val="4"/>
                <c:pt idx="0">
                  <c:v>4000</c:v>
                </c:pt>
                <c:pt idx="1">
                  <c:v>2000</c:v>
                </c:pt>
                <c:pt idx="2">
                  <c:v>3000</c:v>
                </c:pt>
                <c:pt idx="3">
                  <c:v>1500</c:v>
                </c:pt>
              </c:numCache>
            </c:numRef>
          </c:xVal>
          <c:yVal>
            <c:numRef>
              <c:f>Sheet1!$H$26:$H$29</c:f>
              <c:numCache>
                <c:formatCode>General</c:formatCode>
                <c:ptCount val="4"/>
                <c:pt idx="0">
                  <c:v>4491</c:v>
                </c:pt>
                <c:pt idx="1">
                  <c:v>2997</c:v>
                </c:pt>
                <c:pt idx="2">
                  <c:v>3781</c:v>
                </c:pt>
                <c:pt idx="3">
                  <c:v>2554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0E-403F-AD52-ABB7BAA8F868}"/>
            </c:ext>
          </c:extLst>
        </c:ser>
        <c:ser>
          <c:idx val="2"/>
          <c:order val="2"/>
          <c:tx>
            <c:strRef>
              <c:f>Sheet1!$J$37:$K$37</c:f>
              <c:strCache>
                <c:ptCount val="1"/>
                <c:pt idx="0">
                  <c:v>FrActWd 0.000038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969905821132122"/>
                  <c:y val="3.33646635874998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Sheet1!$G$34:$G$37</c:f>
              <c:numCache>
                <c:formatCode>General</c:formatCode>
                <c:ptCount val="4"/>
                <c:pt idx="0">
                  <c:v>4000</c:v>
                </c:pt>
                <c:pt idx="1">
                  <c:v>2000</c:v>
                </c:pt>
                <c:pt idx="2">
                  <c:v>3000</c:v>
                </c:pt>
                <c:pt idx="3">
                  <c:v>1500</c:v>
                </c:pt>
              </c:numCache>
            </c:numRef>
          </c:xVal>
          <c:yVal>
            <c:numRef>
              <c:f>Sheet1!$H$34:$H$37</c:f>
              <c:numCache>
                <c:formatCode>General</c:formatCode>
                <c:ptCount val="4"/>
                <c:pt idx="0">
                  <c:v>5566</c:v>
                </c:pt>
                <c:pt idx="1">
                  <c:v>3853</c:v>
                </c:pt>
                <c:pt idx="2">
                  <c:v>4771</c:v>
                </c:pt>
                <c:pt idx="3">
                  <c:v>3317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D0E-403F-AD52-ABB7BAA8F868}"/>
            </c:ext>
          </c:extLst>
        </c:ser>
        <c:ser>
          <c:idx val="3"/>
          <c:order val="3"/>
          <c:tx>
            <c:v>FBG &amp; FAW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4455593186225208"/>
                  <c:y val="-1.341977142254439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Sheet1!$G$42:$G$45</c:f>
              <c:numCache>
                <c:formatCode>General</c:formatCode>
                <c:ptCount val="4"/>
                <c:pt idx="0">
                  <c:v>4000</c:v>
                </c:pt>
                <c:pt idx="1">
                  <c:v>2000</c:v>
                </c:pt>
                <c:pt idx="2">
                  <c:v>3000</c:v>
                </c:pt>
                <c:pt idx="3">
                  <c:v>1500</c:v>
                </c:pt>
              </c:numCache>
            </c:numRef>
          </c:xVal>
          <c:yVal>
            <c:numRef>
              <c:f>Sheet1!$H$42:$H$45</c:f>
              <c:numCache>
                <c:formatCode>General</c:formatCode>
                <c:ptCount val="4"/>
                <c:pt idx="0">
                  <c:v>5269</c:v>
                </c:pt>
                <c:pt idx="1">
                  <c:v>3640</c:v>
                </c:pt>
                <c:pt idx="2">
                  <c:v>4512</c:v>
                </c:pt>
                <c:pt idx="3">
                  <c:v>3121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D0E-403F-AD52-ABB7BAA8F868}"/>
            </c:ext>
          </c:extLst>
        </c:ser>
        <c:ser>
          <c:idx val="4"/>
          <c:order val="4"/>
          <c:tx>
            <c:v>FBG0.33_FAW72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882758868154325E-4"/>
                  <c:y val="0.38617449368227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Sheet1!$A$25:$A$28</c:f>
              <c:numCache>
                <c:formatCode>General</c:formatCode>
                <c:ptCount val="4"/>
                <c:pt idx="0">
                  <c:v>4000</c:v>
                </c:pt>
                <c:pt idx="1">
                  <c:v>2000</c:v>
                </c:pt>
                <c:pt idx="2">
                  <c:v>3000</c:v>
                </c:pt>
                <c:pt idx="3">
                  <c:v>1500</c:v>
                </c:pt>
              </c:numCache>
            </c:numRef>
          </c:xVal>
          <c:yVal>
            <c:numRef>
              <c:f>Sheet1!$B$25:$B$28</c:f>
              <c:numCache>
                <c:formatCode>General</c:formatCode>
                <c:ptCount val="4"/>
                <c:pt idx="0">
                  <c:v>4422</c:v>
                </c:pt>
                <c:pt idx="1">
                  <c:v>2928</c:v>
                </c:pt>
                <c:pt idx="2">
                  <c:v>3709</c:v>
                </c:pt>
                <c:pt idx="3">
                  <c:v>2490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D0E-403F-AD52-ABB7BAA8F868}"/>
            </c:ext>
          </c:extLst>
        </c:ser>
        <c:ser>
          <c:idx val="5"/>
          <c:order val="5"/>
          <c:tx>
            <c:v>FF0.75_FBG0.37_FAW44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958180454818832E-2"/>
                  <c:y val="-6.06126342584921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Sheet1!$A$33:$A$36</c:f>
              <c:numCache>
                <c:formatCode>General</c:formatCode>
                <c:ptCount val="4"/>
                <c:pt idx="0">
                  <c:v>4000</c:v>
                </c:pt>
                <c:pt idx="1">
                  <c:v>2000</c:v>
                </c:pt>
                <c:pt idx="2">
                  <c:v>3000</c:v>
                </c:pt>
                <c:pt idx="3">
                  <c:v>1500</c:v>
                </c:pt>
              </c:numCache>
            </c:numRef>
          </c:xVal>
          <c:yVal>
            <c:numRef>
              <c:f>Sheet1!$B$33:$B$36</c:f>
              <c:numCache>
                <c:formatCode>General</c:formatCode>
                <c:ptCount val="4"/>
                <c:pt idx="0">
                  <c:v>5806</c:v>
                </c:pt>
                <c:pt idx="1">
                  <c:v>3832</c:v>
                </c:pt>
                <c:pt idx="2">
                  <c:v>4866</c:v>
                </c:pt>
                <c:pt idx="3">
                  <c:v>3252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D0E-403F-AD52-ABB7BAA8F868}"/>
            </c:ext>
          </c:extLst>
        </c:ser>
        <c:ser>
          <c:idx val="6"/>
          <c:order val="6"/>
          <c:tx>
            <c:v>FF0.75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475836050604038"/>
                  <c:y val="0.212688790339260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Sheet1!$A$41:$A$44</c:f>
              <c:numCache>
                <c:formatCode>General</c:formatCode>
                <c:ptCount val="4"/>
                <c:pt idx="0">
                  <c:v>4000</c:v>
                </c:pt>
                <c:pt idx="1">
                  <c:v>2000</c:v>
                </c:pt>
                <c:pt idx="2">
                  <c:v>3000</c:v>
                </c:pt>
                <c:pt idx="3">
                  <c:v>1500</c:v>
                </c:pt>
              </c:numCache>
            </c:numRef>
          </c:xVal>
          <c:yVal>
            <c:numRef>
              <c:f>Sheet1!$B$41:$B$44</c:f>
              <c:numCache>
                <c:formatCode>General</c:formatCode>
                <c:ptCount val="4"/>
                <c:pt idx="0">
                  <c:v>3804</c:v>
                </c:pt>
                <c:pt idx="1">
                  <c:v>2687</c:v>
                </c:pt>
                <c:pt idx="2">
                  <c:v>3292</c:v>
                </c:pt>
                <c:pt idx="3">
                  <c:v>2328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D0E-403F-AD52-ABB7BAA8F868}"/>
            </c:ext>
          </c:extLst>
        </c:ser>
        <c:ser>
          <c:idx val="7"/>
          <c:order val="7"/>
          <c:tx>
            <c:v>FF0.75_FBG0.37_FAW38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5011841036637866"/>
                  <c:y val="1.286622455227221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Sheet1!$A$49:$A$52</c:f>
              <c:numCache>
                <c:formatCode>General</c:formatCode>
                <c:ptCount val="4"/>
                <c:pt idx="0">
                  <c:v>4000</c:v>
                </c:pt>
                <c:pt idx="1">
                  <c:v>2000</c:v>
                </c:pt>
                <c:pt idx="2">
                  <c:v>3000</c:v>
                </c:pt>
                <c:pt idx="3">
                  <c:v>1500</c:v>
                </c:pt>
              </c:numCache>
            </c:numRef>
          </c:xVal>
          <c:yVal>
            <c:numRef>
              <c:f>Sheet1!$B$49:$B$52</c:f>
              <c:numCache>
                <c:formatCode>General</c:formatCode>
                <c:ptCount val="4"/>
                <c:pt idx="0">
                  <c:v>4237</c:v>
                </c:pt>
                <c:pt idx="1">
                  <c:v>3170</c:v>
                </c:pt>
                <c:pt idx="2">
                  <c:v>3770</c:v>
                </c:pt>
                <c:pt idx="3">
                  <c:v>2789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D0E-403F-AD52-ABB7BAA8F868}"/>
            </c:ext>
          </c:extLst>
        </c:ser>
        <c:ser>
          <c:idx val="8"/>
          <c:order val="8"/>
          <c:tx>
            <c:v>pinustro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794848651049003"/>
                  <c:y val="-2.88685913391607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Sheet1!$A$57:$A$60</c:f>
              <c:numCache>
                <c:formatCode>General</c:formatCode>
                <c:ptCount val="4"/>
                <c:pt idx="0">
                  <c:v>4000</c:v>
                </c:pt>
                <c:pt idx="1">
                  <c:v>2000</c:v>
                </c:pt>
                <c:pt idx="2">
                  <c:v>3000</c:v>
                </c:pt>
                <c:pt idx="3">
                  <c:v>1500</c:v>
                </c:pt>
              </c:numCache>
            </c:numRef>
          </c:xVal>
          <c:yVal>
            <c:numRef>
              <c:f>Sheet1!$B$57:$B$60</c:f>
              <c:numCache>
                <c:formatCode>General</c:formatCode>
                <c:ptCount val="4"/>
                <c:pt idx="0">
                  <c:v>6228</c:v>
                </c:pt>
                <c:pt idx="1">
                  <c:v>4108</c:v>
                </c:pt>
                <c:pt idx="2">
                  <c:v>5218</c:v>
                </c:pt>
                <c:pt idx="3">
                  <c:v>3486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52C-405D-BC33-E3CC430F6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335391"/>
        <c:axId val="2028342463"/>
      </c:scatterChart>
      <c:valAx>
        <c:axId val="202833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42463"/>
        <c:crosses val="autoZero"/>
        <c:crossBetween val="midCat"/>
      </c:valAx>
      <c:valAx>
        <c:axId val="202834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35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354331</xdr:colOff>
      <xdr:row>1</xdr:row>
      <xdr:rowOff>93345</xdr:rowOff>
    </xdr:from>
    <xdr:to>
      <xdr:col>20</xdr:col>
      <xdr:colOff>332423</xdr:colOff>
      <xdr:row>16</xdr:row>
      <xdr:rowOff>60007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5DE50-FFE8-4682-AAC3-58C929DB3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0E60-7558-47D7-A8E5-D3B5111C9A7A}">
  <dimension ref="A1:U62"/>
  <sheetViews>
    <sheetView tabSelected="1" topLeftCell="A10" workbookViewId="0">
      <selection activeCell="N19" sqref="N19:R28"/>
    </sheetView>
  </sheetViews>
  <sheetFormatPr defaultRowHeight="14.4" x14ac:dyDescent="0.3"/>
  <cols>
    <col min="1" max="1" width="18.21875" bestFit="1" customWidth="1"/>
    <col min="6" max="6" width="8.88671875" style="2"/>
    <col min="16" max="16" width="12" bestFit="1" customWidth="1"/>
    <col min="17" max="17" width="11.6640625" bestFit="1" customWidth="1"/>
    <col min="21" max="21" width="10.6640625" bestFit="1" customWidth="1"/>
  </cols>
  <sheetData>
    <row r="1" spans="1:11" x14ac:dyDescent="0.3">
      <c r="A1" t="s">
        <v>0</v>
      </c>
      <c r="B1">
        <v>2000</v>
      </c>
      <c r="G1" t="s">
        <v>15</v>
      </c>
      <c r="H1" t="s">
        <v>6</v>
      </c>
      <c r="I1" t="s">
        <v>9</v>
      </c>
      <c r="J1" t="s">
        <v>1</v>
      </c>
      <c r="K1">
        <v>1.8836632932485526</v>
      </c>
    </row>
    <row r="2" spans="1:11" x14ac:dyDescent="0.3">
      <c r="G2">
        <v>4000</v>
      </c>
      <c r="H2">
        <v>4708</v>
      </c>
      <c r="J2" t="s">
        <v>2</v>
      </c>
      <c r="K2">
        <v>93</v>
      </c>
    </row>
    <row r="3" spans="1:11" x14ac:dyDescent="0.3">
      <c r="A3" t="s">
        <v>30</v>
      </c>
      <c r="B3">
        <v>5</v>
      </c>
      <c r="G3">
        <v>2000</v>
      </c>
      <c r="H3">
        <v>3159</v>
      </c>
      <c r="J3" t="s">
        <v>3</v>
      </c>
      <c r="K3">
        <v>0.03</v>
      </c>
    </row>
    <row r="4" spans="1:11" x14ac:dyDescent="0.3">
      <c r="A4" t="s">
        <v>1</v>
      </c>
      <c r="B4">
        <v>3.98550534</v>
      </c>
      <c r="G4">
        <v>3000</v>
      </c>
      <c r="H4">
        <v>3975</v>
      </c>
      <c r="J4" t="s">
        <v>4</v>
      </c>
      <c r="K4">
        <v>0.28999999999999998</v>
      </c>
    </row>
    <row r="5" spans="1:11" x14ac:dyDescent="0.3">
      <c r="A5" t="s">
        <v>2</v>
      </c>
      <c r="B5">
        <v>193</v>
      </c>
      <c r="G5">
        <v>1500</v>
      </c>
      <c r="H5">
        <v>2695</v>
      </c>
      <c r="J5" t="s">
        <v>5</v>
      </c>
      <c r="K5">
        <v>6.3E-5</v>
      </c>
    </row>
    <row r="6" spans="1:11" x14ac:dyDescent="0.3">
      <c r="A6" t="s">
        <v>29</v>
      </c>
      <c r="B6">
        <v>0</v>
      </c>
      <c r="G6" t="s">
        <v>16</v>
      </c>
      <c r="H6">
        <v>0.80210000000000004</v>
      </c>
    </row>
    <row r="7" spans="1:11" x14ac:dyDescent="0.3">
      <c r="A7" t="s">
        <v>3</v>
      </c>
      <c r="B7">
        <v>0.08</v>
      </c>
      <c r="G7" t="s">
        <v>17</v>
      </c>
      <c r="H7">
        <v>1528.6</v>
      </c>
    </row>
    <row r="8" spans="1:11" x14ac:dyDescent="0.3">
      <c r="A8" t="s">
        <v>4</v>
      </c>
      <c r="B8">
        <v>0.33</v>
      </c>
    </row>
    <row r="9" spans="1:11" x14ac:dyDescent="0.3">
      <c r="A9" t="s">
        <v>5</v>
      </c>
      <c r="B9">
        <v>4.3999999999999999E-5</v>
      </c>
      <c r="G9" t="s">
        <v>15</v>
      </c>
      <c r="H9" t="s">
        <v>6</v>
      </c>
      <c r="I9" t="s">
        <v>9</v>
      </c>
      <c r="J9" t="s">
        <v>1</v>
      </c>
      <c r="K9" s="1">
        <v>0.72991952613381417</v>
      </c>
    </row>
    <row r="10" spans="1:11" x14ac:dyDescent="0.3">
      <c r="G10">
        <v>4000</v>
      </c>
      <c r="J10" t="s">
        <v>2</v>
      </c>
      <c r="K10" s="1">
        <v>240</v>
      </c>
    </row>
    <row r="11" spans="1:11" x14ac:dyDescent="0.3">
      <c r="A11" t="s">
        <v>8</v>
      </c>
      <c r="B11">
        <f>LN(B5*B4*(1-B8)/(B1*B7))*(1-B8)*(-1/B9)</f>
        <v>-17811.385400377836</v>
      </c>
      <c r="C11" t="s">
        <v>13</v>
      </c>
      <c r="D11">
        <v>3486</v>
      </c>
      <c r="G11">
        <v>2000</v>
      </c>
      <c r="J11" t="s">
        <v>3</v>
      </c>
      <c r="K11">
        <v>0.03</v>
      </c>
    </row>
    <row r="12" spans="1:11" x14ac:dyDescent="0.3">
      <c r="A12" t="s">
        <v>9</v>
      </c>
      <c r="B12">
        <f>B11/(1-$B8)</f>
        <v>-26584.157313996773</v>
      </c>
      <c r="D12">
        <f>D11/(1-$B8)</f>
        <v>5202.9850746268667</v>
      </c>
      <c r="G12">
        <v>3000</v>
      </c>
      <c r="J12" t="s">
        <v>4</v>
      </c>
      <c r="K12">
        <v>0.28999999999999998</v>
      </c>
    </row>
    <row r="13" spans="1:11" x14ac:dyDescent="0.3">
      <c r="A13" t="s">
        <v>7</v>
      </c>
      <c r="B13">
        <f>EXP(-1*$B9*B12)</f>
        <v>3.2210355969712494</v>
      </c>
      <c r="D13">
        <f>EXP(-1*$B9*D12)</f>
        <v>0.7953831400252086</v>
      </c>
      <c r="G13">
        <v>1500</v>
      </c>
      <c r="J13" t="s">
        <v>5</v>
      </c>
      <c r="K13">
        <v>6.3E-5</v>
      </c>
    </row>
    <row r="14" spans="1:11" x14ac:dyDescent="0.3">
      <c r="A14" t="s">
        <v>10</v>
      </c>
      <c r="B14">
        <f>B12*$B7*B13</f>
        <v>-6850.2813619093768</v>
      </c>
      <c r="D14">
        <f>D12*$B7*D13</f>
        <v>331.06932849288091</v>
      </c>
      <c r="G14" t="s">
        <v>16</v>
      </c>
    </row>
    <row r="15" spans="1:11" x14ac:dyDescent="0.3">
      <c r="A15" t="s">
        <v>24</v>
      </c>
      <c r="B15">
        <f>B14/$B5</f>
        <v>-35.493685813001953</v>
      </c>
      <c r="D15">
        <f>(D$14/$B$3)/($B$5-$B$6*0*D$14/$B$3)</f>
        <v>0.34307702434495435</v>
      </c>
      <c r="G15" t="s">
        <v>17</v>
      </c>
    </row>
    <row r="16" spans="1:11" x14ac:dyDescent="0.3">
      <c r="A16" t="s">
        <v>25</v>
      </c>
      <c r="D16">
        <f>(D$14/$B$3)/($B$5-$B$6*1*D$14/$B$3)</f>
        <v>0.34307702434495435</v>
      </c>
    </row>
    <row r="17" spans="1:21" x14ac:dyDescent="0.3">
      <c r="A17" t="s">
        <v>26</v>
      </c>
      <c r="D17">
        <f>(D$14/$B$3)/($B$5-$B$6*2*D$14/$B$3)</f>
        <v>0.34307702434495435</v>
      </c>
      <c r="G17" t="s">
        <v>15</v>
      </c>
      <c r="H17" t="s">
        <v>6</v>
      </c>
      <c r="I17" t="s">
        <v>9</v>
      </c>
      <c r="J17" t="s">
        <v>1</v>
      </c>
      <c r="K17" s="1">
        <v>6.2788776441618435</v>
      </c>
    </row>
    <row r="18" spans="1:21" x14ac:dyDescent="0.3">
      <c r="A18" t="s">
        <v>27</v>
      </c>
      <c r="D18">
        <f>(D$14/$B$3)/($B$5-$B$6*3*D$14/$B$3)</f>
        <v>0.34307702434495435</v>
      </c>
      <c r="G18">
        <v>4000</v>
      </c>
      <c r="J18" t="s">
        <v>2</v>
      </c>
      <c r="K18">
        <v>93</v>
      </c>
    </row>
    <row r="19" spans="1:21" x14ac:dyDescent="0.3">
      <c r="A19" t="s">
        <v>28</v>
      </c>
      <c r="D19">
        <f>(D$14/$B$3)/($B$5-$B$6*4*D$14/$B$3)</f>
        <v>0.34307702434495435</v>
      </c>
      <c r="G19">
        <v>2000</v>
      </c>
      <c r="J19" t="s">
        <v>3</v>
      </c>
      <c r="K19" s="1">
        <v>0.1</v>
      </c>
      <c r="N19" t="s">
        <v>4</v>
      </c>
      <c r="O19" t="s">
        <v>18</v>
      </c>
      <c r="P19" t="s">
        <v>3</v>
      </c>
      <c r="Q19" t="s">
        <v>16</v>
      </c>
      <c r="R19" t="s">
        <v>19</v>
      </c>
    </row>
    <row r="20" spans="1:21" x14ac:dyDescent="0.3">
      <c r="A20" t="s">
        <v>11</v>
      </c>
      <c r="D20">
        <f>SUM(D15:D19)</f>
        <v>1.7153851217247718</v>
      </c>
      <c r="G20">
        <v>3000</v>
      </c>
      <c r="J20" t="s">
        <v>4</v>
      </c>
      <c r="K20">
        <v>0.28999999999999998</v>
      </c>
      <c r="N20">
        <f>K4</f>
        <v>0.28999999999999998</v>
      </c>
      <c r="O20">
        <f>K5</f>
        <v>6.3E-5</v>
      </c>
      <c r="P20">
        <f>K3</f>
        <v>0.03</v>
      </c>
      <c r="Q20">
        <f>H6</f>
        <v>0.80210000000000004</v>
      </c>
      <c r="R20">
        <f>H7</f>
        <v>1528.6</v>
      </c>
    </row>
    <row r="21" spans="1:21" x14ac:dyDescent="0.3">
      <c r="A21" t="s">
        <v>12</v>
      </c>
      <c r="B21">
        <f>B15/$B4</f>
        <v>-8.9056927001889186</v>
      </c>
      <c r="D21">
        <f>D20/$B4</f>
        <v>0.4304059273258361</v>
      </c>
      <c r="G21">
        <v>1500</v>
      </c>
      <c r="J21" t="s">
        <v>5</v>
      </c>
      <c r="K21">
        <v>6.3E-5</v>
      </c>
      <c r="N21">
        <f>K28</f>
        <v>0.37</v>
      </c>
      <c r="O21">
        <f>K29</f>
        <v>6.3E-5</v>
      </c>
      <c r="P21">
        <f>K27</f>
        <v>0.03</v>
      </c>
      <c r="Q21">
        <f>H30</f>
        <v>0.77200000000000002</v>
      </c>
      <c r="R21">
        <f>H31</f>
        <v>1429.3</v>
      </c>
    </row>
    <row r="22" spans="1:21" x14ac:dyDescent="0.3">
      <c r="A22" t="s">
        <v>14</v>
      </c>
      <c r="B22">
        <f>B21*B11</f>
        <v>158622.72494039638</v>
      </c>
      <c r="D22">
        <f>D21*D11</f>
        <v>1500.3950626578646</v>
      </c>
      <c r="G22" t="s">
        <v>16</v>
      </c>
      <c r="N22">
        <f>K36</f>
        <v>0.28999999999999998</v>
      </c>
      <c r="O22">
        <f>K37</f>
        <v>3.8000000000000002E-5</v>
      </c>
      <c r="P22">
        <f>K35</f>
        <v>0.03</v>
      </c>
      <c r="Q22">
        <f>H38</f>
        <v>0.89559999999999995</v>
      </c>
      <c r="R22">
        <f>H39</f>
        <v>2025.7</v>
      </c>
    </row>
    <row r="23" spans="1:21" x14ac:dyDescent="0.3">
      <c r="G23" t="s">
        <v>17</v>
      </c>
      <c r="N23">
        <f>K44</f>
        <v>0.37</v>
      </c>
      <c r="O23">
        <f>K45</f>
        <v>3.8000000000000002E-5</v>
      </c>
      <c r="P23">
        <f>K43</f>
        <v>0.03</v>
      </c>
      <c r="Q23">
        <f>H46</f>
        <v>0.85440000000000005</v>
      </c>
      <c r="R23">
        <f>H47</f>
        <v>1892.6</v>
      </c>
    </row>
    <row r="24" spans="1:21" x14ac:dyDescent="0.3">
      <c r="A24" t="s">
        <v>15</v>
      </c>
      <c r="B24" t="s">
        <v>6</v>
      </c>
      <c r="C24" t="s">
        <v>9</v>
      </c>
      <c r="D24" t="s">
        <v>1</v>
      </c>
      <c r="E24" s="1">
        <v>1.6482053815924833</v>
      </c>
      <c r="N24">
        <f>E27</f>
        <v>0.33</v>
      </c>
      <c r="O24">
        <f>E28</f>
        <v>7.2000000000000002E-5</v>
      </c>
      <c r="P24">
        <f>E26</f>
        <v>0.03</v>
      </c>
      <c r="Q24">
        <f>B29</f>
        <v>0.77010000000000001</v>
      </c>
      <c r="R24">
        <f>B30</f>
        <v>1365.6</v>
      </c>
    </row>
    <row r="25" spans="1:21" x14ac:dyDescent="0.3">
      <c r="A25">
        <v>4000</v>
      </c>
      <c r="B25">
        <v>4422</v>
      </c>
      <c r="D25" t="s">
        <v>2</v>
      </c>
      <c r="E25" s="2">
        <v>93</v>
      </c>
      <c r="G25" t="s">
        <v>15</v>
      </c>
      <c r="H25" t="s">
        <v>6</v>
      </c>
      <c r="I25" t="s">
        <v>9</v>
      </c>
      <c r="J25" t="s">
        <v>1</v>
      </c>
      <c r="K25">
        <v>1.8836632932485526</v>
      </c>
      <c r="N25">
        <f>E37</f>
        <v>0.37</v>
      </c>
      <c r="O25">
        <f>E38</f>
        <v>4.3999999999999999E-5</v>
      </c>
      <c r="P25">
        <f>E36</f>
        <v>7.4999999999999997E-2</v>
      </c>
      <c r="Q25">
        <f>B37</f>
        <v>1.0182</v>
      </c>
      <c r="R25">
        <f>B38</f>
        <v>1766.3</v>
      </c>
    </row>
    <row r="26" spans="1:21" x14ac:dyDescent="0.3">
      <c r="A26">
        <v>2000</v>
      </c>
      <c r="B26">
        <v>2928</v>
      </c>
      <c r="D26" t="s">
        <v>3</v>
      </c>
      <c r="E26" s="2">
        <v>0.03</v>
      </c>
      <c r="G26">
        <v>4000</v>
      </c>
      <c r="H26">
        <v>4491</v>
      </c>
      <c r="J26" t="s">
        <v>2</v>
      </c>
      <c r="K26">
        <v>93</v>
      </c>
      <c r="N26">
        <f>E45</f>
        <v>0.28999999999999998</v>
      </c>
      <c r="O26">
        <f>E46</f>
        <v>6.3E-5</v>
      </c>
      <c r="P26">
        <f>E44</f>
        <v>7.4999999999999997E-2</v>
      </c>
      <c r="Q26">
        <f>B45</f>
        <v>0.58760000000000001</v>
      </c>
      <c r="R26">
        <f>B46</f>
        <v>1485.4</v>
      </c>
    </row>
    <row r="27" spans="1:21" x14ac:dyDescent="0.3">
      <c r="A27">
        <v>3000</v>
      </c>
      <c r="B27">
        <v>3709</v>
      </c>
      <c r="D27" t="s">
        <v>4</v>
      </c>
      <c r="E27" s="1">
        <v>0.33</v>
      </c>
      <c r="G27">
        <v>2000</v>
      </c>
      <c r="H27">
        <v>2997</v>
      </c>
      <c r="J27" t="s">
        <v>3</v>
      </c>
      <c r="K27">
        <v>0.03</v>
      </c>
      <c r="N27">
        <f>E53</f>
        <v>0.37</v>
      </c>
      <c r="O27">
        <f>E54</f>
        <v>3.8000000000000002E-5</v>
      </c>
      <c r="P27">
        <f>E52</f>
        <v>7.4999999999999997E-2</v>
      </c>
      <c r="Q27">
        <f>B53</f>
        <v>0.57509999999999994</v>
      </c>
      <c r="R27">
        <f>B54</f>
        <v>1981.8</v>
      </c>
    </row>
    <row r="28" spans="1:21" x14ac:dyDescent="0.3">
      <c r="A28">
        <v>1500</v>
      </c>
      <c r="B28">
        <v>2490</v>
      </c>
      <c r="D28" t="s">
        <v>5</v>
      </c>
      <c r="E28" s="1">
        <v>7.2000000000000002E-5</v>
      </c>
      <c r="G28">
        <v>3000</v>
      </c>
      <c r="H28">
        <v>3781</v>
      </c>
      <c r="J28" t="s">
        <v>4</v>
      </c>
      <c r="K28" s="1">
        <v>0.37</v>
      </c>
      <c r="N28">
        <f>E61</f>
        <v>0.33</v>
      </c>
      <c r="O28">
        <f>E62</f>
        <v>4.3999999999999999E-5</v>
      </c>
      <c r="P28">
        <f>E60</f>
        <v>0.08</v>
      </c>
      <c r="Q28">
        <f>B61</f>
        <v>1.0931999999999999</v>
      </c>
      <c r="R28">
        <f>B62</f>
        <v>1890.5</v>
      </c>
    </row>
    <row r="29" spans="1:21" x14ac:dyDescent="0.3">
      <c r="A29" t="s">
        <v>16</v>
      </c>
      <c r="B29">
        <v>0.77010000000000001</v>
      </c>
      <c r="G29">
        <v>1500</v>
      </c>
      <c r="H29">
        <v>2554</v>
      </c>
      <c r="J29" t="s">
        <v>5</v>
      </c>
      <c r="K29">
        <v>6.3E-5</v>
      </c>
    </row>
    <row r="30" spans="1:21" x14ac:dyDescent="0.3">
      <c r="A30" t="s">
        <v>17</v>
      </c>
      <c r="B30">
        <v>1365.6</v>
      </c>
      <c r="G30" t="s">
        <v>16</v>
      </c>
      <c r="H30">
        <v>0.77200000000000002</v>
      </c>
      <c r="N30" t="s">
        <v>20</v>
      </c>
      <c r="O30" t="s">
        <v>19</v>
      </c>
      <c r="P30" t="s">
        <v>4</v>
      </c>
      <c r="Q30" t="s">
        <v>5</v>
      </c>
      <c r="R30" t="s">
        <v>3</v>
      </c>
      <c r="S30" t="s">
        <v>21</v>
      </c>
      <c r="T30" t="s">
        <v>31</v>
      </c>
      <c r="U30" t="s">
        <v>32</v>
      </c>
    </row>
    <row r="31" spans="1:21" x14ac:dyDescent="0.3">
      <c r="G31" t="s">
        <v>17</v>
      </c>
      <c r="H31">
        <v>1429.3</v>
      </c>
      <c r="O31">
        <v>9.1170000000000009</v>
      </c>
      <c r="P31">
        <v>-16.25798</v>
      </c>
      <c r="Q31">
        <v>-56356.22</v>
      </c>
      <c r="R31">
        <v>-262.67020000000002</v>
      </c>
      <c r="S31">
        <v>5550</v>
      </c>
      <c r="T31">
        <v>517.73609999999996</v>
      </c>
      <c r="U31">
        <v>1708703</v>
      </c>
    </row>
    <row r="32" spans="1:21" x14ac:dyDescent="0.3">
      <c r="A32" t="s">
        <v>15</v>
      </c>
      <c r="B32" t="s">
        <v>6</v>
      </c>
      <c r="C32" t="s">
        <v>9</v>
      </c>
      <c r="D32" t="s">
        <v>30</v>
      </c>
      <c r="E32">
        <v>5</v>
      </c>
    </row>
    <row r="33" spans="1:21" x14ac:dyDescent="0.3">
      <c r="A33">
        <v>4000</v>
      </c>
      <c r="B33">
        <v>5806</v>
      </c>
      <c r="D33" t="s">
        <v>1</v>
      </c>
      <c r="E33" s="1">
        <v>5.1451673500000004</v>
      </c>
      <c r="G33" t="s">
        <v>15</v>
      </c>
      <c r="H33" t="s">
        <v>6</v>
      </c>
      <c r="I33" t="s">
        <v>9</v>
      </c>
      <c r="J33" t="s">
        <v>1</v>
      </c>
      <c r="K33" s="1">
        <v>3.1229154598594424</v>
      </c>
      <c r="N33" t="s">
        <v>22</v>
      </c>
      <c r="O33" t="s">
        <v>19</v>
      </c>
      <c r="P33" t="s">
        <v>4</v>
      </c>
      <c r="Q33" t="s">
        <v>5</v>
      </c>
      <c r="R33" t="s">
        <v>3</v>
      </c>
      <c r="S33" t="s">
        <v>21</v>
      </c>
      <c r="T33" t="s">
        <v>31</v>
      </c>
      <c r="U33" t="s">
        <v>32</v>
      </c>
    </row>
    <row r="34" spans="1:21" x14ac:dyDescent="0.3">
      <c r="A34">
        <v>2000</v>
      </c>
      <c r="B34">
        <v>3832</v>
      </c>
      <c r="D34" t="s">
        <v>2</v>
      </c>
      <c r="E34" s="1">
        <v>130</v>
      </c>
      <c r="G34">
        <v>4000</v>
      </c>
      <c r="H34">
        <v>5566</v>
      </c>
      <c r="J34" t="s">
        <v>2</v>
      </c>
      <c r="K34">
        <v>93</v>
      </c>
      <c r="O34">
        <v>1944.1510000000001</v>
      </c>
      <c r="P34">
        <v>212.5222</v>
      </c>
      <c r="Q34">
        <v>-11480010</v>
      </c>
      <c r="R34">
        <v>48712.47</v>
      </c>
      <c r="S34">
        <v>16900000</v>
      </c>
      <c r="T34">
        <v>-83949.07</v>
      </c>
      <c r="U34">
        <v>-409195500</v>
      </c>
    </row>
    <row r="35" spans="1:21" x14ac:dyDescent="0.3">
      <c r="A35">
        <v>3000</v>
      </c>
      <c r="B35">
        <v>4866</v>
      </c>
      <c r="D35" t="s">
        <v>29</v>
      </c>
      <c r="E35" s="1">
        <v>0</v>
      </c>
      <c r="G35">
        <v>2000</v>
      </c>
      <c r="H35">
        <v>3853</v>
      </c>
      <c r="J35" t="s">
        <v>3</v>
      </c>
      <c r="K35">
        <v>0.03</v>
      </c>
    </row>
    <row r="36" spans="1:21" x14ac:dyDescent="0.3">
      <c r="A36">
        <v>1500</v>
      </c>
      <c r="B36">
        <v>3252</v>
      </c>
      <c r="D36" t="s">
        <v>3</v>
      </c>
      <c r="E36" s="1">
        <v>7.4999999999999997E-2</v>
      </c>
      <c r="G36">
        <v>3000</v>
      </c>
      <c r="H36">
        <v>4771</v>
      </c>
      <c r="J36" t="s">
        <v>4</v>
      </c>
      <c r="K36">
        <v>0.28999999999999998</v>
      </c>
    </row>
    <row r="37" spans="1:21" x14ac:dyDescent="0.3">
      <c r="A37" t="s">
        <v>16</v>
      </c>
      <c r="B37">
        <v>1.0182</v>
      </c>
      <c r="D37" t="s">
        <v>4</v>
      </c>
      <c r="E37" s="1">
        <v>0.37</v>
      </c>
      <c r="G37">
        <v>1500</v>
      </c>
      <c r="H37">
        <v>3317</v>
      </c>
      <c r="J37" t="s">
        <v>5</v>
      </c>
      <c r="K37" s="1">
        <v>3.8000000000000002E-5</v>
      </c>
      <c r="N37" t="s">
        <v>4</v>
      </c>
      <c r="O37" t="s">
        <v>5</v>
      </c>
      <c r="P37" t="s">
        <v>3</v>
      </c>
      <c r="Q37" t="s">
        <v>16</v>
      </c>
      <c r="R37" t="s">
        <v>19</v>
      </c>
      <c r="S37" t="s">
        <v>23</v>
      </c>
      <c r="T37" t="s">
        <v>6</v>
      </c>
    </row>
    <row r="38" spans="1:21" x14ac:dyDescent="0.3">
      <c r="A38" t="s">
        <v>17</v>
      </c>
      <c r="B38">
        <v>1766.3</v>
      </c>
      <c r="D38" t="s">
        <v>5</v>
      </c>
      <c r="E38" s="1">
        <v>4.3999999999999999E-5</v>
      </c>
      <c r="G38" t="s">
        <v>16</v>
      </c>
      <c r="H38">
        <v>0.89559999999999995</v>
      </c>
      <c r="N38">
        <v>0.28999999999999998</v>
      </c>
      <c r="O38">
        <v>6.3E-5</v>
      </c>
      <c r="P38">
        <v>0.03</v>
      </c>
      <c r="Q38">
        <f>O$31+P$31*N38+Q$31*O38+S$31*N38*O38+P38*R$31+T$31*N38*P38+U$31*O38*P38</f>
        <v>0.80678917999999999</v>
      </c>
      <c r="R38">
        <f>O$34+P$34*N38+Q$34*O38+S$34*N38*O38+R$34*P38+T$34*N38*P38+U$34*O38*P38</f>
        <v>1548.9425039999996</v>
      </c>
      <c r="S38">
        <v>2000</v>
      </c>
      <c r="T38">
        <f>R38+S38*Q38</f>
        <v>3162.5208639999996</v>
      </c>
    </row>
    <row r="39" spans="1:21" x14ac:dyDescent="0.3">
      <c r="G39" t="s">
        <v>17</v>
      </c>
      <c r="H39">
        <v>2025.7</v>
      </c>
      <c r="N39">
        <v>0.37</v>
      </c>
      <c r="O39">
        <v>4.3999999999999999E-5</v>
      </c>
      <c r="P39">
        <v>0.03</v>
      </c>
      <c r="Q39">
        <f>O$31+P$31*N39+Q$31*O39+S$31*N39*O39+P39*R$31+T$31*N39*P39+U$31*O39*P39</f>
        <v>0.83448038999999996</v>
      </c>
      <c r="R39">
        <f>O$34+P$34*N39+Q$34*O39+S$34*N39*O39+R$34*P39+T$34*N39*P39+U$34*O39*P39</f>
        <v>1782.1971370000003</v>
      </c>
      <c r="S39">
        <v>2000</v>
      </c>
      <c r="T39">
        <f>R39+S39*Q39</f>
        <v>3451.1579170000005</v>
      </c>
    </row>
    <row r="40" spans="1:21" x14ac:dyDescent="0.3">
      <c r="A40" t="s">
        <v>15</v>
      </c>
      <c r="B40" t="s">
        <v>6</v>
      </c>
      <c r="C40" t="s">
        <v>9</v>
      </c>
      <c r="D40" t="s">
        <v>30</v>
      </c>
      <c r="E40">
        <v>5</v>
      </c>
      <c r="N40">
        <v>0.37</v>
      </c>
      <c r="O40">
        <v>4.3999999999999999E-5</v>
      </c>
      <c r="P40">
        <v>7.4999999999999997E-2</v>
      </c>
      <c r="Q40">
        <f>O$31+P$31*N40+Q$31*O40+S$31*N40*O40+P40*R$31+T$31*N40*P40+U$31*O40*P40</f>
        <v>1.0178593949999977</v>
      </c>
      <c r="R40">
        <f>O$34+P$34*N40+Q$34*O40+S$34*N40*O40+R$34*P40+T$34*N40*P40+U$34*O40*P40</f>
        <v>1766.2991815000007</v>
      </c>
      <c r="S40">
        <v>2000</v>
      </c>
      <c r="T40">
        <f>R40+S40*Q40</f>
        <v>3802.0179714999958</v>
      </c>
    </row>
    <row r="41" spans="1:21" x14ac:dyDescent="0.3">
      <c r="A41">
        <v>4000</v>
      </c>
      <c r="B41">
        <v>3804</v>
      </c>
      <c r="D41" t="s">
        <v>1</v>
      </c>
      <c r="E41" s="1">
        <v>4.1205134539812081</v>
      </c>
      <c r="G41" t="s">
        <v>15</v>
      </c>
      <c r="H41" t="s">
        <v>6</v>
      </c>
      <c r="I41" t="s">
        <v>9</v>
      </c>
      <c r="J41" t="s">
        <v>1</v>
      </c>
      <c r="K41" s="1">
        <v>3.1229154598594424</v>
      </c>
      <c r="N41">
        <v>0.33</v>
      </c>
      <c r="O41">
        <v>4.3999999999999999E-5</v>
      </c>
      <c r="P41">
        <v>0.08</v>
      </c>
      <c r="Q41">
        <f>O$31+P$31*N41+Q$31*O41+S$31*N41*O41+P41*R$31+T$31*N41*P41+U$31*O41*P41</f>
        <v>2.2030519999999498E-2</v>
      </c>
      <c r="R41">
        <f>O$34+P$34*N41+Q$34*O41+S$34*N41*O41+R$34*P41+T$34*N41*P41+U$34*O41*P41</f>
        <v>1994.9248779999994</v>
      </c>
      <c r="S41">
        <v>2000</v>
      </c>
      <c r="T41">
        <f>R41+S41*Q41</f>
        <v>2038.9859179999983</v>
      </c>
    </row>
    <row r="42" spans="1:21" x14ac:dyDescent="0.3">
      <c r="A42">
        <v>2000</v>
      </c>
      <c r="B42">
        <v>2687</v>
      </c>
      <c r="D42" t="s">
        <v>2</v>
      </c>
      <c r="E42">
        <v>93</v>
      </c>
      <c r="G42">
        <v>4000</v>
      </c>
      <c r="H42">
        <v>5269</v>
      </c>
      <c r="J42" t="s">
        <v>2</v>
      </c>
      <c r="K42">
        <v>93</v>
      </c>
    </row>
    <row r="43" spans="1:21" x14ac:dyDescent="0.3">
      <c r="A43">
        <v>3000</v>
      </c>
      <c r="B43">
        <v>3292</v>
      </c>
      <c r="D43" t="s">
        <v>29</v>
      </c>
      <c r="E43">
        <v>0.2</v>
      </c>
      <c r="G43">
        <v>2000</v>
      </c>
      <c r="H43">
        <v>3640</v>
      </c>
      <c r="J43" t="s">
        <v>3</v>
      </c>
      <c r="K43">
        <v>0.03</v>
      </c>
    </row>
    <row r="44" spans="1:21" x14ac:dyDescent="0.3">
      <c r="A44">
        <v>1500</v>
      </c>
      <c r="B44">
        <v>2328</v>
      </c>
      <c r="D44" t="s">
        <v>3</v>
      </c>
      <c r="E44" s="1">
        <v>7.4999999999999997E-2</v>
      </c>
      <c r="G44">
        <v>3000</v>
      </c>
      <c r="H44">
        <v>4512</v>
      </c>
      <c r="J44" t="s">
        <v>4</v>
      </c>
      <c r="K44" s="1">
        <v>0.37</v>
      </c>
    </row>
    <row r="45" spans="1:21" x14ac:dyDescent="0.3">
      <c r="A45" t="s">
        <v>16</v>
      </c>
      <c r="B45">
        <v>0.58760000000000001</v>
      </c>
      <c r="D45" t="s">
        <v>4</v>
      </c>
      <c r="E45">
        <v>0.28999999999999998</v>
      </c>
      <c r="G45">
        <v>1500</v>
      </c>
      <c r="H45">
        <v>3121</v>
      </c>
      <c r="J45" t="s">
        <v>5</v>
      </c>
      <c r="K45" s="1">
        <v>3.8000000000000002E-5</v>
      </c>
    </row>
    <row r="46" spans="1:21" x14ac:dyDescent="0.3">
      <c r="A46" t="s">
        <v>17</v>
      </c>
      <c r="B46">
        <v>1485.4</v>
      </c>
      <c r="D46" t="s">
        <v>5</v>
      </c>
      <c r="E46">
        <v>6.3E-5</v>
      </c>
      <c r="G46" t="s">
        <v>16</v>
      </c>
      <c r="H46">
        <v>0.85440000000000005</v>
      </c>
    </row>
    <row r="47" spans="1:21" x14ac:dyDescent="0.3">
      <c r="G47" t="s">
        <v>17</v>
      </c>
      <c r="H47">
        <v>1892.6</v>
      </c>
    </row>
    <row r="48" spans="1:21" x14ac:dyDescent="0.3">
      <c r="A48" t="s">
        <v>15</v>
      </c>
      <c r="B48" t="s">
        <v>6</v>
      </c>
      <c r="C48" t="s">
        <v>9</v>
      </c>
      <c r="D48" t="s">
        <v>30</v>
      </c>
      <c r="E48">
        <v>5</v>
      </c>
    </row>
    <row r="49" spans="1:5" x14ac:dyDescent="0.3">
      <c r="A49">
        <v>4000</v>
      </c>
      <c r="B49">
        <v>4237</v>
      </c>
      <c r="D49" t="s">
        <v>1</v>
      </c>
      <c r="E49" s="1">
        <v>7.8072886496486058</v>
      </c>
    </row>
    <row r="50" spans="1:5" x14ac:dyDescent="0.3">
      <c r="A50">
        <v>2000</v>
      </c>
      <c r="B50">
        <v>3170</v>
      </c>
      <c r="D50" t="s">
        <v>2</v>
      </c>
      <c r="E50">
        <v>93</v>
      </c>
    </row>
    <row r="51" spans="1:5" x14ac:dyDescent="0.3">
      <c r="A51">
        <v>3000</v>
      </c>
      <c r="B51">
        <v>3770</v>
      </c>
      <c r="D51" t="s">
        <v>29</v>
      </c>
      <c r="E51">
        <v>0.2</v>
      </c>
    </row>
    <row r="52" spans="1:5" x14ac:dyDescent="0.3">
      <c r="A52">
        <v>1500</v>
      </c>
      <c r="B52">
        <v>2789</v>
      </c>
      <c r="D52" t="s">
        <v>3</v>
      </c>
      <c r="E52" s="1">
        <v>7.4999999999999997E-2</v>
      </c>
    </row>
    <row r="53" spans="1:5" x14ac:dyDescent="0.3">
      <c r="A53" t="s">
        <v>16</v>
      </c>
      <c r="B53">
        <v>0.57509999999999994</v>
      </c>
      <c r="D53" t="s">
        <v>4</v>
      </c>
      <c r="E53" s="1">
        <v>0.37</v>
      </c>
    </row>
    <row r="54" spans="1:5" x14ac:dyDescent="0.3">
      <c r="A54" t="s">
        <v>17</v>
      </c>
      <c r="B54">
        <v>1981.8</v>
      </c>
      <c r="D54" t="s">
        <v>5</v>
      </c>
      <c r="E54" s="1">
        <v>3.8000000000000002E-5</v>
      </c>
    </row>
    <row r="56" spans="1:5" x14ac:dyDescent="0.3">
      <c r="A56" t="s">
        <v>15</v>
      </c>
      <c r="B56" t="s">
        <v>6</v>
      </c>
      <c r="C56" t="s">
        <v>9</v>
      </c>
      <c r="D56" t="s">
        <v>30</v>
      </c>
      <c r="E56">
        <v>5</v>
      </c>
    </row>
    <row r="57" spans="1:5" x14ac:dyDescent="0.3">
      <c r="A57">
        <v>4000</v>
      </c>
      <c r="B57">
        <v>6228</v>
      </c>
      <c r="D57" t="s">
        <v>1</v>
      </c>
      <c r="E57" s="1">
        <v>3.98550534</v>
      </c>
    </row>
    <row r="58" spans="1:5" x14ac:dyDescent="0.3">
      <c r="A58">
        <v>2000</v>
      </c>
      <c r="B58">
        <v>4108</v>
      </c>
      <c r="D58" t="s">
        <v>2</v>
      </c>
      <c r="E58" s="1">
        <v>193</v>
      </c>
    </row>
    <row r="59" spans="1:5" x14ac:dyDescent="0.3">
      <c r="A59">
        <v>3000</v>
      </c>
      <c r="B59">
        <v>5218</v>
      </c>
      <c r="D59" t="s">
        <v>29</v>
      </c>
      <c r="E59" s="1">
        <v>0</v>
      </c>
    </row>
    <row r="60" spans="1:5" x14ac:dyDescent="0.3">
      <c r="A60">
        <v>1500</v>
      </c>
      <c r="B60">
        <v>3486</v>
      </c>
      <c r="D60" t="s">
        <v>3</v>
      </c>
      <c r="E60" s="1">
        <v>0.08</v>
      </c>
    </row>
    <row r="61" spans="1:5" x14ac:dyDescent="0.3">
      <c r="A61" t="s">
        <v>16</v>
      </c>
      <c r="B61">
        <v>1.0931999999999999</v>
      </c>
      <c r="D61" t="s">
        <v>4</v>
      </c>
      <c r="E61" s="1">
        <v>0.33</v>
      </c>
    </row>
    <row r="62" spans="1:5" x14ac:dyDescent="0.3">
      <c r="A62" t="s">
        <v>17</v>
      </c>
      <c r="B62">
        <v>1890.5</v>
      </c>
      <c r="D62" t="s">
        <v>5</v>
      </c>
      <c r="E62" s="1">
        <v>4.3999999999999999E-5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A42D6-C578-4F6D-A55C-60DFBA9F96D0}">
  <dimension ref="A1:E10"/>
  <sheetViews>
    <sheetView workbookViewId="0">
      <selection sqref="A1:E10"/>
    </sheetView>
  </sheetViews>
  <sheetFormatPr defaultRowHeight="14.4" x14ac:dyDescent="0.3"/>
  <cols>
    <col min="1" max="1" width="11.109375" bestFit="1" customWidth="1"/>
    <col min="2" max="2" width="9" bestFit="1" customWidth="1"/>
    <col min="3" max="4" width="7" bestFit="1" customWidth="1"/>
  </cols>
  <sheetData>
    <row r="1" spans="1:5" x14ac:dyDescent="0.3">
      <c r="A1" t="s">
        <v>4</v>
      </c>
      <c r="B1" t="s">
        <v>18</v>
      </c>
      <c r="C1" t="s">
        <v>3</v>
      </c>
      <c r="D1" t="s">
        <v>16</v>
      </c>
      <c r="E1" t="s">
        <v>19</v>
      </c>
    </row>
    <row r="2" spans="1:5" x14ac:dyDescent="0.3">
      <c r="A2">
        <v>0.28999999999999998</v>
      </c>
      <c r="B2">
        <v>6.3E-5</v>
      </c>
      <c r="C2">
        <v>0.03</v>
      </c>
      <c r="D2">
        <v>0.80210000000000004</v>
      </c>
      <c r="E2">
        <v>1528.6</v>
      </c>
    </row>
    <row r="3" spans="1:5" x14ac:dyDescent="0.3">
      <c r="A3">
        <v>0.37</v>
      </c>
      <c r="B3">
        <v>6.3E-5</v>
      </c>
      <c r="C3">
        <v>0.03</v>
      </c>
      <c r="D3">
        <v>0.77200000000000002</v>
      </c>
      <c r="E3">
        <v>1429.3</v>
      </c>
    </row>
    <row r="4" spans="1:5" x14ac:dyDescent="0.3">
      <c r="A4">
        <v>0.28999999999999998</v>
      </c>
      <c r="B4">
        <v>3.8000000000000002E-5</v>
      </c>
      <c r="C4">
        <v>0.03</v>
      </c>
      <c r="D4">
        <v>0.89559999999999995</v>
      </c>
      <c r="E4">
        <v>2025.7</v>
      </c>
    </row>
    <row r="5" spans="1:5" x14ac:dyDescent="0.3">
      <c r="A5">
        <v>0.37</v>
      </c>
      <c r="B5">
        <v>3.8000000000000002E-5</v>
      </c>
      <c r="C5">
        <v>0.03</v>
      </c>
      <c r="D5">
        <v>0.85440000000000005</v>
      </c>
      <c r="E5">
        <v>1892.6</v>
      </c>
    </row>
    <row r="6" spans="1:5" x14ac:dyDescent="0.3">
      <c r="A6">
        <v>0.33</v>
      </c>
      <c r="B6">
        <v>7.2000000000000002E-5</v>
      </c>
      <c r="C6">
        <v>0.03</v>
      </c>
      <c r="D6">
        <v>0.77010000000000001</v>
      </c>
      <c r="E6">
        <v>1365.6</v>
      </c>
    </row>
    <row r="7" spans="1:5" x14ac:dyDescent="0.3">
      <c r="A7">
        <v>0.37</v>
      </c>
      <c r="B7">
        <v>4.3999999999999999E-5</v>
      </c>
      <c r="C7">
        <v>7.4999999999999997E-2</v>
      </c>
      <c r="D7">
        <v>1.0182</v>
      </c>
      <c r="E7">
        <v>1766.3</v>
      </c>
    </row>
    <row r="8" spans="1:5" x14ac:dyDescent="0.3">
      <c r="A8">
        <v>0.28999999999999998</v>
      </c>
      <c r="B8">
        <v>6.3E-5</v>
      </c>
      <c r="C8">
        <v>7.4999999999999997E-2</v>
      </c>
      <c r="D8">
        <v>0.58760000000000001</v>
      </c>
      <c r="E8">
        <v>1485.4</v>
      </c>
    </row>
    <row r="9" spans="1:5" x14ac:dyDescent="0.3">
      <c r="A9">
        <v>0.37</v>
      </c>
      <c r="B9">
        <v>3.8000000000000002E-5</v>
      </c>
      <c r="C9">
        <v>7.4999999999999997E-2</v>
      </c>
      <c r="D9">
        <v>0.57509999999999994</v>
      </c>
      <c r="E9">
        <v>1981.8</v>
      </c>
    </row>
    <row r="10" spans="1:5" x14ac:dyDescent="0.3">
      <c r="A10">
        <v>0.33</v>
      </c>
      <c r="B10">
        <v>4.3999999999999999E-5</v>
      </c>
      <c r="C10">
        <v>0.08</v>
      </c>
      <c r="D10">
        <v>1.0931999999999999</v>
      </c>
      <c r="E10">
        <v>1890.5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Miranda, Brian -FS</dc:creator>
  <cp:lastModifiedBy>Miranda, Brian -FS</cp:lastModifiedBy>
  <dcterms:created xsi:type="dcterms:W3CDTF">2021-12-20T21:40:14Z</dcterms:created>
  <dcterms:modified xsi:type="dcterms:W3CDTF">2022-01-03T17:53:15Z</dcterms:modified>
</cp:coreProperties>
</file>