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120" yWindow="45" windowWidth="12120" windowHeight="8580" tabRatio="873" firstSheet="1" activeTab="1"/>
  </bookViews>
  <sheets>
    <sheet name="Trans" sheetId="29" state="hidden" r:id="rId1"/>
    <sheet name="Notenbogen" sheetId="39" r:id="rId2"/>
    <sheet name="NB" sheetId="50" state="hidden" r:id="rId3"/>
    <sheet name="I1SA" sheetId="40" r:id="rId4"/>
    <sheet name="I2SA" sheetId="41" r:id="rId5"/>
    <sheet name="I1Ext" sheetId="42" r:id="rId6"/>
    <sheet name="I2Ext" sheetId="43" r:id="rId7"/>
    <sheet name="I3Ext" sheetId="44" r:id="rId8"/>
    <sheet name="II1SA" sheetId="45" r:id="rId9"/>
    <sheet name="II2SA" sheetId="46" r:id="rId10"/>
    <sheet name="II1Ext" sheetId="47" r:id="rId11"/>
    <sheet name="II2Ext" sheetId="48" r:id="rId12"/>
    <sheet name="II3Ext" sheetId="49" r:id="rId13"/>
    <sheet name="AP" sheetId="51" r:id="rId14"/>
    <sheet name="Eingabe Abitur" sheetId="35" r:id="rId15"/>
    <sheet name="Ausdruck SAP" sheetId="37" r:id="rId16"/>
    <sheet name="Ausdruck MAP" sheetId="38" r:id="rId17"/>
    <sheet name="diNo" sheetId="52" r:id="rId18"/>
  </sheets>
  <definedNames>
    <definedName name="_xlnm.Print_Area" localSheetId="16">'Ausdruck MAP'!$A$1:$G$61</definedName>
    <definedName name="_xlnm.Print_Area" localSheetId="15">'Ausdruck SAP'!$A$1:$G$68</definedName>
    <definedName name="_xlnm.Print_Area" localSheetId="1">Notenbogen!$A$1:$Z$39</definedName>
    <definedName name="_xlnm.Print_Titles" localSheetId="14">'Eingabe Abitur'!$1:$10</definedName>
    <definedName name="FR" localSheetId="2">NB!$I$1</definedName>
    <definedName name="FR">NB!$I$1</definedName>
    <definedName name="gew" localSheetId="2">NB!$K$1</definedName>
    <definedName name="gew">NB!$K$1</definedName>
    <definedName name="gueltigeNoten" localSheetId="2">NB!$Y$6:$Y$21</definedName>
    <definedName name="gueltigeNoten">NB!$Y$6:$Y$21</definedName>
    <definedName name="TZ" localSheetId="2">NB!$G$1</definedName>
    <definedName name="TZ">NB!$G$1</definedName>
  </definedNames>
  <calcPr calcId="145621"/>
</workbook>
</file>

<file path=xl/calcChain.xml><?xml version="1.0" encoding="utf-8"?>
<calcChain xmlns="http://schemas.openxmlformats.org/spreadsheetml/2006/main">
  <c r="A3" i="38" l="1"/>
  <c r="A3" i="37"/>
  <c r="B2" i="35"/>
  <c r="E44" i="51" l="1"/>
  <c r="AM860" i="50" l="1"/>
  <c r="B38" i="52"/>
  <c r="B37" i="52"/>
  <c r="B36" i="52"/>
  <c r="B35" i="52"/>
  <c r="B34" i="52"/>
  <c r="B33" i="52"/>
  <c r="B32" i="52"/>
  <c r="B31" i="52"/>
  <c r="B30" i="52"/>
  <c r="B29" i="52"/>
  <c r="B28" i="52"/>
  <c r="B27" i="52"/>
  <c r="B26" i="52"/>
  <c r="B25" i="52"/>
  <c r="B24" i="52"/>
  <c r="B23" i="52"/>
  <c r="B22" i="52"/>
  <c r="B21" i="52"/>
  <c r="B20" i="52"/>
  <c r="B19" i="52"/>
  <c r="B18" i="52"/>
  <c r="B17" i="52"/>
  <c r="B16" i="52"/>
  <c r="B15" i="52"/>
  <c r="B14" i="52"/>
  <c r="B13" i="52"/>
  <c r="B12" i="52"/>
  <c r="B11" i="52"/>
  <c r="B10" i="52"/>
  <c r="B9" i="52"/>
  <c r="B8" i="52"/>
  <c r="B7" i="52"/>
  <c r="B6" i="52"/>
  <c r="B5" i="52"/>
  <c r="B4" i="52"/>
  <c r="C2" i="52"/>
  <c r="B11" i="38"/>
  <c r="B12" i="38"/>
  <c r="B13" i="38"/>
  <c r="B14" i="38"/>
  <c r="B15" i="38"/>
  <c r="B16" i="38"/>
  <c r="B17" i="38"/>
  <c r="B18" i="38"/>
  <c r="B19" i="38"/>
  <c r="B20" i="38"/>
  <c r="B21" i="38"/>
  <c r="B22" i="38"/>
  <c r="B23" i="38"/>
  <c r="B24" i="38"/>
  <c r="B25" i="38"/>
  <c r="B26" i="38"/>
  <c r="B27" i="38"/>
  <c r="B28" i="38"/>
  <c r="B29" i="38"/>
  <c r="B30" i="38"/>
  <c r="B31" i="38"/>
  <c r="B32" i="38"/>
  <c r="B33" i="38"/>
  <c r="B34" i="38"/>
  <c r="B35" i="38"/>
  <c r="B36" i="38"/>
  <c r="B37" i="38"/>
  <c r="B38" i="38"/>
  <c r="B39" i="38"/>
  <c r="B40" i="38"/>
  <c r="B41" i="38"/>
  <c r="B42" i="38"/>
  <c r="B43" i="38"/>
  <c r="B44" i="38"/>
  <c r="B10" i="38"/>
  <c r="C11" i="38"/>
  <c r="A5" i="38"/>
  <c r="B12" i="37"/>
  <c r="B13" i="37"/>
  <c r="B14" i="37"/>
  <c r="B15" i="37"/>
  <c r="B16" i="37"/>
  <c r="B17" i="37"/>
  <c r="B18" i="37"/>
  <c r="B19" i="37"/>
  <c r="B20" i="37"/>
  <c r="B21" i="37"/>
  <c r="B22" i="37"/>
  <c r="B23" i="37"/>
  <c r="B24" i="37"/>
  <c r="B25" i="37"/>
  <c r="B26" i="37"/>
  <c r="B27" i="37"/>
  <c r="B28" i="37"/>
  <c r="B29" i="37"/>
  <c r="B30" i="37"/>
  <c r="B31" i="37"/>
  <c r="B32" i="37"/>
  <c r="B33" i="37"/>
  <c r="B34" i="37"/>
  <c r="B35" i="37"/>
  <c r="B36" i="37"/>
  <c r="B37" i="37"/>
  <c r="B38" i="37"/>
  <c r="B39" i="37"/>
  <c r="B40" i="37"/>
  <c r="B41" i="37"/>
  <c r="B42" i="37"/>
  <c r="B43" i="37"/>
  <c r="B44" i="37"/>
  <c r="B45" i="37"/>
  <c r="B11" i="37"/>
  <c r="A5" i="37"/>
  <c r="B2" i="51"/>
  <c r="B4" i="51"/>
  <c r="B3" i="51"/>
  <c r="H40" i="51"/>
  <c r="H39" i="51"/>
  <c r="H38" i="51"/>
  <c r="H37" i="51"/>
  <c r="H36" i="51"/>
  <c r="H35" i="51"/>
  <c r="H34" i="51"/>
  <c r="H33" i="51"/>
  <c r="H32" i="51"/>
  <c r="H31" i="51"/>
  <c r="H30" i="51"/>
  <c r="H29" i="51"/>
  <c r="H28" i="51"/>
  <c r="H27" i="51"/>
  <c r="H26" i="51"/>
  <c r="H25" i="51"/>
  <c r="H24" i="51"/>
  <c r="H23" i="51"/>
  <c r="H22" i="51"/>
  <c r="H21" i="51"/>
  <c r="H20" i="51"/>
  <c r="H19" i="51"/>
  <c r="H18" i="51"/>
  <c r="H17" i="51"/>
  <c r="H16" i="51"/>
  <c r="H15" i="51"/>
  <c r="H14" i="51"/>
  <c r="H13" i="51"/>
  <c r="H12" i="51"/>
  <c r="H11" i="51"/>
  <c r="H10" i="51"/>
  <c r="H9" i="51"/>
  <c r="H8" i="51"/>
  <c r="H7" i="51"/>
  <c r="F40" i="51"/>
  <c r="F39" i="51"/>
  <c r="F38" i="51"/>
  <c r="F37" i="51"/>
  <c r="F36" i="51"/>
  <c r="F35" i="51"/>
  <c r="F34" i="51"/>
  <c r="F33" i="51"/>
  <c r="F32" i="51"/>
  <c r="F31" i="51"/>
  <c r="F30" i="51"/>
  <c r="F29" i="51"/>
  <c r="F28" i="51"/>
  <c r="F27" i="51"/>
  <c r="F26" i="51"/>
  <c r="F25" i="51"/>
  <c r="F24" i="51"/>
  <c r="F23" i="51"/>
  <c r="F22" i="51"/>
  <c r="F21" i="51"/>
  <c r="F20" i="51"/>
  <c r="F19" i="51"/>
  <c r="F18" i="51"/>
  <c r="F17" i="51"/>
  <c r="F16" i="51"/>
  <c r="F15" i="51"/>
  <c r="F14" i="51"/>
  <c r="F13" i="51"/>
  <c r="F12" i="51"/>
  <c r="F11" i="51"/>
  <c r="F10" i="51"/>
  <c r="F9" i="51"/>
  <c r="F8" i="51"/>
  <c r="F7" i="51"/>
  <c r="AL847" i="50"/>
  <c r="AM846" i="50" s="1"/>
  <c r="AF861" i="50"/>
  <c r="AG860" i="50"/>
  <c r="AF858" i="50"/>
  <c r="AL858" i="50" s="1"/>
  <c r="AF857" i="50"/>
  <c r="AG856" i="50" s="1"/>
  <c r="AF856" i="50"/>
  <c r="AG855" i="50" s="1"/>
  <c r="AF855" i="50"/>
  <c r="AF854" i="50"/>
  <c r="AL854" i="50" s="1"/>
  <c r="AM853" i="50" s="1"/>
  <c r="AF853" i="50"/>
  <c r="AF852" i="50"/>
  <c r="AG851" i="50" s="1"/>
  <c r="AF851" i="50"/>
  <c r="AF850" i="50"/>
  <c r="AL850" i="50" s="1"/>
  <c r="AM849" i="50" s="1"/>
  <c r="AF849" i="50"/>
  <c r="AF848" i="50"/>
  <c r="AG847" i="50" s="1"/>
  <c r="AF847" i="50"/>
  <c r="AF846" i="50"/>
  <c r="AG818" i="50"/>
  <c r="AF816" i="50"/>
  <c r="AF818" i="50" s="1"/>
  <c r="AF815" i="50"/>
  <c r="AF814" i="50"/>
  <c r="AF813" i="50"/>
  <c r="AG812" i="50" s="1"/>
  <c r="AF812" i="50"/>
  <c r="AG811" i="50" s="1"/>
  <c r="AF811" i="50"/>
  <c r="AF810" i="50"/>
  <c r="AL809" i="50" s="1"/>
  <c r="AF809" i="50"/>
  <c r="AG808" i="50" s="1"/>
  <c r="AF808" i="50"/>
  <c r="AG807" i="50" s="1"/>
  <c r="AF807" i="50"/>
  <c r="AF806" i="50"/>
  <c r="AF805" i="50"/>
  <c r="AF804" i="50"/>
  <c r="AA819" i="50"/>
  <c r="AL813" i="50"/>
  <c r="AL805" i="50"/>
  <c r="I152" i="50"/>
  <c r="H152" i="50"/>
  <c r="G152" i="50"/>
  <c r="I151" i="50"/>
  <c r="H151" i="50"/>
  <c r="G151" i="50"/>
  <c r="I150" i="50"/>
  <c r="H150" i="50"/>
  <c r="G150" i="50"/>
  <c r="I149" i="50"/>
  <c r="H149" i="50"/>
  <c r="G149" i="50"/>
  <c r="I148" i="50"/>
  <c r="H148" i="50"/>
  <c r="G148" i="50"/>
  <c r="I147" i="50"/>
  <c r="H147" i="50"/>
  <c r="G147" i="50"/>
  <c r="I146" i="50"/>
  <c r="H146" i="50"/>
  <c r="G146" i="50"/>
  <c r="I145" i="50"/>
  <c r="H145" i="50"/>
  <c r="G145" i="50"/>
  <c r="I144" i="50"/>
  <c r="H144" i="50"/>
  <c r="G144" i="50"/>
  <c r="I143" i="50"/>
  <c r="H143" i="50"/>
  <c r="G143" i="50"/>
  <c r="I142" i="50"/>
  <c r="H142" i="50"/>
  <c r="G142" i="50"/>
  <c r="I141" i="50"/>
  <c r="H141" i="50"/>
  <c r="G141" i="50"/>
  <c r="I140" i="50"/>
  <c r="H140" i="50"/>
  <c r="G140" i="50"/>
  <c r="I139" i="50"/>
  <c r="H139" i="50"/>
  <c r="G139" i="50"/>
  <c r="I138" i="50"/>
  <c r="H138" i="50"/>
  <c r="G138" i="50"/>
  <c r="I137" i="50"/>
  <c r="H137" i="50"/>
  <c r="G137" i="50"/>
  <c r="I136" i="50"/>
  <c r="H136" i="50"/>
  <c r="G136" i="50"/>
  <c r="I135" i="50"/>
  <c r="H135" i="50"/>
  <c r="G135" i="50"/>
  <c r="I134" i="50"/>
  <c r="H134" i="50"/>
  <c r="G134" i="50"/>
  <c r="I133" i="50"/>
  <c r="H133" i="50"/>
  <c r="G133" i="50"/>
  <c r="I132" i="50"/>
  <c r="H132" i="50"/>
  <c r="G132" i="50"/>
  <c r="I131" i="50"/>
  <c r="H131" i="50"/>
  <c r="G131" i="50"/>
  <c r="I130" i="50"/>
  <c r="H130" i="50"/>
  <c r="G130" i="50"/>
  <c r="I129" i="50"/>
  <c r="H129" i="50"/>
  <c r="G129" i="50"/>
  <c r="I128" i="50"/>
  <c r="H128" i="50"/>
  <c r="G128" i="50"/>
  <c r="I127" i="50"/>
  <c r="H127" i="50"/>
  <c r="G127" i="50"/>
  <c r="I126" i="50"/>
  <c r="H126" i="50"/>
  <c r="G126" i="50"/>
  <c r="I125" i="50"/>
  <c r="H125" i="50"/>
  <c r="G125" i="50"/>
  <c r="I124" i="50"/>
  <c r="H124" i="50"/>
  <c r="G124" i="50"/>
  <c r="I123" i="50"/>
  <c r="H123" i="50"/>
  <c r="G123" i="50"/>
  <c r="I122" i="50"/>
  <c r="H122" i="50"/>
  <c r="G122" i="50"/>
  <c r="I121" i="50"/>
  <c r="H121" i="50"/>
  <c r="G121" i="50"/>
  <c r="I120" i="50"/>
  <c r="H120" i="50"/>
  <c r="G120" i="50"/>
  <c r="I119" i="50"/>
  <c r="H119" i="50"/>
  <c r="G119" i="50"/>
  <c r="I118" i="50"/>
  <c r="H118" i="50"/>
  <c r="G118" i="50"/>
  <c r="I111" i="50"/>
  <c r="H111" i="50"/>
  <c r="G111" i="50"/>
  <c r="I110" i="50"/>
  <c r="H110" i="50"/>
  <c r="G110" i="50"/>
  <c r="I109" i="50"/>
  <c r="H109" i="50"/>
  <c r="G109" i="50"/>
  <c r="I108" i="50"/>
  <c r="H108" i="50"/>
  <c r="G108" i="50"/>
  <c r="I107" i="50"/>
  <c r="H107" i="50"/>
  <c r="G107" i="50"/>
  <c r="I106" i="50"/>
  <c r="H106" i="50"/>
  <c r="G106" i="50"/>
  <c r="I105" i="50"/>
  <c r="H105" i="50"/>
  <c r="G105" i="50"/>
  <c r="I104" i="50"/>
  <c r="H104" i="50"/>
  <c r="G104" i="50"/>
  <c r="I103" i="50"/>
  <c r="H103" i="50"/>
  <c r="G103" i="50"/>
  <c r="I102" i="50"/>
  <c r="H102" i="50"/>
  <c r="G102" i="50"/>
  <c r="I101" i="50"/>
  <c r="H101" i="50"/>
  <c r="G101" i="50"/>
  <c r="I100" i="50"/>
  <c r="H100" i="50"/>
  <c r="G100" i="50"/>
  <c r="I99" i="50"/>
  <c r="H99" i="50"/>
  <c r="G99" i="50"/>
  <c r="I98" i="50"/>
  <c r="H98" i="50"/>
  <c r="G98" i="50"/>
  <c r="I97" i="50"/>
  <c r="H97" i="50"/>
  <c r="G97" i="50"/>
  <c r="I96" i="50"/>
  <c r="H96" i="50"/>
  <c r="G96" i="50"/>
  <c r="I95" i="50"/>
  <c r="H95" i="50"/>
  <c r="G95" i="50"/>
  <c r="I94" i="50"/>
  <c r="H94" i="50"/>
  <c r="G94" i="50"/>
  <c r="I93" i="50"/>
  <c r="H93" i="50"/>
  <c r="G93" i="50"/>
  <c r="I92" i="50"/>
  <c r="H92" i="50"/>
  <c r="G92" i="50"/>
  <c r="I91" i="50"/>
  <c r="H91" i="50"/>
  <c r="G91" i="50"/>
  <c r="I90" i="50"/>
  <c r="H90" i="50"/>
  <c r="G90" i="50"/>
  <c r="I89" i="50"/>
  <c r="H89" i="50"/>
  <c r="G89" i="50"/>
  <c r="I88" i="50"/>
  <c r="H88" i="50"/>
  <c r="G88" i="50"/>
  <c r="I87" i="50"/>
  <c r="H87" i="50"/>
  <c r="G87" i="50"/>
  <c r="I86" i="50"/>
  <c r="H86" i="50"/>
  <c r="G86" i="50"/>
  <c r="I85" i="50"/>
  <c r="H85" i="50"/>
  <c r="G85" i="50"/>
  <c r="I84" i="50"/>
  <c r="H84" i="50"/>
  <c r="G84" i="50"/>
  <c r="I83" i="50"/>
  <c r="H83" i="50"/>
  <c r="G83" i="50"/>
  <c r="I82" i="50"/>
  <c r="H82" i="50"/>
  <c r="G82" i="50"/>
  <c r="I81" i="50"/>
  <c r="H81" i="50"/>
  <c r="G81" i="50"/>
  <c r="I80" i="50"/>
  <c r="H80" i="50"/>
  <c r="G80" i="50"/>
  <c r="I79" i="50"/>
  <c r="H79" i="50"/>
  <c r="G79" i="50"/>
  <c r="I78" i="50"/>
  <c r="H78" i="50"/>
  <c r="G78" i="50"/>
  <c r="I77" i="50"/>
  <c r="H77" i="50"/>
  <c r="G77" i="50"/>
  <c r="AM511" i="50"/>
  <c r="AL502" i="50"/>
  <c r="AM501" i="50" s="1"/>
  <c r="AN501" i="50" s="1"/>
  <c r="AL497" i="50"/>
  <c r="AF512" i="50"/>
  <c r="AG511" i="50"/>
  <c r="AF509" i="50"/>
  <c r="AL509" i="50" s="1"/>
  <c r="AF508" i="50"/>
  <c r="AL508" i="50" s="1"/>
  <c r="AM507" i="50" s="1"/>
  <c r="AN507" i="50" s="1"/>
  <c r="AF507" i="50"/>
  <c r="AL507" i="50" s="1"/>
  <c r="AM506" i="50" s="1"/>
  <c r="AF506" i="50"/>
  <c r="AL506" i="50" s="1"/>
  <c r="AF505" i="50"/>
  <c r="AL505" i="50" s="1"/>
  <c r="AF504" i="50"/>
  <c r="AL504" i="50" s="1"/>
  <c r="AF503" i="50"/>
  <c r="AL503" i="50" s="1"/>
  <c r="AF502" i="50"/>
  <c r="AF501" i="50"/>
  <c r="AL501" i="50" s="1"/>
  <c r="AF500" i="50"/>
  <c r="AL500" i="50" s="1"/>
  <c r="AM499" i="50" s="1"/>
  <c r="AN499" i="50" s="1"/>
  <c r="AF499" i="50"/>
  <c r="AL499" i="50" s="1"/>
  <c r="AM498" i="50" s="1"/>
  <c r="AF498" i="50"/>
  <c r="AL498" i="50" s="1"/>
  <c r="AM497" i="50" s="1"/>
  <c r="AN497" i="50" s="1"/>
  <c r="AF497" i="50"/>
  <c r="AF470" i="50"/>
  <c r="AG469" i="50"/>
  <c r="AF467" i="50"/>
  <c r="AF466" i="50"/>
  <c r="AF465" i="50"/>
  <c r="AF464" i="50"/>
  <c r="AL463" i="50" s="1"/>
  <c r="AF463" i="50"/>
  <c r="AF462" i="50"/>
  <c r="AL461" i="50" s="1"/>
  <c r="AF461" i="50"/>
  <c r="AF460" i="50"/>
  <c r="AL459" i="50" s="1"/>
  <c r="AM458" i="50" s="1"/>
  <c r="AF459" i="50"/>
  <c r="AF458" i="50"/>
  <c r="AF457" i="50"/>
  <c r="AF456" i="50"/>
  <c r="AL455" i="50" s="1"/>
  <c r="AF455" i="50"/>
  <c r="AA470" i="50"/>
  <c r="U469" i="50"/>
  <c r="U468" i="50"/>
  <c r="U467" i="50"/>
  <c r="U466" i="50"/>
  <c r="U465" i="50"/>
  <c r="U464" i="50"/>
  <c r="U463" i="50"/>
  <c r="U462" i="50"/>
  <c r="U461" i="50"/>
  <c r="U460" i="50"/>
  <c r="U459" i="50"/>
  <c r="U458" i="50"/>
  <c r="U457" i="50"/>
  <c r="U456" i="50"/>
  <c r="Z455" i="50"/>
  <c r="E43" i="46" s="1"/>
  <c r="W455" i="50"/>
  <c r="U455" i="50"/>
  <c r="AM468" i="50"/>
  <c r="AL466" i="50"/>
  <c r="AL465" i="50"/>
  <c r="AL464" i="50"/>
  <c r="AL462" i="50"/>
  <c r="AL460" i="50"/>
  <c r="AL458" i="50"/>
  <c r="AL457" i="50"/>
  <c r="AM456" i="50" s="1"/>
  <c r="AN456" i="50" s="1"/>
  <c r="V457" i="50" s="1"/>
  <c r="B45" i="46" s="1"/>
  <c r="AL456" i="50"/>
  <c r="AL454" i="50"/>
  <c r="AM434" i="50"/>
  <c r="AL429" i="50"/>
  <c r="AL421" i="50"/>
  <c r="AL420" i="50"/>
  <c r="AF435" i="50"/>
  <c r="AG434" i="50"/>
  <c r="AF432" i="50"/>
  <c r="AL432" i="50" s="1"/>
  <c r="AF431" i="50"/>
  <c r="AL431" i="50" s="1"/>
  <c r="AM430" i="50" s="1"/>
  <c r="AF430" i="50"/>
  <c r="AL430" i="50" s="1"/>
  <c r="AF429" i="50"/>
  <c r="AF428" i="50"/>
  <c r="AL428" i="50" s="1"/>
  <c r="AM427" i="50" s="1"/>
  <c r="AF427" i="50"/>
  <c r="AG426" i="50" s="1"/>
  <c r="AF426" i="50"/>
  <c r="AL426" i="50" s="1"/>
  <c r="AF425" i="50"/>
  <c r="AL425" i="50" s="1"/>
  <c r="AM424" i="50" s="1"/>
  <c r="AN424" i="50" s="1"/>
  <c r="AF424" i="50"/>
  <c r="AL424" i="50" s="1"/>
  <c r="AM423" i="50" s="1"/>
  <c r="AF423" i="50"/>
  <c r="AG422" i="50" s="1"/>
  <c r="AF422" i="50"/>
  <c r="AL422" i="50" s="1"/>
  <c r="AF421" i="50"/>
  <c r="AF420" i="50"/>
  <c r="AF393" i="50"/>
  <c r="AG392" i="50"/>
  <c r="AF390" i="50"/>
  <c r="AF389" i="50"/>
  <c r="AL388" i="50" s="1"/>
  <c r="AF388" i="50"/>
  <c r="AG387" i="50" s="1"/>
  <c r="AF387" i="50"/>
  <c r="AF386" i="50"/>
  <c r="AF385" i="50"/>
  <c r="AL384" i="50" s="1"/>
  <c r="AF384" i="50"/>
  <c r="AL383" i="50" s="1"/>
  <c r="AF383" i="50"/>
  <c r="AF382" i="50"/>
  <c r="AF381" i="50"/>
  <c r="AL380" i="50" s="1"/>
  <c r="AF380" i="50"/>
  <c r="AF379" i="50"/>
  <c r="AF378" i="50"/>
  <c r="AA393" i="50"/>
  <c r="G58" i="45" s="1"/>
  <c r="U392" i="50"/>
  <c r="U391" i="50"/>
  <c r="U390" i="50"/>
  <c r="U389" i="50"/>
  <c r="U388" i="50"/>
  <c r="U387" i="50"/>
  <c r="U386" i="50"/>
  <c r="U385" i="50"/>
  <c r="U384" i="50"/>
  <c r="U383" i="50"/>
  <c r="U382" i="50"/>
  <c r="U381" i="50"/>
  <c r="U380" i="50"/>
  <c r="U379" i="50"/>
  <c r="W378" i="50"/>
  <c r="Z378" i="50" s="1"/>
  <c r="U378" i="50"/>
  <c r="AM391" i="50"/>
  <c r="AL389" i="50"/>
  <c r="AL386" i="50"/>
  <c r="AL385" i="50"/>
  <c r="AL382" i="50"/>
  <c r="AL381" i="50"/>
  <c r="AL379" i="50"/>
  <c r="AM378" i="50" s="1"/>
  <c r="AL378" i="50"/>
  <c r="AL377" i="50"/>
  <c r="AM778" i="50"/>
  <c r="AL771" i="50"/>
  <c r="AL767" i="50"/>
  <c r="AM766" i="50" s="1"/>
  <c r="AL764" i="50"/>
  <c r="AF779" i="50"/>
  <c r="AG778" i="50"/>
  <c r="AF776" i="50"/>
  <c r="AL776" i="50" s="1"/>
  <c r="AF775" i="50"/>
  <c r="AL775" i="50" s="1"/>
  <c r="AM774" i="50" s="1"/>
  <c r="AN774" i="50" s="1"/>
  <c r="AF774" i="50"/>
  <c r="AL774" i="50" s="1"/>
  <c r="AM773" i="50" s="1"/>
  <c r="AF773" i="50"/>
  <c r="AL773" i="50" s="1"/>
  <c r="AM772" i="50" s="1"/>
  <c r="AN772" i="50" s="1"/>
  <c r="AF772" i="50"/>
  <c r="AL772" i="50" s="1"/>
  <c r="AF771" i="50"/>
  <c r="AF770" i="50"/>
  <c r="AL770" i="50" s="1"/>
  <c r="AF769" i="50"/>
  <c r="AL769" i="50" s="1"/>
  <c r="AM768" i="50" s="1"/>
  <c r="AF768" i="50"/>
  <c r="AL768" i="50" s="1"/>
  <c r="AF767" i="50"/>
  <c r="AF766" i="50"/>
  <c r="AL766" i="50" s="1"/>
  <c r="AF765" i="50"/>
  <c r="AG764" i="50" s="1"/>
  <c r="AF764" i="50"/>
  <c r="AF737" i="50"/>
  <c r="AG736" i="50"/>
  <c r="AF734" i="50"/>
  <c r="AL733" i="50" s="1"/>
  <c r="AM732" i="50" s="1"/>
  <c r="AF733" i="50"/>
  <c r="AF732" i="50"/>
  <c r="AF731" i="50"/>
  <c r="AL730" i="50" s="1"/>
  <c r="AF730" i="50"/>
  <c r="AL729" i="50" s="1"/>
  <c r="AF729" i="50"/>
  <c r="AL728" i="50" s="1"/>
  <c r="AF728" i="50"/>
  <c r="AF727" i="50"/>
  <c r="AL726" i="50" s="1"/>
  <c r="AF726" i="50"/>
  <c r="AL725" i="50" s="1"/>
  <c r="AF725" i="50"/>
  <c r="AF724" i="50"/>
  <c r="AF723" i="50"/>
  <c r="AL722" i="50" s="1"/>
  <c r="AF722" i="50"/>
  <c r="AA737" i="50"/>
  <c r="G58" i="49" s="1"/>
  <c r="U736" i="50"/>
  <c r="U735" i="50"/>
  <c r="U734" i="50"/>
  <c r="U733" i="50"/>
  <c r="U732" i="50"/>
  <c r="U731" i="50"/>
  <c r="U730" i="50"/>
  <c r="U729" i="50"/>
  <c r="U728" i="50"/>
  <c r="U727" i="50"/>
  <c r="U726" i="50"/>
  <c r="U725" i="50"/>
  <c r="U724" i="50"/>
  <c r="U723" i="50"/>
  <c r="Z722" i="50"/>
  <c r="E43" i="49" s="1"/>
  <c r="W722" i="50"/>
  <c r="C43" i="49" s="1"/>
  <c r="U722" i="50"/>
  <c r="AM735" i="50"/>
  <c r="AL732" i="50"/>
  <c r="AL731" i="50"/>
  <c r="AL727" i="50"/>
  <c r="AL724" i="50"/>
  <c r="AL723" i="50"/>
  <c r="AM722" i="50" s="1"/>
  <c r="AL721" i="50"/>
  <c r="AM678" i="50"/>
  <c r="AL679" i="50" s="1"/>
  <c r="AL675" i="50"/>
  <c r="AL674" i="50"/>
  <c r="AL671" i="50"/>
  <c r="AM670" i="50" s="1"/>
  <c r="AL667" i="50"/>
  <c r="AM666" i="50" s="1"/>
  <c r="AL666" i="50"/>
  <c r="AM665" i="50" s="1"/>
  <c r="AL664" i="50"/>
  <c r="Z622" i="50" s="1"/>
  <c r="E43" i="48" s="1"/>
  <c r="AF679" i="50"/>
  <c r="AG678" i="50"/>
  <c r="AF676" i="50"/>
  <c r="AL676" i="50" s="1"/>
  <c r="AM675" i="50" s="1"/>
  <c r="AN675" i="50" s="1"/>
  <c r="AF675" i="50"/>
  <c r="AF674" i="50"/>
  <c r="AF673" i="50"/>
  <c r="AL673" i="50" s="1"/>
  <c r="AM672" i="50" s="1"/>
  <c r="AF672" i="50"/>
  <c r="AL672" i="50" s="1"/>
  <c r="AM671" i="50" s="1"/>
  <c r="AN671" i="50" s="1"/>
  <c r="AF671" i="50"/>
  <c r="AF670" i="50"/>
  <c r="AL670" i="50" s="1"/>
  <c r="AM669" i="50" s="1"/>
  <c r="AF669" i="50"/>
  <c r="AG668" i="50" s="1"/>
  <c r="AF668" i="50"/>
  <c r="AL668" i="50" s="1"/>
  <c r="AM667" i="50" s="1"/>
  <c r="AF667" i="50"/>
  <c r="AF666" i="50"/>
  <c r="AF665" i="50"/>
  <c r="AL665" i="50" s="1"/>
  <c r="AF664" i="50"/>
  <c r="AF637" i="50"/>
  <c r="AG636" i="50"/>
  <c r="AF634" i="50"/>
  <c r="AL633" i="50" s="1"/>
  <c r="AM632" i="50" s="1"/>
  <c r="AN632" i="50" s="1"/>
  <c r="V633" i="50" s="1"/>
  <c r="B54" i="48" s="1"/>
  <c r="AF633" i="50"/>
  <c r="AL632" i="50" s="1"/>
  <c r="AM631" i="50" s="1"/>
  <c r="AF632" i="50"/>
  <c r="AF631" i="50"/>
  <c r="AL630" i="50" s="1"/>
  <c r="AF630" i="50"/>
  <c r="AL629" i="50" s="1"/>
  <c r="AF629" i="50"/>
  <c r="AL628" i="50" s="1"/>
  <c r="AM627" i="50" s="1"/>
  <c r="AF628" i="50"/>
  <c r="AF627" i="50"/>
  <c r="AF626" i="50"/>
  <c r="AL625" i="50" s="1"/>
  <c r="AM624" i="50" s="1"/>
  <c r="AF625" i="50"/>
  <c r="AL624" i="50" s="1"/>
  <c r="AF624" i="50"/>
  <c r="AF623" i="50"/>
  <c r="AF622" i="50"/>
  <c r="AA637" i="50"/>
  <c r="G58" i="48" s="1"/>
  <c r="U636" i="50"/>
  <c r="U635" i="50"/>
  <c r="U634" i="50"/>
  <c r="U633" i="50"/>
  <c r="U632" i="50"/>
  <c r="U631" i="50"/>
  <c r="U630" i="50"/>
  <c r="U629" i="50"/>
  <c r="U628" i="50"/>
  <c r="U627" i="50"/>
  <c r="U626" i="50"/>
  <c r="U625" i="50"/>
  <c r="U624" i="50"/>
  <c r="U623" i="50"/>
  <c r="W622" i="50"/>
  <c r="U622" i="50"/>
  <c r="AM635" i="50"/>
  <c r="AL631" i="50"/>
  <c r="AL627" i="50"/>
  <c r="AL626" i="50"/>
  <c r="AL623" i="50"/>
  <c r="AL622" i="50"/>
  <c r="AM621" i="50" s="1"/>
  <c r="AL621" i="50"/>
  <c r="AM578" i="50"/>
  <c r="AL575" i="50"/>
  <c r="AM574" i="50" s="1"/>
  <c r="AL573" i="50"/>
  <c r="AL565" i="50"/>
  <c r="AM564" i="50" s="1"/>
  <c r="AL564" i="50"/>
  <c r="Z522" i="50" s="1"/>
  <c r="E43" i="47" s="1"/>
  <c r="AF579" i="50"/>
  <c r="AG578" i="50"/>
  <c r="AF576" i="50"/>
  <c r="AL576" i="50" s="1"/>
  <c r="AM575" i="50" s="1"/>
  <c r="AN575" i="50" s="1"/>
  <c r="AF575" i="50"/>
  <c r="AF574" i="50"/>
  <c r="AL574" i="50" s="1"/>
  <c r="AF573" i="50"/>
  <c r="AF572" i="50"/>
  <c r="AG571" i="50" s="1"/>
  <c r="AF571" i="50"/>
  <c r="AL571" i="50" s="1"/>
  <c r="AM570" i="50" s="1"/>
  <c r="AN570" i="50" s="1"/>
  <c r="AF570" i="50"/>
  <c r="AL570" i="50" s="1"/>
  <c r="AF569" i="50"/>
  <c r="AL569" i="50" s="1"/>
  <c r="AM568" i="50" s="1"/>
  <c r="AF568" i="50"/>
  <c r="AG567" i="50" s="1"/>
  <c r="AF567" i="50"/>
  <c r="AL567" i="50" s="1"/>
  <c r="AM566" i="50" s="1"/>
  <c r="AN566" i="50" s="1"/>
  <c r="AF566" i="50"/>
  <c r="AL566" i="50" s="1"/>
  <c r="AF565" i="50"/>
  <c r="AF564" i="50"/>
  <c r="AF537" i="50"/>
  <c r="AG536" i="50"/>
  <c r="AF534" i="50"/>
  <c r="AF533" i="50"/>
  <c r="AG532" i="50" s="1"/>
  <c r="AF532" i="50"/>
  <c r="AL531" i="50" s="1"/>
  <c r="AM530" i="50" s="1"/>
  <c r="AF531" i="50"/>
  <c r="AF530" i="50"/>
  <c r="AL529" i="50" s="1"/>
  <c r="AF529" i="50"/>
  <c r="AL528" i="50" s="1"/>
  <c r="AF528" i="50"/>
  <c r="AL527" i="50" s="1"/>
  <c r="AF527" i="50"/>
  <c r="AF526" i="50"/>
  <c r="AL525" i="50" s="1"/>
  <c r="AM524" i="50" s="1"/>
  <c r="AF525" i="50"/>
  <c r="AL524" i="50" s="1"/>
  <c r="AM523" i="50" s="1"/>
  <c r="AF524" i="50"/>
  <c r="AL523" i="50" s="1"/>
  <c r="AF523" i="50"/>
  <c r="AF522" i="50"/>
  <c r="AA537" i="50"/>
  <c r="G58" i="47" s="1"/>
  <c r="U536" i="50"/>
  <c r="U535" i="50"/>
  <c r="U534" i="50"/>
  <c r="U533" i="50"/>
  <c r="U532" i="50"/>
  <c r="U531" i="50"/>
  <c r="U530" i="50"/>
  <c r="U529" i="50"/>
  <c r="U528" i="50"/>
  <c r="U527" i="50"/>
  <c r="U526" i="50"/>
  <c r="U525" i="50"/>
  <c r="U524" i="50"/>
  <c r="U523" i="50"/>
  <c r="W522" i="50"/>
  <c r="C43" i="47" s="1"/>
  <c r="U522" i="50"/>
  <c r="AM535" i="50"/>
  <c r="AL536" i="50" s="1"/>
  <c r="AL533" i="50"/>
  <c r="AL532" i="50"/>
  <c r="AL530" i="50"/>
  <c r="AL526" i="50"/>
  <c r="AM525" i="50" s="1"/>
  <c r="AL522" i="50"/>
  <c r="AL521" i="50"/>
  <c r="AM134" i="50"/>
  <c r="AL135" i="50" s="1"/>
  <c r="AN135" i="50" s="1"/>
  <c r="AL127" i="50"/>
  <c r="AL123" i="50"/>
  <c r="AL120" i="50"/>
  <c r="AF135" i="50"/>
  <c r="AG134" i="50"/>
  <c r="AF132" i="50"/>
  <c r="AL132" i="50" s="1"/>
  <c r="AF131" i="50"/>
  <c r="AL131" i="50" s="1"/>
  <c r="AF130" i="50"/>
  <c r="AL130" i="50" s="1"/>
  <c r="AF129" i="50"/>
  <c r="AL129" i="50" s="1"/>
  <c r="AF128" i="50"/>
  <c r="AL128" i="50" s="1"/>
  <c r="AF127" i="50"/>
  <c r="AF126" i="50"/>
  <c r="AL126" i="50" s="1"/>
  <c r="AF125" i="50"/>
  <c r="AL125" i="50" s="1"/>
  <c r="AF124" i="50"/>
  <c r="AL124" i="50" s="1"/>
  <c r="AF123" i="50"/>
  <c r="AF122" i="50"/>
  <c r="AL122" i="50" s="1"/>
  <c r="AF121" i="50"/>
  <c r="AL121" i="50" s="1"/>
  <c r="AF120" i="50"/>
  <c r="AF93" i="50"/>
  <c r="AG92" i="50"/>
  <c r="AF90" i="50"/>
  <c r="AL89" i="50" s="1"/>
  <c r="AF89" i="50"/>
  <c r="AL88" i="50" s="1"/>
  <c r="AM87" i="50" s="1"/>
  <c r="AF88" i="50"/>
  <c r="AF87" i="50"/>
  <c r="AL86" i="50" s="1"/>
  <c r="AM85" i="50" s="1"/>
  <c r="AF86" i="50"/>
  <c r="AL85" i="50" s="1"/>
  <c r="AF85" i="50"/>
  <c r="AL84" i="50" s="1"/>
  <c r="AM83" i="50" s="1"/>
  <c r="AF84" i="50"/>
  <c r="AF83" i="50"/>
  <c r="AL82" i="50" s="1"/>
  <c r="AF82" i="50"/>
  <c r="AL81" i="50" s="1"/>
  <c r="AF81" i="50"/>
  <c r="AG80" i="50" s="1"/>
  <c r="AF80" i="50"/>
  <c r="AF79" i="50"/>
  <c r="AF78" i="50"/>
  <c r="AA93" i="50"/>
  <c r="U92" i="50"/>
  <c r="U91" i="50"/>
  <c r="U90" i="50"/>
  <c r="U89" i="50"/>
  <c r="U88" i="50"/>
  <c r="U87" i="50"/>
  <c r="U86" i="50"/>
  <c r="U85" i="50"/>
  <c r="U84" i="50"/>
  <c r="U83" i="50"/>
  <c r="U82" i="50"/>
  <c r="U81" i="50"/>
  <c r="U80" i="50"/>
  <c r="U79" i="50"/>
  <c r="Z78" i="50"/>
  <c r="W78" i="50"/>
  <c r="U78" i="50"/>
  <c r="AM91" i="50"/>
  <c r="AL87" i="50"/>
  <c r="AL83" i="50"/>
  <c r="AM82" i="50" s="1"/>
  <c r="AL80" i="50"/>
  <c r="AM79" i="50" s="1"/>
  <c r="AL79" i="50"/>
  <c r="AL78" i="50"/>
  <c r="AL77" i="50"/>
  <c r="AM62" i="50"/>
  <c r="AL60" i="50"/>
  <c r="AL48" i="50"/>
  <c r="AF63" i="50"/>
  <c r="AG62" i="50"/>
  <c r="AF60" i="50"/>
  <c r="AF59" i="50"/>
  <c r="AL59" i="50" s="1"/>
  <c r="AF58" i="50"/>
  <c r="AL58" i="50" s="1"/>
  <c r="AF57" i="50"/>
  <c r="AL57" i="50" s="1"/>
  <c r="AM56" i="50" s="1"/>
  <c r="AF56" i="50"/>
  <c r="AL56" i="50" s="1"/>
  <c r="AF55" i="50"/>
  <c r="AL55" i="50" s="1"/>
  <c r="AM54" i="50" s="1"/>
  <c r="AN54" i="50" s="1"/>
  <c r="AF54" i="50"/>
  <c r="AL54" i="50" s="1"/>
  <c r="AF53" i="50"/>
  <c r="AL53" i="50" s="1"/>
  <c r="AM52" i="50" s="1"/>
  <c r="AF52" i="50"/>
  <c r="AL52" i="50" s="1"/>
  <c r="AF51" i="50"/>
  <c r="AL51" i="50" s="1"/>
  <c r="AM50" i="50" s="1"/>
  <c r="AN50" i="50" s="1"/>
  <c r="AF50" i="50"/>
  <c r="AL50" i="50" s="1"/>
  <c r="AF49" i="50"/>
  <c r="AL49" i="50" s="1"/>
  <c r="AM48" i="50" s="1"/>
  <c r="AF48" i="50"/>
  <c r="AF21" i="50"/>
  <c r="AG20" i="50"/>
  <c r="AF18" i="50"/>
  <c r="AF17" i="50"/>
  <c r="AL16" i="50" s="1"/>
  <c r="AF16" i="50"/>
  <c r="AL15" i="50" s="1"/>
  <c r="AM14" i="50" s="1"/>
  <c r="AF15" i="50"/>
  <c r="AF14" i="50"/>
  <c r="AF13" i="50"/>
  <c r="AF12" i="50"/>
  <c r="AL11" i="50" s="1"/>
  <c r="AM10" i="50" s="1"/>
  <c r="AF11" i="50"/>
  <c r="AL10" i="50" s="1"/>
  <c r="AM9" i="50" s="1"/>
  <c r="AF10" i="50"/>
  <c r="AF9" i="50"/>
  <c r="AF8" i="50"/>
  <c r="AL7" i="50" s="1"/>
  <c r="AM6" i="50" s="1"/>
  <c r="AF7" i="50"/>
  <c r="AF6" i="50"/>
  <c r="AA21" i="50"/>
  <c r="G58" i="40" s="1"/>
  <c r="U20" i="50"/>
  <c r="U19" i="50"/>
  <c r="U18" i="50"/>
  <c r="U17" i="50"/>
  <c r="U16" i="50"/>
  <c r="U15" i="50"/>
  <c r="U14" i="50"/>
  <c r="U13" i="50"/>
  <c r="U12" i="50"/>
  <c r="U11" i="50"/>
  <c r="U10" i="50"/>
  <c r="U9" i="50"/>
  <c r="U8" i="50"/>
  <c r="U7" i="50"/>
  <c r="Z6" i="50"/>
  <c r="W6" i="50"/>
  <c r="U6" i="50"/>
  <c r="AM19" i="50"/>
  <c r="AL17" i="50"/>
  <c r="AL14" i="50"/>
  <c r="AL13" i="50"/>
  <c r="AM12" i="50" s="1"/>
  <c r="AL12" i="50"/>
  <c r="AL9" i="50"/>
  <c r="AL8" i="50"/>
  <c r="AM7" i="50" s="1"/>
  <c r="AL6" i="50"/>
  <c r="AL5" i="50"/>
  <c r="AM363" i="50"/>
  <c r="AL364" i="50" s="1"/>
  <c r="AL360" i="50"/>
  <c r="AM359" i="50" s="1"/>
  <c r="AN359" i="50" s="1"/>
  <c r="AL354" i="50"/>
  <c r="AM353" i="50" s="1"/>
  <c r="AL349" i="50"/>
  <c r="Z307" i="50" s="1"/>
  <c r="E43" i="44" s="1"/>
  <c r="AF364" i="50"/>
  <c r="AG363" i="50"/>
  <c r="AF361" i="50"/>
  <c r="AL361" i="50" s="1"/>
  <c r="AF360" i="50"/>
  <c r="AF359" i="50"/>
  <c r="AL359" i="50" s="1"/>
  <c r="AM358" i="50" s="1"/>
  <c r="AF358" i="50"/>
  <c r="AL358" i="50" s="1"/>
  <c r="AF357" i="50"/>
  <c r="AL357" i="50" s="1"/>
  <c r="AF356" i="50"/>
  <c r="AL356" i="50" s="1"/>
  <c r="AM355" i="50" s="1"/>
  <c r="AF355" i="50"/>
  <c r="AG354" i="50" s="1"/>
  <c r="AF354" i="50"/>
  <c r="AF353" i="50"/>
  <c r="AL353" i="50" s="1"/>
  <c r="AF352" i="50"/>
  <c r="AL352" i="50" s="1"/>
  <c r="AM351" i="50" s="1"/>
  <c r="AF351" i="50"/>
  <c r="AG350" i="50" s="1"/>
  <c r="AF350" i="50"/>
  <c r="AL350" i="50" s="1"/>
  <c r="AM349" i="50" s="1"/>
  <c r="AN349" i="50" s="1"/>
  <c r="AF349" i="50"/>
  <c r="AF322" i="50"/>
  <c r="AG321" i="50"/>
  <c r="AF319" i="50"/>
  <c r="AL318" i="50" s="1"/>
  <c r="AM317" i="50" s="1"/>
  <c r="AF318" i="50"/>
  <c r="AF317" i="50"/>
  <c r="AL316" i="50" s="1"/>
  <c r="AM315" i="50" s="1"/>
  <c r="AF316" i="50"/>
  <c r="AL315" i="50" s="1"/>
  <c r="AM314" i="50" s="1"/>
  <c r="AF315" i="50"/>
  <c r="AL314" i="50" s="1"/>
  <c r="AM313" i="50" s="1"/>
  <c r="AF314" i="50"/>
  <c r="AF313" i="50"/>
  <c r="AL312" i="50" s="1"/>
  <c r="AF312" i="50"/>
  <c r="AL311" i="50" s="1"/>
  <c r="AF311" i="50"/>
  <c r="AL310" i="50" s="1"/>
  <c r="AF310" i="50"/>
  <c r="AF309" i="50"/>
  <c r="AF308" i="50"/>
  <c r="AL307" i="50" s="1"/>
  <c r="AM306" i="50" s="1"/>
  <c r="AF307" i="50"/>
  <c r="AA322" i="50"/>
  <c r="U321" i="50"/>
  <c r="U320" i="50"/>
  <c r="U319" i="50"/>
  <c r="U318" i="50"/>
  <c r="U317" i="50"/>
  <c r="U316" i="50"/>
  <c r="U315" i="50"/>
  <c r="U314" i="50"/>
  <c r="U313" i="50"/>
  <c r="U312" i="50"/>
  <c r="U311" i="50"/>
  <c r="U310" i="50"/>
  <c r="U309" i="50"/>
  <c r="U308" i="50"/>
  <c r="W307" i="50"/>
  <c r="U307" i="50"/>
  <c r="AM320" i="50"/>
  <c r="AL317" i="50"/>
  <c r="AL313" i="50"/>
  <c r="AL309" i="50"/>
  <c r="AL308" i="50"/>
  <c r="AL306" i="50"/>
  <c r="AM287" i="50"/>
  <c r="AL288" i="50" s="1"/>
  <c r="AN288" i="50" s="1"/>
  <c r="AL284" i="50"/>
  <c r="AM283" i="50" s="1"/>
  <c r="AL277" i="50"/>
  <c r="AL273" i="50"/>
  <c r="Z231" i="50" s="1"/>
  <c r="E43" i="43" s="1"/>
  <c r="AF288" i="50"/>
  <c r="AG287" i="50"/>
  <c r="AF286" i="50" s="1"/>
  <c r="AL286" i="50" s="1"/>
  <c r="AF285" i="50"/>
  <c r="AL285" i="50" s="1"/>
  <c r="AF284" i="50"/>
  <c r="AF283" i="50"/>
  <c r="AL283" i="50" s="1"/>
  <c r="AF282" i="50"/>
  <c r="AL282" i="50" s="1"/>
  <c r="AM281" i="50" s="1"/>
  <c r="AF281" i="50"/>
  <c r="AL281" i="50" s="1"/>
  <c r="AF280" i="50"/>
  <c r="AL280" i="50" s="1"/>
  <c r="AM279" i="50" s="1"/>
  <c r="AF279" i="50"/>
  <c r="AL279" i="50" s="1"/>
  <c r="AF278" i="50"/>
  <c r="AG277" i="50" s="1"/>
  <c r="AF277" i="50"/>
  <c r="AF276" i="50"/>
  <c r="AL276" i="50" s="1"/>
  <c r="AM275" i="50" s="1"/>
  <c r="AF275" i="50"/>
  <c r="AL275" i="50" s="1"/>
  <c r="AF274" i="50"/>
  <c r="AL274" i="50" s="1"/>
  <c r="AM273" i="50" s="1"/>
  <c r="AF273" i="50"/>
  <c r="AF246" i="50"/>
  <c r="AG245" i="50"/>
  <c r="AF243" i="50"/>
  <c r="AG242" i="50" s="1"/>
  <c r="AF242" i="50"/>
  <c r="AF241" i="50"/>
  <c r="AL240" i="50" s="1"/>
  <c r="AM239" i="50" s="1"/>
  <c r="AF240" i="50"/>
  <c r="AL239" i="50" s="1"/>
  <c r="AF239" i="50"/>
  <c r="AL238" i="50" s="1"/>
  <c r="AF238" i="50"/>
  <c r="AF237" i="50"/>
  <c r="AL236" i="50" s="1"/>
  <c r="AM235" i="50" s="1"/>
  <c r="AF236" i="50"/>
  <c r="AL235" i="50" s="1"/>
  <c r="AF235" i="50"/>
  <c r="AG234" i="50" s="1"/>
  <c r="AF234" i="50"/>
  <c r="AF233" i="50"/>
  <c r="AL232" i="50" s="1"/>
  <c r="AF232" i="50"/>
  <c r="AL231" i="50" s="1"/>
  <c r="AF231" i="50"/>
  <c r="AA246" i="50"/>
  <c r="U245" i="50"/>
  <c r="U244" i="50"/>
  <c r="U243" i="50"/>
  <c r="U242" i="50"/>
  <c r="U241" i="50"/>
  <c r="U240" i="50"/>
  <c r="U239" i="50"/>
  <c r="U238" i="50"/>
  <c r="U237" i="50"/>
  <c r="U236" i="50"/>
  <c r="U235" i="50"/>
  <c r="U234" i="50"/>
  <c r="U233" i="50"/>
  <c r="U232" i="50"/>
  <c r="W231" i="50"/>
  <c r="U231" i="50"/>
  <c r="AM244" i="50"/>
  <c r="AL242" i="50"/>
  <c r="AL241" i="50"/>
  <c r="AL237" i="50"/>
  <c r="AM236" i="50" s="1"/>
  <c r="AL234" i="50"/>
  <c r="AM233" i="50" s="1"/>
  <c r="AL233" i="50"/>
  <c r="AL230" i="50"/>
  <c r="AM217" i="50"/>
  <c r="AL218" i="50" s="1"/>
  <c r="AN218" i="50" s="1"/>
  <c r="AL210" i="50"/>
  <c r="AL206" i="50"/>
  <c r="AM205" i="50" s="1"/>
  <c r="AL203" i="50"/>
  <c r="Z161" i="50" s="1"/>
  <c r="E43" i="42" s="1"/>
  <c r="AF218" i="50"/>
  <c r="AG217" i="50"/>
  <c r="AF215" i="50"/>
  <c r="AL215" i="50" s="1"/>
  <c r="AF214" i="50"/>
  <c r="AL214" i="50" s="1"/>
  <c r="AM213" i="50" s="1"/>
  <c r="AF213" i="50"/>
  <c r="AL213" i="50" s="1"/>
  <c r="AM212" i="50" s="1"/>
  <c r="AF212" i="50"/>
  <c r="AL212" i="50" s="1"/>
  <c r="AM211" i="50" s="1"/>
  <c r="AF211" i="50"/>
  <c r="AL211" i="50" s="1"/>
  <c r="AF210" i="50"/>
  <c r="AF209" i="50"/>
  <c r="AL209" i="50" s="1"/>
  <c r="AM208" i="50" s="1"/>
  <c r="AN208" i="50" s="1"/>
  <c r="AF208" i="50"/>
  <c r="AL208" i="50" s="1"/>
  <c r="AM207" i="50" s="1"/>
  <c r="AF207" i="50"/>
  <c r="AL207" i="50" s="1"/>
  <c r="AF206" i="50"/>
  <c r="AF205" i="50"/>
  <c r="AL205" i="50" s="1"/>
  <c r="AM204" i="50" s="1"/>
  <c r="AF204" i="50"/>
  <c r="AL204" i="50" s="1"/>
  <c r="AM203" i="50" s="1"/>
  <c r="AF203" i="50"/>
  <c r="AF176" i="50"/>
  <c r="AG175" i="50"/>
  <c r="AF173" i="50"/>
  <c r="AL172" i="50" s="1"/>
  <c r="AF172" i="50"/>
  <c r="AL171" i="50" s="1"/>
  <c r="AM170" i="50" s="1"/>
  <c r="AF171" i="50"/>
  <c r="AF170" i="50"/>
  <c r="AL169" i="50" s="1"/>
  <c r="AM168" i="50" s="1"/>
  <c r="AF169" i="50"/>
  <c r="AL168" i="50" s="1"/>
  <c r="AF168" i="50"/>
  <c r="AL167" i="50" s="1"/>
  <c r="AM166" i="50" s="1"/>
  <c r="AF167" i="50"/>
  <c r="AF166" i="50"/>
  <c r="AF165" i="50"/>
  <c r="AL164" i="50" s="1"/>
  <c r="AM163" i="50" s="1"/>
  <c r="AF164" i="50"/>
  <c r="AL163" i="50" s="1"/>
  <c r="AM162" i="50" s="1"/>
  <c r="AF163" i="50"/>
  <c r="AF162" i="50"/>
  <c r="AF161" i="50"/>
  <c r="AA176" i="50"/>
  <c r="G58" i="42" s="1"/>
  <c r="U175" i="50"/>
  <c r="U174" i="50"/>
  <c r="U173" i="50"/>
  <c r="U172" i="50"/>
  <c r="U171" i="50"/>
  <c r="U170" i="50"/>
  <c r="U169" i="50"/>
  <c r="U168" i="50"/>
  <c r="U167" i="50"/>
  <c r="U166" i="50"/>
  <c r="U165" i="50"/>
  <c r="U164" i="50"/>
  <c r="U163" i="50"/>
  <c r="U162" i="50"/>
  <c r="W161" i="50"/>
  <c r="U161" i="50"/>
  <c r="AM174" i="50"/>
  <c r="AL175" i="50" s="1"/>
  <c r="AN175" i="50" s="1"/>
  <c r="AL170" i="50"/>
  <c r="AM169" i="50" s="1"/>
  <c r="AL166" i="50"/>
  <c r="AL165" i="50"/>
  <c r="AM164" i="50" s="1"/>
  <c r="AN164" i="50" s="1"/>
  <c r="AL162" i="50"/>
  <c r="AL161" i="50"/>
  <c r="AM160" i="50" s="1"/>
  <c r="AL160" i="50"/>
  <c r="R13" i="35"/>
  <c r="G7" i="51" s="1"/>
  <c r="I7" i="51" s="1"/>
  <c r="R14" i="35"/>
  <c r="R15" i="35"/>
  <c r="G8" i="51" s="1"/>
  <c r="I8" i="51" s="1"/>
  <c r="R16" i="35"/>
  <c r="R17" i="35"/>
  <c r="G9" i="51" s="1"/>
  <c r="I9" i="51" s="1"/>
  <c r="R18" i="35"/>
  <c r="R19" i="35"/>
  <c r="G10" i="51" s="1"/>
  <c r="I10" i="51" s="1"/>
  <c r="J10" i="51" s="1"/>
  <c r="R20" i="35"/>
  <c r="R21" i="35"/>
  <c r="G11" i="51" s="1"/>
  <c r="I11" i="51" s="1"/>
  <c r="R22" i="35"/>
  <c r="R23" i="35"/>
  <c r="G12" i="51" s="1"/>
  <c r="I12" i="51" s="1"/>
  <c r="R24" i="35"/>
  <c r="R25" i="35"/>
  <c r="G13" i="51" s="1"/>
  <c r="R26" i="35"/>
  <c r="R27" i="35"/>
  <c r="G14" i="51" s="1"/>
  <c r="I14" i="51" s="1"/>
  <c r="R28" i="35"/>
  <c r="R29" i="35"/>
  <c r="G15" i="51" s="1"/>
  <c r="I15" i="51" s="1"/>
  <c r="R30" i="35"/>
  <c r="R31" i="35"/>
  <c r="G16" i="51" s="1"/>
  <c r="I16" i="51" s="1"/>
  <c r="J16" i="51" s="1"/>
  <c r="R32" i="35"/>
  <c r="R33" i="35"/>
  <c r="G17" i="51" s="1"/>
  <c r="I17" i="51" s="1"/>
  <c r="R34" i="35"/>
  <c r="R35" i="35"/>
  <c r="G18" i="51" s="1"/>
  <c r="I18" i="51" s="1"/>
  <c r="R36" i="35"/>
  <c r="R37" i="35"/>
  <c r="G19" i="51" s="1"/>
  <c r="I19" i="51" s="1"/>
  <c r="R38" i="35"/>
  <c r="R39" i="35"/>
  <c r="G20" i="51" s="1"/>
  <c r="I20" i="51" s="1"/>
  <c r="R40" i="35"/>
  <c r="R41" i="35"/>
  <c r="G21" i="51" s="1"/>
  <c r="I21" i="51" s="1"/>
  <c r="R42" i="35"/>
  <c r="R43" i="35"/>
  <c r="G22" i="51" s="1"/>
  <c r="I22" i="51" s="1"/>
  <c r="R44" i="35"/>
  <c r="R45" i="35"/>
  <c r="G23" i="51" s="1"/>
  <c r="I23" i="51" s="1"/>
  <c r="R46" i="35"/>
  <c r="R47" i="35"/>
  <c r="G24" i="51" s="1"/>
  <c r="I24" i="51" s="1"/>
  <c r="J24" i="51" s="1"/>
  <c r="R48" i="35"/>
  <c r="R49" i="35"/>
  <c r="G25" i="51" s="1"/>
  <c r="I25" i="51" s="1"/>
  <c r="R50" i="35"/>
  <c r="R51" i="35"/>
  <c r="G26" i="51" s="1"/>
  <c r="I26" i="51" s="1"/>
  <c r="R52" i="35"/>
  <c r="R53" i="35"/>
  <c r="G27" i="51" s="1"/>
  <c r="I27" i="51" s="1"/>
  <c r="R54" i="35"/>
  <c r="R55" i="35"/>
  <c r="G28" i="51" s="1"/>
  <c r="I28" i="51" s="1"/>
  <c r="R56" i="35"/>
  <c r="R57" i="35"/>
  <c r="G29" i="51" s="1"/>
  <c r="I29" i="51" s="1"/>
  <c r="R58" i="35"/>
  <c r="R59" i="35"/>
  <c r="G30" i="51" s="1"/>
  <c r="I30" i="51" s="1"/>
  <c r="R60" i="35"/>
  <c r="R61" i="35"/>
  <c r="G31" i="51" s="1"/>
  <c r="I31" i="51" s="1"/>
  <c r="R62" i="35"/>
  <c r="R63" i="35"/>
  <c r="G32" i="51" s="1"/>
  <c r="I32" i="51" s="1"/>
  <c r="J32" i="51" s="1"/>
  <c r="R64" i="35"/>
  <c r="R65" i="35"/>
  <c r="G33" i="51" s="1"/>
  <c r="I33" i="51" s="1"/>
  <c r="R66" i="35"/>
  <c r="R67" i="35"/>
  <c r="G34" i="51" s="1"/>
  <c r="I34" i="51" s="1"/>
  <c r="R68" i="35"/>
  <c r="R69" i="35"/>
  <c r="G35" i="51" s="1"/>
  <c r="I35" i="51" s="1"/>
  <c r="R70" i="35"/>
  <c r="R71" i="35"/>
  <c r="G36" i="51" s="1"/>
  <c r="I36" i="51" s="1"/>
  <c r="R72" i="35"/>
  <c r="R73" i="35"/>
  <c r="G37" i="51" s="1"/>
  <c r="I37" i="51" s="1"/>
  <c r="R74" i="35"/>
  <c r="R75" i="35"/>
  <c r="G38" i="51" s="1"/>
  <c r="I38" i="51" s="1"/>
  <c r="R76" i="35"/>
  <c r="R77" i="35"/>
  <c r="G39" i="51" s="1"/>
  <c r="I39" i="51" s="1"/>
  <c r="R78" i="35"/>
  <c r="R79" i="35"/>
  <c r="G40" i="51" s="1"/>
  <c r="I40" i="51" s="1"/>
  <c r="J40" i="51" s="1"/>
  <c r="R80" i="35"/>
  <c r="B13" i="35"/>
  <c r="B15" i="35"/>
  <c r="B17" i="35"/>
  <c r="B19" i="35"/>
  <c r="B21" i="35"/>
  <c r="B23" i="35"/>
  <c r="B25" i="35"/>
  <c r="B27" i="35"/>
  <c r="B29" i="35"/>
  <c r="B31" i="35"/>
  <c r="B33" i="35"/>
  <c r="B35" i="35"/>
  <c r="B37" i="35"/>
  <c r="B39" i="35"/>
  <c r="B41" i="35"/>
  <c r="B43" i="35"/>
  <c r="B45" i="35"/>
  <c r="B47" i="35"/>
  <c r="B49" i="35"/>
  <c r="B51" i="35"/>
  <c r="B53" i="35"/>
  <c r="B55" i="35"/>
  <c r="B57" i="35"/>
  <c r="B59" i="35"/>
  <c r="B61" i="35"/>
  <c r="B63" i="35"/>
  <c r="B65" i="35"/>
  <c r="B67" i="35"/>
  <c r="B69" i="35"/>
  <c r="B71" i="35"/>
  <c r="B73" i="35"/>
  <c r="B75" i="35"/>
  <c r="B77" i="35"/>
  <c r="B79" i="35"/>
  <c r="B11" i="35"/>
  <c r="A15" i="35"/>
  <c r="A17" i="35"/>
  <c r="A19" i="35"/>
  <c r="A21" i="35"/>
  <c r="A23" i="35"/>
  <c r="A25" i="35"/>
  <c r="A27" i="35"/>
  <c r="A29" i="35"/>
  <c r="A31" i="35"/>
  <c r="A33" i="35"/>
  <c r="A35" i="35"/>
  <c r="A37" i="35"/>
  <c r="A39" i="35"/>
  <c r="A41" i="35"/>
  <c r="A43" i="35"/>
  <c r="A45" i="35"/>
  <c r="A47" i="35"/>
  <c r="A49" i="35"/>
  <c r="A51" i="35"/>
  <c r="A53" i="35"/>
  <c r="A55" i="35"/>
  <c r="A57" i="35"/>
  <c r="A59" i="35"/>
  <c r="A61" i="35"/>
  <c r="A63" i="35"/>
  <c r="A65" i="35"/>
  <c r="A67" i="35"/>
  <c r="A69" i="35"/>
  <c r="A71" i="35"/>
  <c r="A73" i="35"/>
  <c r="A75" i="35"/>
  <c r="A77" i="35"/>
  <c r="A79" i="35"/>
  <c r="A13" i="35"/>
  <c r="A11" i="35"/>
  <c r="B5" i="35"/>
  <c r="B4" i="35"/>
  <c r="B40" i="51"/>
  <c r="B39" i="51"/>
  <c r="B38" i="51"/>
  <c r="B37" i="51"/>
  <c r="B36" i="51"/>
  <c r="B35" i="51"/>
  <c r="B34" i="51"/>
  <c r="B33" i="51"/>
  <c r="B32" i="51"/>
  <c r="B31" i="51"/>
  <c r="B30" i="51"/>
  <c r="B29" i="51"/>
  <c r="B28" i="51"/>
  <c r="B27" i="51"/>
  <c r="B26" i="51"/>
  <c r="B25" i="51"/>
  <c r="B24" i="51"/>
  <c r="B23" i="51"/>
  <c r="B22" i="51"/>
  <c r="B21" i="51"/>
  <c r="B20" i="51"/>
  <c r="B19" i="51"/>
  <c r="B18" i="51"/>
  <c r="B17" i="51"/>
  <c r="B16" i="51"/>
  <c r="B15" i="51"/>
  <c r="B14" i="51"/>
  <c r="B13" i="51"/>
  <c r="B12" i="51"/>
  <c r="B11" i="51"/>
  <c r="B10" i="51"/>
  <c r="B9" i="51"/>
  <c r="B8" i="51"/>
  <c r="B7" i="51"/>
  <c r="B6" i="51"/>
  <c r="E4" i="51"/>
  <c r="E3" i="51"/>
  <c r="E2" i="51"/>
  <c r="B1" i="51"/>
  <c r="G2" i="49"/>
  <c r="B38" i="49"/>
  <c r="B37" i="49"/>
  <c r="B36" i="49"/>
  <c r="B35" i="49"/>
  <c r="B34" i="49"/>
  <c r="B33" i="49"/>
  <c r="B32" i="49"/>
  <c r="B31" i="49"/>
  <c r="B30" i="49"/>
  <c r="B29" i="49"/>
  <c r="B28" i="49"/>
  <c r="B27" i="49"/>
  <c r="B26" i="49"/>
  <c r="B25" i="49"/>
  <c r="B24" i="49"/>
  <c r="B23" i="49"/>
  <c r="B22" i="49"/>
  <c r="B21" i="49"/>
  <c r="B20" i="49"/>
  <c r="B19" i="49"/>
  <c r="B18" i="49"/>
  <c r="B17" i="49"/>
  <c r="B16" i="49"/>
  <c r="B15" i="49"/>
  <c r="B14" i="49"/>
  <c r="B13" i="49"/>
  <c r="B12" i="49"/>
  <c r="B11" i="49"/>
  <c r="B10" i="49"/>
  <c r="B9" i="49"/>
  <c r="B8" i="49"/>
  <c r="B7" i="49"/>
  <c r="B6" i="49"/>
  <c r="B5" i="49"/>
  <c r="B4" i="49"/>
  <c r="C2" i="49"/>
  <c r="C1" i="49"/>
  <c r="G2" i="48"/>
  <c r="B38" i="48"/>
  <c r="B37" i="48"/>
  <c r="B36" i="48"/>
  <c r="B35" i="48"/>
  <c r="B34" i="48"/>
  <c r="B33" i="48"/>
  <c r="B32" i="48"/>
  <c r="B31" i="48"/>
  <c r="B30" i="48"/>
  <c r="B29" i="48"/>
  <c r="B28" i="48"/>
  <c r="B27" i="48"/>
  <c r="B26" i="48"/>
  <c r="B25" i="48"/>
  <c r="B24" i="48"/>
  <c r="B23" i="48"/>
  <c r="B22" i="48"/>
  <c r="B21" i="48"/>
  <c r="B20" i="48"/>
  <c r="B19" i="48"/>
  <c r="B18" i="48"/>
  <c r="B17" i="48"/>
  <c r="B16" i="48"/>
  <c r="B15" i="48"/>
  <c r="B14" i="48"/>
  <c r="B13" i="48"/>
  <c r="B12" i="48"/>
  <c r="B11" i="48"/>
  <c r="B10" i="48"/>
  <c r="B9" i="48"/>
  <c r="B8" i="48"/>
  <c r="B7" i="48"/>
  <c r="B6" i="48"/>
  <c r="B5" i="48"/>
  <c r="B4" i="48"/>
  <c r="C2" i="48"/>
  <c r="C1" i="48"/>
  <c r="G2" i="47"/>
  <c r="B38" i="47"/>
  <c r="B37" i="47"/>
  <c r="B36" i="47"/>
  <c r="B35" i="47"/>
  <c r="B34" i="47"/>
  <c r="B33" i="47"/>
  <c r="B32" i="47"/>
  <c r="B31" i="47"/>
  <c r="B30" i="47"/>
  <c r="B29" i="47"/>
  <c r="B28" i="47"/>
  <c r="B27" i="47"/>
  <c r="B26" i="47"/>
  <c r="B25" i="47"/>
  <c r="B24" i="47"/>
  <c r="B23" i="47"/>
  <c r="B22" i="47"/>
  <c r="B21" i="47"/>
  <c r="B20" i="47"/>
  <c r="B19" i="47"/>
  <c r="B18" i="47"/>
  <c r="B17" i="47"/>
  <c r="B16" i="47"/>
  <c r="B15" i="47"/>
  <c r="B14" i="47"/>
  <c r="B13" i="47"/>
  <c r="B12" i="47"/>
  <c r="B11" i="47"/>
  <c r="B10" i="47"/>
  <c r="B9" i="47"/>
  <c r="B8" i="47"/>
  <c r="B7" i="47"/>
  <c r="B6" i="47"/>
  <c r="B5" i="47"/>
  <c r="B4" i="47"/>
  <c r="C2" i="47"/>
  <c r="C1" i="47"/>
  <c r="G2" i="46"/>
  <c r="B38" i="46"/>
  <c r="B37" i="46"/>
  <c r="B36" i="46"/>
  <c r="B35" i="46"/>
  <c r="B34" i="46"/>
  <c r="B33" i="46"/>
  <c r="B32" i="46"/>
  <c r="B31" i="46"/>
  <c r="B30" i="46"/>
  <c r="B29" i="46"/>
  <c r="B28" i="46"/>
  <c r="B27" i="46"/>
  <c r="B26" i="46"/>
  <c r="B25" i="46"/>
  <c r="B24" i="46"/>
  <c r="B23" i="46"/>
  <c r="B22" i="46"/>
  <c r="B21" i="46"/>
  <c r="B20" i="46"/>
  <c r="B19" i="46"/>
  <c r="B18" i="46"/>
  <c r="B17" i="46"/>
  <c r="B16" i="46"/>
  <c r="B15" i="46"/>
  <c r="B14" i="46"/>
  <c r="B13" i="46"/>
  <c r="B12" i="46"/>
  <c r="B11" i="46"/>
  <c r="B10" i="46"/>
  <c r="B9" i="46"/>
  <c r="B8" i="46"/>
  <c r="B7" i="46"/>
  <c r="B6" i="46"/>
  <c r="B5" i="46"/>
  <c r="B4" i="46"/>
  <c r="C2" i="46"/>
  <c r="C1" i="46"/>
  <c r="G2" i="45"/>
  <c r="B38" i="45"/>
  <c r="B37" i="45"/>
  <c r="B36" i="45"/>
  <c r="B35" i="45"/>
  <c r="B34" i="45"/>
  <c r="B33" i="45"/>
  <c r="B32" i="45"/>
  <c r="B31" i="45"/>
  <c r="B30" i="45"/>
  <c r="B29" i="45"/>
  <c r="B28" i="45"/>
  <c r="B27" i="45"/>
  <c r="B26" i="45"/>
  <c r="B25" i="45"/>
  <c r="B24" i="45"/>
  <c r="B23" i="45"/>
  <c r="B22" i="45"/>
  <c r="B21" i="45"/>
  <c r="B20" i="45"/>
  <c r="B19" i="45"/>
  <c r="B18" i="45"/>
  <c r="B17" i="45"/>
  <c r="B16" i="45"/>
  <c r="B15" i="45"/>
  <c r="B14" i="45"/>
  <c r="B13" i="45"/>
  <c r="B12" i="45"/>
  <c r="B11" i="45"/>
  <c r="B10" i="45"/>
  <c r="B9" i="45"/>
  <c r="B8" i="45"/>
  <c r="B7" i="45"/>
  <c r="B6" i="45"/>
  <c r="B5" i="45"/>
  <c r="B4" i="45"/>
  <c r="C2" i="45"/>
  <c r="C1" i="45"/>
  <c r="G2" i="44"/>
  <c r="B38" i="44"/>
  <c r="B37" i="44"/>
  <c r="B36" i="44"/>
  <c r="B35" i="44"/>
  <c r="B34" i="44"/>
  <c r="B33" i="44"/>
  <c r="B32" i="44"/>
  <c r="B31" i="44"/>
  <c r="B30" i="44"/>
  <c r="B29" i="44"/>
  <c r="B28" i="44"/>
  <c r="B27" i="44"/>
  <c r="B26" i="44"/>
  <c r="B25" i="44"/>
  <c r="B24" i="44"/>
  <c r="B23" i="44"/>
  <c r="B22" i="44"/>
  <c r="B21" i="44"/>
  <c r="B20" i="44"/>
  <c r="B19" i="44"/>
  <c r="B18" i="44"/>
  <c r="B17" i="44"/>
  <c r="B16" i="44"/>
  <c r="B15" i="44"/>
  <c r="B14" i="44"/>
  <c r="B13" i="44"/>
  <c r="B12" i="44"/>
  <c r="B11" i="44"/>
  <c r="B10" i="44"/>
  <c r="B9" i="44"/>
  <c r="B8" i="44"/>
  <c r="B7" i="44"/>
  <c r="B6" i="44"/>
  <c r="B5" i="44"/>
  <c r="B4" i="44"/>
  <c r="C2" i="44"/>
  <c r="C1" i="44"/>
  <c r="G2" i="43"/>
  <c r="B38" i="43"/>
  <c r="B37" i="43"/>
  <c r="B36" i="43"/>
  <c r="B35" i="43"/>
  <c r="B34" i="43"/>
  <c r="B33" i="43"/>
  <c r="B32" i="43"/>
  <c r="B31" i="43"/>
  <c r="B30" i="43"/>
  <c r="B29" i="43"/>
  <c r="B28" i="43"/>
  <c r="B27" i="43"/>
  <c r="B26" i="43"/>
  <c r="B25" i="43"/>
  <c r="B24" i="43"/>
  <c r="B23" i="43"/>
  <c r="B22" i="43"/>
  <c r="B21" i="43"/>
  <c r="B20" i="43"/>
  <c r="B19" i="43"/>
  <c r="B18" i="43"/>
  <c r="B17" i="43"/>
  <c r="B16" i="43"/>
  <c r="B15" i="43"/>
  <c r="B14" i="43"/>
  <c r="B13" i="43"/>
  <c r="B12" i="43"/>
  <c r="B11" i="43"/>
  <c r="B10" i="43"/>
  <c r="B9" i="43"/>
  <c r="B8" i="43"/>
  <c r="B7" i="43"/>
  <c r="B6" i="43"/>
  <c r="B5" i="43"/>
  <c r="B4" i="43"/>
  <c r="C2" i="43"/>
  <c r="C1" i="43"/>
  <c r="G2" i="42"/>
  <c r="B38" i="42"/>
  <c r="B37" i="42"/>
  <c r="B36" i="42"/>
  <c r="B35" i="42"/>
  <c r="B34" i="42"/>
  <c r="B33" i="42"/>
  <c r="B32" i="42"/>
  <c r="B31" i="42"/>
  <c r="B30" i="42"/>
  <c r="B29" i="42"/>
  <c r="B28" i="42"/>
  <c r="B27" i="42"/>
  <c r="B26" i="42"/>
  <c r="B25" i="42"/>
  <c r="B24" i="42"/>
  <c r="B23" i="42"/>
  <c r="B22" i="42"/>
  <c r="B21" i="42"/>
  <c r="B20" i="42"/>
  <c r="B19" i="42"/>
  <c r="B18" i="42"/>
  <c r="B17" i="42"/>
  <c r="B16" i="42"/>
  <c r="B15" i="42"/>
  <c r="B14" i="42"/>
  <c r="B13" i="42"/>
  <c r="B12" i="42"/>
  <c r="B11" i="42"/>
  <c r="B10" i="42"/>
  <c r="B9" i="42"/>
  <c r="B8" i="42"/>
  <c r="B7" i="42"/>
  <c r="B6" i="42"/>
  <c r="B5" i="42"/>
  <c r="B4" i="42"/>
  <c r="C2" i="42"/>
  <c r="C1" i="42"/>
  <c r="G2" i="41"/>
  <c r="B38" i="41"/>
  <c r="B37" i="41"/>
  <c r="B36" i="41"/>
  <c r="B35" i="41"/>
  <c r="B34" i="41"/>
  <c r="B33" i="41"/>
  <c r="B32" i="41"/>
  <c r="B31" i="41"/>
  <c r="B30" i="41"/>
  <c r="B29" i="41"/>
  <c r="B28" i="41"/>
  <c r="B27" i="41"/>
  <c r="B26" i="41"/>
  <c r="B25" i="41"/>
  <c r="B24" i="41"/>
  <c r="B23" i="41"/>
  <c r="B22" i="41"/>
  <c r="B21" i="41"/>
  <c r="B20" i="41"/>
  <c r="B19" i="41"/>
  <c r="B18" i="41"/>
  <c r="B17" i="41"/>
  <c r="B16" i="41"/>
  <c r="B15" i="41"/>
  <c r="B14" i="41"/>
  <c r="B13" i="41"/>
  <c r="B12" i="41"/>
  <c r="B11" i="41"/>
  <c r="B10" i="41"/>
  <c r="B9" i="41"/>
  <c r="B8" i="41"/>
  <c r="B7" i="41"/>
  <c r="B6" i="41"/>
  <c r="B5" i="41"/>
  <c r="B4" i="41"/>
  <c r="C2" i="41"/>
  <c r="C1" i="41"/>
  <c r="G2" i="40"/>
  <c r="B38" i="40"/>
  <c r="B37" i="40"/>
  <c r="B36" i="40"/>
  <c r="B35" i="40"/>
  <c r="B34" i="40"/>
  <c r="B33" i="40"/>
  <c r="B32" i="40"/>
  <c r="B31" i="40"/>
  <c r="B30" i="40"/>
  <c r="B29" i="40"/>
  <c r="B28" i="40"/>
  <c r="B27" i="40"/>
  <c r="B26" i="40"/>
  <c r="B25" i="40"/>
  <c r="B24" i="40"/>
  <c r="B23" i="40"/>
  <c r="B22" i="40"/>
  <c r="B21" i="40"/>
  <c r="B20" i="40"/>
  <c r="B19" i="40"/>
  <c r="B18" i="40"/>
  <c r="B17" i="40"/>
  <c r="B16" i="40"/>
  <c r="B15" i="40"/>
  <c r="B14" i="40"/>
  <c r="B13" i="40"/>
  <c r="B12" i="40"/>
  <c r="B11" i="40"/>
  <c r="B10" i="40"/>
  <c r="B9" i="40"/>
  <c r="B8" i="40"/>
  <c r="B7" i="40"/>
  <c r="B6" i="40"/>
  <c r="B5" i="40"/>
  <c r="B4" i="40"/>
  <c r="C2" i="40"/>
  <c r="C1" i="40"/>
  <c r="A40" i="51"/>
  <c r="A39" i="51"/>
  <c r="A38" i="51"/>
  <c r="A37" i="51"/>
  <c r="A36" i="51"/>
  <c r="A35" i="51"/>
  <c r="A34" i="51"/>
  <c r="A33" i="51"/>
  <c r="A32" i="51"/>
  <c r="A31" i="51"/>
  <c r="A30" i="51"/>
  <c r="A29" i="51"/>
  <c r="A28" i="51"/>
  <c r="A27" i="51"/>
  <c r="A26" i="51"/>
  <c r="A25" i="51"/>
  <c r="A24" i="51"/>
  <c r="A23" i="51"/>
  <c r="A22" i="51"/>
  <c r="A21" i="51"/>
  <c r="A20" i="51"/>
  <c r="A19" i="51"/>
  <c r="A18" i="51"/>
  <c r="A17" i="51"/>
  <c r="A16" i="51"/>
  <c r="A15" i="51"/>
  <c r="A14" i="51"/>
  <c r="A13" i="51"/>
  <c r="A12" i="51"/>
  <c r="A11" i="51"/>
  <c r="A10" i="51"/>
  <c r="A9" i="51"/>
  <c r="A8" i="51"/>
  <c r="A7" i="51"/>
  <c r="A6" i="51"/>
  <c r="G65" i="51"/>
  <c r="F65" i="51"/>
  <c r="G64" i="51"/>
  <c r="G63" i="51"/>
  <c r="G62" i="51"/>
  <c r="G61" i="51"/>
  <c r="G60" i="51"/>
  <c r="G59" i="51"/>
  <c r="G58" i="51"/>
  <c r="G57" i="51"/>
  <c r="G56" i="51"/>
  <c r="G55" i="51"/>
  <c r="G54" i="51"/>
  <c r="G53" i="51"/>
  <c r="G52" i="51"/>
  <c r="G51" i="51"/>
  <c r="G50" i="51"/>
  <c r="D58" i="49"/>
  <c r="E42" i="49"/>
  <c r="E41" i="49"/>
  <c r="E40" i="49"/>
  <c r="C38" i="49"/>
  <c r="P38" i="39" s="1"/>
  <c r="F152" i="50" s="1"/>
  <c r="C37" i="49"/>
  <c r="P37" i="39" s="1"/>
  <c r="F151" i="50" s="1"/>
  <c r="C36" i="49"/>
  <c r="P36" i="39" s="1"/>
  <c r="F150" i="50" s="1"/>
  <c r="C35" i="49"/>
  <c r="P35" i="39" s="1"/>
  <c r="F149" i="50" s="1"/>
  <c r="C34" i="49"/>
  <c r="P34" i="39" s="1"/>
  <c r="F148" i="50" s="1"/>
  <c r="C33" i="49"/>
  <c r="P33" i="39" s="1"/>
  <c r="F147" i="50" s="1"/>
  <c r="C32" i="49"/>
  <c r="P32" i="39" s="1"/>
  <c r="F146" i="50" s="1"/>
  <c r="C31" i="49"/>
  <c r="P31" i="39" s="1"/>
  <c r="F145" i="50" s="1"/>
  <c r="C30" i="49"/>
  <c r="P30" i="39" s="1"/>
  <c r="F144" i="50" s="1"/>
  <c r="C29" i="49"/>
  <c r="P29" i="39" s="1"/>
  <c r="F143" i="50" s="1"/>
  <c r="C28" i="49"/>
  <c r="P28" i="39" s="1"/>
  <c r="F142" i="50" s="1"/>
  <c r="C27" i="49"/>
  <c r="P27" i="39" s="1"/>
  <c r="F141" i="50" s="1"/>
  <c r="C26" i="49"/>
  <c r="P26" i="39" s="1"/>
  <c r="F140" i="50" s="1"/>
  <c r="C25" i="49"/>
  <c r="C24" i="49"/>
  <c r="P24" i="39" s="1"/>
  <c r="F138" i="50" s="1"/>
  <c r="C23" i="49"/>
  <c r="P23" i="39" s="1"/>
  <c r="F137" i="50" s="1"/>
  <c r="C22" i="49"/>
  <c r="P22" i="39" s="1"/>
  <c r="F136" i="50" s="1"/>
  <c r="C21" i="49"/>
  <c r="P21" i="39" s="1"/>
  <c r="F135" i="50" s="1"/>
  <c r="C20" i="49"/>
  <c r="P20" i="39" s="1"/>
  <c r="F134" i="50" s="1"/>
  <c r="C19" i="49"/>
  <c r="P19" i="39" s="1"/>
  <c r="F133" i="50" s="1"/>
  <c r="C18" i="49"/>
  <c r="P18" i="39" s="1"/>
  <c r="F132" i="50" s="1"/>
  <c r="C17" i="49"/>
  <c r="P17" i="39" s="1"/>
  <c r="F131" i="50" s="1"/>
  <c r="C16" i="49"/>
  <c r="P16" i="39" s="1"/>
  <c r="F130" i="50" s="1"/>
  <c r="C15" i="49"/>
  <c r="P15" i="39" s="1"/>
  <c r="F129" i="50" s="1"/>
  <c r="C14" i="49"/>
  <c r="P14" i="39" s="1"/>
  <c r="F128" i="50" s="1"/>
  <c r="C13" i="49"/>
  <c r="P13" i="39" s="1"/>
  <c r="F127" i="50" s="1"/>
  <c r="C12" i="49"/>
  <c r="P12" i="39" s="1"/>
  <c r="F126" i="50" s="1"/>
  <c r="C11" i="49"/>
  <c r="P11" i="39" s="1"/>
  <c r="F125" i="50" s="1"/>
  <c r="C10" i="49"/>
  <c r="P10" i="39" s="1"/>
  <c r="F124" i="50" s="1"/>
  <c r="C9" i="49"/>
  <c r="P9" i="39" s="1"/>
  <c r="F123" i="50" s="1"/>
  <c r="C8" i="49"/>
  <c r="P8" i="39" s="1"/>
  <c r="F122" i="50" s="1"/>
  <c r="C7" i="49"/>
  <c r="P7" i="39" s="1"/>
  <c r="F121" i="50" s="1"/>
  <c r="C6" i="49"/>
  <c r="P6" i="39" s="1"/>
  <c r="F120" i="50" s="1"/>
  <c r="C5" i="49"/>
  <c r="P5" i="39" s="1"/>
  <c r="C4" i="49"/>
  <c r="P4" i="39" s="1"/>
  <c r="F118" i="50" s="1"/>
  <c r="D58" i="48"/>
  <c r="C43" i="48"/>
  <c r="E42" i="48"/>
  <c r="E41" i="48"/>
  <c r="E40" i="48"/>
  <c r="C38" i="48"/>
  <c r="O38" i="39" s="1"/>
  <c r="E152" i="50" s="1"/>
  <c r="C37" i="48"/>
  <c r="C36" i="48"/>
  <c r="O36" i="39" s="1"/>
  <c r="E150" i="50" s="1"/>
  <c r="C35" i="48"/>
  <c r="O35" i="39" s="1"/>
  <c r="C34" i="48"/>
  <c r="O34" i="39" s="1"/>
  <c r="E148" i="50" s="1"/>
  <c r="C33" i="48"/>
  <c r="O33" i="39" s="1"/>
  <c r="E147" i="50" s="1"/>
  <c r="C32" i="48"/>
  <c r="O32" i="39" s="1"/>
  <c r="E146" i="50" s="1"/>
  <c r="C31" i="48"/>
  <c r="O31" i="39" s="1"/>
  <c r="E145" i="50" s="1"/>
  <c r="C30" i="48"/>
  <c r="O30" i="39" s="1"/>
  <c r="E144" i="50" s="1"/>
  <c r="C29" i="48"/>
  <c r="C28" i="48"/>
  <c r="O28" i="39" s="1"/>
  <c r="C27" i="48"/>
  <c r="O27" i="39" s="1"/>
  <c r="E141" i="50" s="1"/>
  <c r="C26" i="48"/>
  <c r="O26" i="39" s="1"/>
  <c r="E140" i="50" s="1"/>
  <c r="C25" i="48"/>
  <c r="O25" i="39" s="1"/>
  <c r="E139" i="50" s="1"/>
  <c r="C24" i="48"/>
  <c r="C23" i="48"/>
  <c r="O23" i="39" s="1"/>
  <c r="E137" i="50" s="1"/>
  <c r="C22" i="48"/>
  <c r="O22" i="39" s="1"/>
  <c r="E136" i="50" s="1"/>
  <c r="C21" i="48"/>
  <c r="O21" i="39" s="1"/>
  <c r="E135" i="50" s="1"/>
  <c r="C20" i="48"/>
  <c r="O20" i="39" s="1"/>
  <c r="E134" i="50" s="1"/>
  <c r="C19" i="48"/>
  <c r="O19" i="39" s="1"/>
  <c r="E133" i="50" s="1"/>
  <c r="C18" i="48"/>
  <c r="O18" i="39" s="1"/>
  <c r="E132" i="50" s="1"/>
  <c r="C17" i="48"/>
  <c r="C16" i="48"/>
  <c r="O16" i="39" s="1"/>
  <c r="C15" i="48"/>
  <c r="O15" i="39" s="1"/>
  <c r="E129" i="50" s="1"/>
  <c r="C14" i="48"/>
  <c r="O14" i="39" s="1"/>
  <c r="E128" i="50" s="1"/>
  <c r="C13" i="48"/>
  <c r="O13" i="39" s="1"/>
  <c r="E127" i="50" s="1"/>
  <c r="C12" i="48"/>
  <c r="C11" i="48"/>
  <c r="O11" i="39" s="1"/>
  <c r="E125" i="50" s="1"/>
  <c r="C10" i="48"/>
  <c r="O10" i="39" s="1"/>
  <c r="E124" i="50" s="1"/>
  <c r="C9" i="48"/>
  <c r="O9" i="39" s="1"/>
  <c r="E123" i="50" s="1"/>
  <c r="C8" i="48"/>
  <c r="O8" i="39" s="1"/>
  <c r="C7" i="48"/>
  <c r="O7" i="39" s="1"/>
  <c r="C6" i="48"/>
  <c r="O6" i="39" s="1"/>
  <c r="E120" i="50" s="1"/>
  <c r="C5" i="48"/>
  <c r="C4" i="48"/>
  <c r="O4" i="39" s="1"/>
  <c r="E118" i="50" s="1"/>
  <c r="D58" i="47"/>
  <c r="E42" i="47"/>
  <c r="E41" i="47"/>
  <c r="E40" i="47"/>
  <c r="C38" i="47"/>
  <c r="N38" i="39" s="1"/>
  <c r="C37" i="47"/>
  <c r="C36" i="47"/>
  <c r="N36" i="39" s="1"/>
  <c r="D150" i="50" s="1"/>
  <c r="C35" i="47"/>
  <c r="N35" i="39" s="1"/>
  <c r="D149" i="50" s="1"/>
  <c r="C34" i="47"/>
  <c r="N34" i="39" s="1"/>
  <c r="C33" i="47"/>
  <c r="N33" i="39" s="1"/>
  <c r="D147" i="50" s="1"/>
  <c r="C32" i="47"/>
  <c r="N32" i="39" s="1"/>
  <c r="D146" i="50" s="1"/>
  <c r="C31" i="47"/>
  <c r="N31" i="39" s="1"/>
  <c r="C30" i="47"/>
  <c r="N30" i="39" s="1"/>
  <c r="C29" i="47"/>
  <c r="N29" i="39" s="1"/>
  <c r="C28" i="47"/>
  <c r="N28" i="39" s="1"/>
  <c r="D142" i="50" s="1"/>
  <c r="C27" i="47"/>
  <c r="N27" i="39" s="1"/>
  <c r="C26" i="47"/>
  <c r="N26" i="39" s="1"/>
  <c r="C25" i="47"/>
  <c r="N25" i="39" s="1"/>
  <c r="D139" i="50" s="1"/>
  <c r="C24" i="47"/>
  <c r="N24" i="39" s="1"/>
  <c r="D138" i="50" s="1"/>
  <c r="C23" i="47"/>
  <c r="N23" i="39" s="1"/>
  <c r="D137" i="50" s="1"/>
  <c r="C22" i="47"/>
  <c r="N22" i="39" s="1"/>
  <c r="C21" i="47"/>
  <c r="N21" i="39" s="1"/>
  <c r="D135" i="50" s="1"/>
  <c r="C20" i="47"/>
  <c r="N20" i="39" s="1"/>
  <c r="D134" i="50" s="1"/>
  <c r="C19" i="47"/>
  <c r="N19" i="39" s="1"/>
  <c r="D133" i="50" s="1"/>
  <c r="C18" i="47"/>
  <c r="N18" i="39" s="1"/>
  <c r="C17" i="47"/>
  <c r="N17" i="39" s="1"/>
  <c r="D131" i="50" s="1"/>
  <c r="C16" i="47"/>
  <c r="C15" i="47"/>
  <c r="N15" i="39" s="1"/>
  <c r="C14" i="47"/>
  <c r="N14" i="39" s="1"/>
  <c r="C13" i="47"/>
  <c r="N13" i="39" s="1"/>
  <c r="D127" i="50" s="1"/>
  <c r="C12" i="47"/>
  <c r="C11" i="47"/>
  <c r="N11" i="39" s="1"/>
  <c r="C10" i="47"/>
  <c r="N10" i="39" s="1"/>
  <c r="C9" i="47"/>
  <c r="N9" i="39" s="1"/>
  <c r="D123" i="50" s="1"/>
  <c r="C8" i="47"/>
  <c r="N8" i="39" s="1"/>
  <c r="D122" i="50" s="1"/>
  <c r="C7" i="47"/>
  <c r="N7" i="39" s="1"/>
  <c r="D121" i="50" s="1"/>
  <c r="C6" i="47"/>
  <c r="N6" i="39" s="1"/>
  <c r="C5" i="47"/>
  <c r="N5" i="39" s="1"/>
  <c r="D119" i="50" s="1"/>
  <c r="C4" i="47"/>
  <c r="N4" i="39" s="1"/>
  <c r="D118" i="50" s="1"/>
  <c r="G58" i="46"/>
  <c r="D58" i="46"/>
  <c r="C43" i="46"/>
  <c r="E42" i="46"/>
  <c r="E41" i="46"/>
  <c r="E40" i="46"/>
  <c r="C38" i="46"/>
  <c r="V38" i="39" s="1"/>
  <c r="L152" i="50" s="1"/>
  <c r="C37" i="46"/>
  <c r="V37" i="39" s="1"/>
  <c r="L151" i="50" s="1"/>
  <c r="C36" i="46"/>
  <c r="C35" i="46"/>
  <c r="V35" i="39" s="1"/>
  <c r="L149" i="50" s="1"/>
  <c r="C34" i="46"/>
  <c r="V34" i="39" s="1"/>
  <c r="L148" i="50" s="1"/>
  <c r="C33" i="46"/>
  <c r="V33" i="39" s="1"/>
  <c r="L147" i="50" s="1"/>
  <c r="C32" i="46"/>
  <c r="C31" i="46"/>
  <c r="V31" i="39" s="1"/>
  <c r="L145" i="50" s="1"/>
  <c r="C30" i="46"/>
  <c r="V30" i="39" s="1"/>
  <c r="L144" i="50" s="1"/>
  <c r="C29" i="46"/>
  <c r="V29" i="39" s="1"/>
  <c r="L143" i="50" s="1"/>
  <c r="C28" i="46"/>
  <c r="C27" i="46"/>
  <c r="C26" i="46"/>
  <c r="V26" i="39" s="1"/>
  <c r="L140" i="50" s="1"/>
  <c r="C25" i="46"/>
  <c r="V25" i="39" s="1"/>
  <c r="L139" i="50" s="1"/>
  <c r="C24" i="46"/>
  <c r="C23" i="46"/>
  <c r="C22" i="46"/>
  <c r="V22" i="39" s="1"/>
  <c r="L136" i="50" s="1"/>
  <c r="C21" i="46"/>
  <c r="V21" i="39" s="1"/>
  <c r="L135" i="50" s="1"/>
  <c r="C20" i="46"/>
  <c r="C19" i="46"/>
  <c r="V19" i="39" s="1"/>
  <c r="L133" i="50" s="1"/>
  <c r="C18" i="46"/>
  <c r="V18" i="39" s="1"/>
  <c r="L132" i="50" s="1"/>
  <c r="C17" i="46"/>
  <c r="V17" i="39" s="1"/>
  <c r="L131" i="50" s="1"/>
  <c r="C16" i="46"/>
  <c r="C15" i="46"/>
  <c r="V15" i="39" s="1"/>
  <c r="L129" i="50" s="1"/>
  <c r="C14" i="46"/>
  <c r="V14" i="39" s="1"/>
  <c r="L128" i="50" s="1"/>
  <c r="C13" i="46"/>
  <c r="V13" i="39" s="1"/>
  <c r="L127" i="50" s="1"/>
  <c r="C12" i="46"/>
  <c r="C11" i="46"/>
  <c r="C10" i="46"/>
  <c r="V10" i="39" s="1"/>
  <c r="L124" i="50" s="1"/>
  <c r="C9" i="46"/>
  <c r="V9" i="39" s="1"/>
  <c r="L123" i="50" s="1"/>
  <c r="C8" i="46"/>
  <c r="C7" i="46"/>
  <c r="C6" i="46"/>
  <c r="V6" i="39" s="1"/>
  <c r="L120" i="50" s="1"/>
  <c r="C5" i="46"/>
  <c r="V5" i="39" s="1"/>
  <c r="L119" i="50" s="1"/>
  <c r="C4" i="46"/>
  <c r="D58" i="45"/>
  <c r="E43" i="45"/>
  <c r="C43" i="45"/>
  <c r="E42" i="45"/>
  <c r="E41" i="45"/>
  <c r="E40" i="45"/>
  <c r="C38" i="45"/>
  <c r="U38" i="39" s="1"/>
  <c r="K152" i="50" s="1"/>
  <c r="C37" i="45"/>
  <c r="U37" i="39" s="1"/>
  <c r="K151" i="50" s="1"/>
  <c r="C36" i="45"/>
  <c r="U36" i="39" s="1"/>
  <c r="K150" i="50" s="1"/>
  <c r="C35" i="45"/>
  <c r="U35" i="39" s="1"/>
  <c r="K149" i="50" s="1"/>
  <c r="C34" i="45"/>
  <c r="U34" i="39" s="1"/>
  <c r="K148" i="50" s="1"/>
  <c r="C33" i="45"/>
  <c r="U33" i="39" s="1"/>
  <c r="K147" i="50" s="1"/>
  <c r="C32" i="45"/>
  <c r="U32" i="39" s="1"/>
  <c r="K146" i="50" s="1"/>
  <c r="C31" i="45"/>
  <c r="U31" i="39" s="1"/>
  <c r="K145" i="50" s="1"/>
  <c r="C30" i="45"/>
  <c r="U30" i="39" s="1"/>
  <c r="K144" i="50" s="1"/>
  <c r="C29" i="45"/>
  <c r="C28" i="45"/>
  <c r="U28" i="39" s="1"/>
  <c r="K142" i="50" s="1"/>
  <c r="C27" i="45"/>
  <c r="U27" i="39" s="1"/>
  <c r="K141" i="50" s="1"/>
  <c r="C26" i="45"/>
  <c r="U26" i="39" s="1"/>
  <c r="K140" i="50" s="1"/>
  <c r="C25" i="45"/>
  <c r="U25" i="39" s="1"/>
  <c r="K139" i="50" s="1"/>
  <c r="C24" i="45"/>
  <c r="U24" i="39" s="1"/>
  <c r="K138" i="50" s="1"/>
  <c r="C23" i="45"/>
  <c r="U23" i="39" s="1"/>
  <c r="K137" i="50" s="1"/>
  <c r="C22" i="45"/>
  <c r="U22" i="39" s="1"/>
  <c r="K136" i="50" s="1"/>
  <c r="C21" i="45"/>
  <c r="U21" i="39" s="1"/>
  <c r="K135" i="50" s="1"/>
  <c r="C20" i="45"/>
  <c r="U20" i="39" s="1"/>
  <c r="K134" i="50" s="1"/>
  <c r="C19" i="45"/>
  <c r="U19" i="39" s="1"/>
  <c r="K133" i="50" s="1"/>
  <c r="C18" i="45"/>
  <c r="U18" i="39" s="1"/>
  <c r="K132" i="50" s="1"/>
  <c r="C17" i="45"/>
  <c r="U17" i="39" s="1"/>
  <c r="K131" i="50" s="1"/>
  <c r="C16" i="45"/>
  <c r="U16" i="39" s="1"/>
  <c r="K130" i="50" s="1"/>
  <c r="C15" i="45"/>
  <c r="U15" i="39" s="1"/>
  <c r="K129" i="50" s="1"/>
  <c r="C14" i="45"/>
  <c r="U14" i="39" s="1"/>
  <c r="K128" i="50" s="1"/>
  <c r="C13" i="45"/>
  <c r="U13" i="39" s="1"/>
  <c r="K127" i="50" s="1"/>
  <c r="C12" i="45"/>
  <c r="U12" i="39" s="1"/>
  <c r="K126" i="50" s="1"/>
  <c r="C11" i="45"/>
  <c r="U11" i="39" s="1"/>
  <c r="K125" i="50" s="1"/>
  <c r="C10" i="45"/>
  <c r="U10" i="39" s="1"/>
  <c r="K124" i="50" s="1"/>
  <c r="C9" i="45"/>
  <c r="C8" i="45"/>
  <c r="U8" i="39" s="1"/>
  <c r="K122" i="50" s="1"/>
  <c r="C7" i="45"/>
  <c r="U7" i="39" s="1"/>
  <c r="K121" i="50" s="1"/>
  <c r="C6" i="45"/>
  <c r="U6" i="39" s="1"/>
  <c r="K120" i="50" s="1"/>
  <c r="C5" i="45"/>
  <c r="U5" i="39" s="1"/>
  <c r="K119" i="50" s="1"/>
  <c r="C4" i="45"/>
  <c r="U4" i="39" s="1"/>
  <c r="K118" i="50" s="1"/>
  <c r="G58" i="44"/>
  <c r="D58" i="44"/>
  <c r="C43" i="44"/>
  <c r="E42" i="44"/>
  <c r="E41" i="44"/>
  <c r="E40" i="44"/>
  <c r="C38" i="44"/>
  <c r="E38" i="39" s="1"/>
  <c r="F111" i="50" s="1"/>
  <c r="C37" i="44"/>
  <c r="C36" i="44"/>
  <c r="E36" i="39" s="1"/>
  <c r="F109" i="50" s="1"/>
  <c r="C35" i="44"/>
  <c r="E35" i="39" s="1"/>
  <c r="F108" i="50" s="1"/>
  <c r="C34" i="44"/>
  <c r="E34" i="39" s="1"/>
  <c r="F107" i="50" s="1"/>
  <c r="C33" i="44"/>
  <c r="E33" i="39" s="1"/>
  <c r="F106" i="50" s="1"/>
  <c r="C32" i="44"/>
  <c r="E32" i="39" s="1"/>
  <c r="F105" i="50" s="1"/>
  <c r="C31" i="44"/>
  <c r="E31" i="39" s="1"/>
  <c r="F104" i="50" s="1"/>
  <c r="C30" i="44"/>
  <c r="E30" i="39" s="1"/>
  <c r="F103" i="50" s="1"/>
  <c r="C29" i="44"/>
  <c r="C28" i="44"/>
  <c r="E28" i="39" s="1"/>
  <c r="F101" i="50" s="1"/>
  <c r="C27" i="44"/>
  <c r="E27" i="39" s="1"/>
  <c r="F100" i="50" s="1"/>
  <c r="C26" i="44"/>
  <c r="E26" i="39" s="1"/>
  <c r="F99" i="50" s="1"/>
  <c r="C25" i="44"/>
  <c r="C24" i="44"/>
  <c r="E24" i="39" s="1"/>
  <c r="F97" i="50" s="1"/>
  <c r="C23" i="44"/>
  <c r="E23" i="39" s="1"/>
  <c r="F96" i="50" s="1"/>
  <c r="C22" i="44"/>
  <c r="E22" i="39" s="1"/>
  <c r="F95" i="50" s="1"/>
  <c r="C21" i="44"/>
  <c r="E21" i="39" s="1"/>
  <c r="F94" i="50" s="1"/>
  <c r="C20" i="44"/>
  <c r="E20" i="39" s="1"/>
  <c r="F93" i="50" s="1"/>
  <c r="C19" i="44"/>
  <c r="E19" i="39" s="1"/>
  <c r="F92" i="50" s="1"/>
  <c r="C18" i="44"/>
  <c r="E18" i="39" s="1"/>
  <c r="F91" i="50" s="1"/>
  <c r="C17" i="44"/>
  <c r="E17" i="39" s="1"/>
  <c r="F90" i="50" s="1"/>
  <c r="C16" i="44"/>
  <c r="E16" i="39" s="1"/>
  <c r="F89" i="50" s="1"/>
  <c r="C15" i="44"/>
  <c r="E15" i="39" s="1"/>
  <c r="F88" i="50" s="1"/>
  <c r="C14" i="44"/>
  <c r="E14" i="39" s="1"/>
  <c r="F87" i="50" s="1"/>
  <c r="C13" i="44"/>
  <c r="C12" i="44"/>
  <c r="E12" i="39" s="1"/>
  <c r="F85" i="50" s="1"/>
  <c r="C11" i="44"/>
  <c r="E11" i="39" s="1"/>
  <c r="F84" i="50" s="1"/>
  <c r="C10" i="44"/>
  <c r="E10" i="39" s="1"/>
  <c r="F83" i="50" s="1"/>
  <c r="C9" i="44"/>
  <c r="C8" i="44"/>
  <c r="E8" i="39" s="1"/>
  <c r="F81" i="50" s="1"/>
  <c r="C7" i="44"/>
  <c r="E7" i="39" s="1"/>
  <c r="F80" i="50" s="1"/>
  <c r="C6" i="44"/>
  <c r="E6" i="39" s="1"/>
  <c r="F79" i="50" s="1"/>
  <c r="C5" i="44"/>
  <c r="E5" i="39" s="1"/>
  <c r="F78" i="50" s="1"/>
  <c r="C4" i="44"/>
  <c r="E4" i="39" s="1"/>
  <c r="F77" i="50" s="1"/>
  <c r="G58" i="43"/>
  <c r="D58" i="43"/>
  <c r="C43" i="43"/>
  <c r="E42" i="43"/>
  <c r="E41" i="43"/>
  <c r="E40" i="43"/>
  <c r="C38" i="43"/>
  <c r="D38" i="39" s="1"/>
  <c r="E111" i="50" s="1"/>
  <c r="C37" i="43"/>
  <c r="C36" i="43"/>
  <c r="D37" i="39" s="1"/>
  <c r="E110" i="50" s="1"/>
  <c r="C35" i="43"/>
  <c r="C34" i="43"/>
  <c r="D35" i="39" s="1"/>
  <c r="E108" i="50" s="1"/>
  <c r="C33" i="43"/>
  <c r="C32" i="43"/>
  <c r="D33" i="39" s="1"/>
  <c r="E106" i="50" s="1"/>
  <c r="C31" i="43"/>
  <c r="C30" i="43"/>
  <c r="D31" i="39" s="1"/>
  <c r="E104" i="50" s="1"/>
  <c r="C29" i="43"/>
  <c r="C28" i="43"/>
  <c r="D29" i="39" s="1"/>
  <c r="E102" i="50" s="1"/>
  <c r="C27" i="43"/>
  <c r="C26" i="43"/>
  <c r="C25" i="43"/>
  <c r="C24" i="43"/>
  <c r="D25" i="39" s="1"/>
  <c r="E98" i="50" s="1"/>
  <c r="C23" i="43"/>
  <c r="C22" i="43"/>
  <c r="D22" i="39" s="1"/>
  <c r="E95" i="50" s="1"/>
  <c r="C21" i="43"/>
  <c r="C20" i="43"/>
  <c r="D21" i="39" s="1"/>
  <c r="E94" i="50" s="1"/>
  <c r="C19" i="43"/>
  <c r="C18" i="43"/>
  <c r="D19" i="39" s="1"/>
  <c r="E92" i="50" s="1"/>
  <c r="C17" i="43"/>
  <c r="C16" i="43"/>
  <c r="D17" i="39" s="1"/>
  <c r="E90" i="50" s="1"/>
  <c r="C15" i="43"/>
  <c r="C14" i="43"/>
  <c r="D15" i="39" s="1"/>
  <c r="E88" i="50" s="1"/>
  <c r="C13" i="43"/>
  <c r="C12" i="43"/>
  <c r="D13" i="39" s="1"/>
  <c r="E86" i="50" s="1"/>
  <c r="C11" i="43"/>
  <c r="C10" i="43"/>
  <c r="C9" i="43"/>
  <c r="C8" i="43"/>
  <c r="D9" i="39" s="1"/>
  <c r="E82" i="50" s="1"/>
  <c r="C7" i="43"/>
  <c r="C6" i="43"/>
  <c r="D6" i="39" s="1"/>
  <c r="E79" i="50" s="1"/>
  <c r="C5" i="43"/>
  <c r="C4" i="43"/>
  <c r="D58" i="42"/>
  <c r="C43" i="42"/>
  <c r="E42" i="42"/>
  <c r="E41" i="42"/>
  <c r="E40" i="42"/>
  <c r="C38" i="42"/>
  <c r="C38" i="39" s="1"/>
  <c r="C37" i="42"/>
  <c r="C37" i="39" s="1"/>
  <c r="C36" i="42"/>
  <c r="C36" i="39" s="1"/>
  <c r="C35" i="42"/>
  <c r="C35" i="39" s="1"/>
  <c r="C34" i="42"/>
  <c r="C34" i="39" s="1"/>
  <c r="C33" i="42"/>
  <c r="C33" i="39" s="1"/>
  <c r="C32" i="42"/>
  <c r="C32" i="39" s="1"/>
  <c r="C31" i="42"/>
  <c r="C30" i="42"/>
  <c r="C30" i="39" s="1"/>
  <c r="C29" i="42"/>
  <c r="C29" i="39" s="1"/>
  <c r="C28" i="42"/>
  <c r="C28" i="39" s="1"/>
  <c r="C27" i="42"/>
  <c r="C27" i="39" s="1"/>
  <c r="C26" i="42"/>
  <c r="C26" i="39" s="1"/>
  <c r="C25" i="42"/>
  <c r="C25" i="39" s="1"/>
  <c r="C24" i="42"/>
  <c r="C24" i="39" s="1"/>
  <c r="C23" i="42"/>
  <c r="C23" i="39" s="1"/>
  <c r="C22" i="42"/>
  <c r="C22" i="39" s="1"/>
  <c r="C21" i="42"/>
  <c r="C21" i="39" s="1"/>
  <c r="C20" i="42"/>
  <c r="C20" i="39" s="1"/>
  <c r="C19" i="42"/>
  <c r="C18" i="42"/>
  <c r="C18" i="39" s="1"/>
  <c r="C17" i="42"/>
  <c r="C17" i="39" s="1"/>
  <c r="C16" i="42"/>
  <c r="C16" i="39" s="1"/>
  <c r="C15" i="42"/>
  <c r="C15" i="39" s="1"/>
  <c r="C14" i="42"/>
  <c r="C14" i="39" s="1"/>
  <c r="C13" i="42"/>
  <c r="C13" i="39" s="1"/>
  <c r="C12" i="42"/>
  <c r="C12" i="39" s="1"/>
  <c r="C11" i="42"/>
  <c r="C11" i="39" s="1"/>
  <c r="C10" i="42"/>
  <c r="C10" i="39" s="1"/>
  <c r="C9" i="42"/>
  <c r="C9" i="39" s="1"/>
  <c r="C8" i="42"/>
  <c r="C8" i="39" s="1"/>
  <c r="C7" i="42"/>
  <c r="C7" i="39" s="1"/>
  <c r="C6" i="42"/>
  <c r="C6" i="39" s="1"/>
  <c r="C5" i="42"/>
  <c r="C5" i="39" s="1"/>
  <c r="C4" i="42"/>
  <c r="C4" i="39" s="1"/>
  <c r="G58" i="41"/>
  <c r="D58" i="41"/>
  <c r="E43" i="41"/>
  <c r="C43" i="41"/>
  <c r="E42" i="41"/>
  <c r="E41" i="41"/>
  <c r="E40" i="41"/>
  <c r="C38" i="41"/>
  <c r="K38" i="39" s="1"/>
  <c r="L111" i="50" s="1"/>
  <c r="C37" i="41"/>
  <c r="K37" i="39" s="1"/>
  <c r="L110" i="50" s="1"/>
  <c r="C36" i="41"/>
  <c r="K36" i="39" s="1"/>
  <c r="L109" i="50" s="1"/>
  <c r="C35" i="41"/>
  <c r="C34" i="41"/>
  <c r="K34" i="39" s="1"/>
  <c r="L107" i="50" s="1"/>
  <c r="C33" i="41"/>
  <c r="K33" i="39" s="1"/>
  <c r="L106" i="50" s="1"/>
  <c r="C32" i="41"/>
  <c r="K32" i="39" s="1"/>
  <c r="L105" i="50" s="1"/>
  <c r="C31" i="41"/>
  <c r="C30" i="41"/>
  <c r="C29" i="41"/>
  <c r="K29" i="39" s="1"/>
  <c r="L102" i="50" s="1"/>
  <c r="C28" i="41"/>
  <c r="K28" i="39" s="1"/>
  <c r="L101" i="50" s="1"/>
  <c r="C27" i="41"/>
  <c r="C26" i="41"/>
  <c r="K26" i="39" s="1"/>
  <c r="L99" i="50" s="1"/>
  <c r="C25" i="41"/>
  <c r="K25" i="39" s="1"/>
  <c r="L98" i="50" s="1"/>
  <c r="C24" i="41"/>
  <c r="K24" i="39" s="1"/>
  <c r="L97" i="50" s="1"/>
  <c r="C23" i="41"/>
  <c r="C22" i="41"/>
  <c r="K22" i="39" s="1"/>
  <c r="L95" i="50" s="1"/>
  <c r="C21" i="41"/>
  <c r="K21" i="39" s="1"/>
  <c r="L94" i="50" s="1"/>
  <c r="C20" i="41"/>
  <c r="K20" i="39" s="1"/>
  <c r="L93" i="50" s="1"/>
  <c r="C19" i="41"/>
  <c r="C18" i="41"/>
  <c r="K18" i="39" s="1"/>
  <c r="L91" i="50" s="1"/>
  <c r="C17" i="41"/>
  <c r="K17" i="39" s="1"/>
  <c r="L90" i="50" s="1"/>
  <c r="C16" i="41"/>
  <c r="K16" i="39" s="1"/>
  <c r="L89" i="50" s="1"/>
  <c r="C15" i="41"/>
  <c r="C14" i="41"/>
  <c r="K14" i="39" s="1"/>
  <c r="L87" i="50" s="1"/>
  <c r="C13" i="41"/>
  <c r="K13" i="39" s="1"/>
  <c r="L86" i="50" s="1"/>
  <c r="C12" i="41"/>
  <c r="K12" i="39" s="1"/>
  <c r="L85" i="50" s="1"/>
  <c r="C11" i="41"/>
  <c r="C10" i="41"/>
  <c r="K10" i="39" s="1"/>
  <c r="L83" i="50" s="1"/>
  <c r="C9" i="41"/>
  <c r="K9" i="39" s="1"/>
  <c r="L82" i="50" s="1"/>
  <c r="C8" i="41"/>
  <c r="K8" i="39" s="1"/>
  <c r="L81" i="50" s="1"/>
  <c r="C7" i="41"/>
  <c r="C6" i="41"/>
  <c r="K6" i="39" s="1"/>
  <c r="L79" i="50" s="1"/>
  <c r="C5" i="41"/>
  <c r="K5" i="39" s="1"/>
  <c r="L78" i="50" s="1"/>
  <c r="C4" i="41"/>
  <c r="K4" i="39" s="1"/>
  <c r="L77" i="50" s="1"/>
  <c r="D58" i="40"/>
  <c r="E43" i="40"/>
  <c r="C43" i="40"/>
  <c r="E42" i="40"/>
  <c r="E41" i="40"/>
  <c r="E40" i="40"/>
  <c r="C38" i="40"/>
  <c r="J38" i="39" s="1"/>
  <c r="C37" i="40"/>
  <c r="C36" i="40"/>
  <c r="J36" i="39" s="1"/>
  <c r="C35" i="40"/>
  <c r="C34" i="40"/>
  <c r="J34" i="39" s="1"/>
  <c r="C33" i="40"/>
  <c r="J33" i="39" s="1"/>
  <c r="C32" i="40"/>
  <c r="J32" i="39" s="1"/>
  <c r="C31" i="40"/>
  <c r="J31" i="39" s="1"/>
  <c r="C30" i="40"/>
  <c r="J30" i="39" s="1"/>
  <c r="C29" i="40"/>
  <c r="J29" i="39" s="1"/>
  <c r="C28" i="40"/>
  <c r="J28" i="39" s="1"/>
  <c r="C27" i="40"/>
  <c r="J27" i="39" s="1"/>
  <c r="C26" i="40"/>
  <c r="J26" i="39" s="1"/>
  <c r="C25" i="40"/>
  <c r="J25" i="39" s="1"/>
  <c r="C24" i="40"/>
  <c r="J24" i="39" s="1"/>
  <c r="K97" i="50" s="1"/>
  <c r="C23" i="40"/>
  <c r="J23" i="39" s="1"/>
  <c r="C22" i="40"/>
  <c r="J22" i="39" s="1"/>
  <c r="C21" i="40"/>
  <c r="J21" i="39" s="1"/>
  <c r="C20" i="40"/>
  <c r="J20" i="39" s="1"/>
  <c r="C19" i="40"/>
  <c r="J19" i="39" s="1"/>
  <c r="C18" i="40"/>
  <c r="C17" i="40"/>
  <c r="J17" i="39" s="1"/>
  <c r="C16" i="40"/>
  <c r="J16" i="39" s="1"/>
  <c r="C15" i="40"/>
  <c r="J15" i="39" s="1"/>
  <c r="C14" i="40"/>
  <c r="J14" i="39" s="1"/>
  <c r="C13" i="40"/>
  <c r="J13" i="39" s="1"/>
  <c r="C12" i="40"/>
  <c r="J12" i="39" s="1"/>
  <c r="C11" i="40"/>
  <c r="J11" i="39" s="1"/>
  <c r="C10" i="40"/>
  <c r="C9" i="40"/>
  <c r="J9" i="39" s="1"/>
  <c r="C8" i="40"/>
  <c r="J8" i="39" s="1"/>
  <c r="C7" i="40"/>
  <c r="J7" i="39" s="1"/>
  <c r="C6" i="40"/>
  <c r="J6" i="39" s="1"/>
  <c r="C5" i="40"/>
  <c r="J5" i="39" s="1"/>
  <c r="C4" i="40"/>
  <c r="J4" i="39" s="1"/>
  <c r="E41" i="51"/>
  <c r="AG854" i="50"/>
  <c r="AG853" i="50"/>
  <c r="AG850" i="50"/>
  <c r="AG849" i="50"/>
  <c r="AG848" i="50"/>
  <c r="AG846" i="50"/>
  <c r="Y837" i="50"/>
  <c r="Y836" i="50"/>
  <c r="Y835" i="50"/>
  <c r="Y834" i="50"/>
  <c r="Y833" i="50"/>
  <c r="Y832" i="50"/>
  <c r="Y831" i="50"/>
  <c r="Y830" i="50"/>
  <c r="Y829" i="50"/>
  <c r="Y828" i="50"/>
  <c r="Y827" i="50"/>
  <c r="Y826" i="50"/>
  <c r="Y825" i="50"/>
  <c r="Y824" i="50"/>
  <c r="Y823" i="50"/>
  <c r="Y822" i="50"/>
  <c r="X822" i="50"/>
  <c r="V822" i="50"/>
  <c r="AF819" i="50"/>
  <c r="AG815" i="50"/>
  <c r="AG814" i="50"/>
  <c r="AG810" i="50"/>
  <c r="AG806" i="50"/>
  <c r="AG804" i="50"/>
  <c r="AL779" i="50"/>
  <c r="AM775" i="50"/>
  <c r="AG775" i="50"/>
  <c r="AG774" i="50"/>
  <c r="AG773" i="50"/>
  <c r="AM771" i="50"/>
  <c r="AG771" i="50"/>
  <c r="AM769" i="50"/>
  <c r="AM767" i="50"/>
  <c r="AG768" i="50"/>
  <c r="AG767" i="50"/>
  <c r="AG766" i="50"/>
  <c r="AM765" i="50"/>
  <c r="Y755" i="50"/>
  <c r="Y754" i="50"/>
  <c r="Y753" i="50"/>
  <c r="Y752" i="50"/>
  <c r="Y751" i="50"/>
  <c r="Y750" i="50"/>
  <c r="Y749" i="50"/>
  <c r="Y748" i="50"/>
  <c r="Y747" i="50"/>
  <c r="Y746" i="50"/>
  <c r="Y745" i="50"/>
  <c r="Y744" i="50"/>
  <c r="Y743" i="50"/>
  <c r="Y742" i="50"/>
  <c r="Y741" i="50"/>
  <c r="Y740" i="50"/>
  <c r="X740" i="50"/>
  <c r="V740" i="50" s="1"/>
  <c r="AL736" i="50"/>
  <c r="AM731" i="50"/>
  <c r="AN731" i="50" s="1"/>
  <c r="AG732" i="50"/>
  <c r="AG731" i="50"/>
  <c r="AM730" i="50"/>
  <c r="AG727" i="50"/>
  <c r="AM725" i="50"/>
  <c r="AM723" i="50"/>
  <c r="AG724" i="50"/>
  <c r="AG723" i="50"/>
  <c r="W755" i="50"/>
  <c r="AF678" i="50"/>
  <c r="AM674" i="50"/>
  <c r="AM673" i="50"/>
  <c r="AN673" i="50" s="1"/>
  <c r="AG674" i="50"/>
  <c r="AG673" i="50"/>
  <c r="AG672" i="50"/>
  <c r="AG670" i="50"/>
  <c r="AG669" i="50"/>
  <c r="AG666" i="50"/>
  <c r="AG665" i="50"/>
  <c r="AM664" i="50"/>
  <c r="AN664" i="50" s="1"/>
  <c r="Y655" i="50"/>
  <c r="Y654" i="50"/>
  <c r="Y653" i="50"/>
  <c r="Y652" i="50"/>
  <c r="Y651" i="50"/>
  <c r="Y650" i="50"/>
  <c r="Y649" i="50"/>
  <c r="Y648" i="50"/>
  <c r="Y647" i="50"/>
  <c r="Y646" i="50"/>
  <c r="Y645" i="50"/>
  <c r="Y644" i="50"/>
  <c r="Y643" i="50"/>
  <c r="Y642" i="50"/>
  <c r="Y641" i="50"/>
  <c r="Y640" i="50"/>
  <c r="X640" i="50"/>
  <c r="V640" i="50" s="1"/>
  <c r="AL636" i="50"/>
  <c r="AM630" i="50"/>
  <c r="AG631" i="50"/>
  <c r="AG630" i="50"/>
  <c r="AG626" i="50"/>
  <c r="AM622" i="50"/>
  <c r="AG623" i="50"/>
  <c r="AG622" i="50"/>
  <c r="AG575" i="50"/>
  <c r="AM573" i="50"/>
  <c r="AG573" i="50"/>
  <c r="AG572" i="50"/>
  <c r="AM569" i="50"/>
  <c r="AG569" i="50"/>
  <c r="AG568" i="50"/>
  <c r="AM565" i="50"/>
  <c r="AG565" i="50"/>
  <c r="AG564" i="50"/>
  <c r="Y555" i="50"/>
  <c r="Y554" i="50"/>
  <c r="Y553" i="50"/>
  <c r="Y552" i="50"/>
  <c r="Y551" i="50"/>
  <c r="Y550" i="50"/>
  <c r="Y549" i="50"/>
  <c r="Y548" i="50"/>
  <c r="Y547" i="50"/>
  <c r="Y546" i="50"/>
  <c r="Y545" i="50"/>
  <c r="Y544" i="50"/>
  <c r="Y543" i="50"/>
  <c r="Y542" i="50"/>
  <c r="Y541" i="50"/>
  <c r="Y540" i="50"/>
  <c r="X540" i="50"/>
  <c r="V540" i="50" s="1"/>
  <c r="AG531" i="50"/>
  <c r="AG530" i="50"/>
  <c r="AG527" i="50"/>
  <c r="AG526" i="50"/>
  <c r="AG525" i="50"/>
  <c r="AG524" i="50"/>
  <c r="AG522" i="50"/>
  <c r="AM521" i="50"/>
  <c r="AM508" i="50"/>
  <c r="AG508" i="50"/>
  <c r="AG507" i="50"/>
  <c r="AG505" i="50"/>
  <c r="AM502" i="50"/>
  <c r="AN502" i="50" s="1"/>
  <c r="AG501" i="50"/>
  <c r="AM500" i="50"/>
  <c r="AN500" i="50" s="1"/>
  <c r="AG500" i="50"/>
  <c r="AG499" i="50"/>
  <c r="AG497" i="50"/>
  <c r="Y488" i="50"/>
  <c r="Y487" i="50"/>
  <c r="Y486" i="50"/>
  <c r="Y485" i="50"/>
  <c r="Y484" i="50"/>
  <c r="Y483" i="50"/>
  <c r="Y482" i="50"/>
  <c r="Y481" i="50"/>
  <c r="Y480" i="50"/>
  <c r="Y479" i="50"/>
  <c r="Y478" i="50"/>
  <c r="Y477" i="50"/>
  <c r="Y476" i="50"/>
  <c r="Y475" i="50"/>
  <c r="Y474" i="50"/>
  <c r="Y473" i="50"/>
  <c r="X473" i="50"/>
  <c r="V473" i="50"/>
  <c r="AF469" i="50"/>
  <c r="AL468" i="50" s="1"/>
  <c r="AF468" i="50"/>
  <c r="AG467" i="50" s="1"/>
  <c r="AG466" i="50"/>
  <c r="AM464" i="50"/>
  <c r="AN464" i="50" s="1"/>
  <c r="V465" i="50" s="1"/>
  <c r="B53" i="46" s="1"/>
  <c r="AG465" i="50"/>
  <c r="AG464" i="50"/>
  <c r="AM463" i="50"/>
  <c r="AG462" i="50"/>
  <c r="AG460" i="50"/>
  <c r="AG458" i="50"/>
  <c r="AM457" i="50"/>
  <c r="AG457" i="50"/>
  <c r="AG456" i="50"/>
  <c r="AM455" i="50"/>
  <c r="W488" i="50"/>
  <c r="AL435" i="50"/>
  <c r="AM431" i="50"/>
  <c r="AN431" i="50" s="1"/>
  <c r="AM429" i="50"/>
  <c r="AN429" i="50" s="1"/>
  <c r="AG429" i="50"/>
  <c r="AM428" i="50"/>
  <c r="AN428" i="50" s="1"/>
  <c r="AG428" i="50"/>
  <c r="AM425" i="50"/>
  <c r="AG425" i="50"/>
  <c r="AG424" i="50"/>
  <c r="AG423" i="50"/>
  <c r="AG421" i="50"/>
  <c r="AM420" i="50"/>
  <c r="AN420" i="50"/>
  <c r="AG420" i="50"/>
  <c r="Y411" i="50"/>
  <c r="Y410" i="50"/>
  <c r="Y409" i="50"/>
  <c r="Y408" i="50"/>
  <c r="Y407" i="50"/>
  <c r="Y406" i="50"/>
  <c r="Y405" i="50"/>
  <c r="Y404" i="50"/>
  <c r="Y403" i="50"/>
  <c r="Y402" i="50"/>
  <c r="Y401" i="50"/>
  <c r="Y400" i="50"/>
  <c r="Y399" i="50"/>
  <c r="Y398" i="50"/>
  <c r="Y397" i="50"/>
  <c r="Y396" i="50"/>
  <c r="X396" i="50"/>
  <c r="V396" i="50" s="1"/>
  <c r="AL392" i="50"/>
  <c r="AF392" i="50"/>
  <c r="AF391" i="50"/>
  <c r="AG390" i="50"/>
  <c r="AG389" i="50"/>
  <c r="AM388" i="50"/>
  <c r="AG385" i="50"/>
  <c r="AM383" i="50"/>
  <c r="AM381" i="50"/>
  <c r="AN381" i="50" s="1"/>
  <c r="V382" i="50" s="1"/>
  <c r="B47" i="45" s="1"/>
  <c r="AG382" i="50"/>
  <c r="AG381" i="50"/>
  <c r="AM380" i="50"/>
  <c r="AG379" i="50"/>
  <c r="W411" i="50"/>
  <c r="AF362" i="50"/>
  <c r="AL362" i="50" s="1"/>
  <c r="AF363" i="50"/>
  <c r="AM360" i="50"/>
  <c r="AG360" i="50"/>
  <c r="AG359" i="50"/>
  <c r="AG358" i="50"/>
  <c r="AM357" i="50"/>
  <c r="AN357" i="50" s="1"/>
  <c r="AG357" i="50"/>
  <c r="AM356" i="50"/>
  <c r="AG356" i="50"/>
  <c r="AG355" i="50"/>
  <c r="AG353" i="50"/>
  <c r="AM352" i="50"/>
  <c r="AG352" i="50"/>
  <c r="AG351" i="50"/>
  <c r="AG349" i="50"/>
  <c r="Y340" i="50"/>
  <c r="Y339" i="50"/>
  <c r="Y338" i="50"/>
  <c r="Y337" i="50"/>
  <c r="Y336" i="50"/>
  <c r="Y335" i="50"/>
  <c r="Y334" i="50"/>
  <c r="Y333" i="50"/>
  <c r="Y332" i="50"/>
  <c r="Y331" i="50"/>
  <c r="Y330" i="50"/>
  <c r="Y329" i="50"/>
  <c r="Y328" i="50"/>
  <c r="Y327" i="50"/>
  <c r="Y326" i="50"/>
  <c r="Y325" i="50"/>
  <c r="X325" i="50"/>
  <c r="V325" i="50" s="1"/>
  <c r="AF321" i="50"/>
  <c r="AL320" i="50" s="1"/>
  <c r="AL321" i="50"/>
  <c r="AF320" i="50"/>
  <c r="AG318" i="50"/>
  <c r="AG317" i="50"/>
  <c r="AG316" i="50"/>
  <c r="AM316" i="50"/>
  <c r="AG315" i="50"/>
  <c r="AG314" i="50"/>
  <c r="AG312" i="50"/>
  <c r="AG311" i="50"/>
  <c r="AM309" i="50"/>
  <c r="AG310" i="50"/>
  <c r="AM308" i="50"/>
  <c r="AG308" i="50"/>
  <c r="W340" i="50"/>
  <c r="AG283" i="50"/>
  <c r="AG280" i="50"/>
  <c r="AG279" i="50"/>
  <c r="AG276" i="50"/>
  <c r="AG275" i="50"/>
  <c r="Y264" i="50"/>
  <c r="Y263" i="50"/>
  <c r="Y262" i="50"/>
  <c r="Y261" i="50"/>
  <c r="Y260" i="50"/>
  <c r="Y259" i="50"/>
  <c r="Y258" i="50"/>
  <c r="Y257" i="50"/>
  <c r="Y256" i="50"/>
  <c r="Y255" i="50"/>
  <c r="Y254" i="50"/>
  <c r="Y253" i="50"/>
  <c r="Y252" i="50"/>
  <c r="Y251" i="50"/>
  <c r="Y250" i="50"/>
  <c r="Y249" i="50"/>
  <c r="X249" i="50"/>
  <c r="V249" i="50"/>
  <c r="AL245" i="50"/>
  <c r="AM240" i="50"/>
  <c r="AG241" i="50"/>
  <c r="AG240" i="50"/>
  <c r="AM238" i="50"/>
  <c r="AG236" i="50"/>
  <c r="AM234" i="50"/>
  <c r="AM232" i="50"/>
  <c r="AG233" i="50"/>
  <c r="AG232" i="50"/>
  <c r="AM230" i="50"/>
  <c r="W264" i="50"/>
  <c r="AG213" i="50"/>
  <c r="AG212" i="50"/>
  <c r="AG211" i="50"/>
  <c r="AM209" i="50"/>
  <c r="AN209" i="50" s="1"/>
  <c r="AG209" i="50"/>
  <c r="AG208" i="50"/>
  <c r="AG205" i="50"/>
  <c r="AG204" i="50"/>
  <c r="Y194" i="50"/>
  <c r="Y193" i="50"/>
  <c r="Y192" i="50"/>
  <c r="Y191" i="50"/>
  <c r="Y190" i="50"/>
  <c r="Y189" i="50"/>
  <c r="Y188" i="50"/>
  <c r="Y187" i="50"/>
  <c r="Y186" i="50"/>
  <c r="Y185" i="50"/>
  <c r="Y184" i="50"/>
  <c r="Y183" i="50"/>
  <c r="Y182" i="50"/>
  <c r="Y181" i="50"/>
  <c r="Y180" i="50"/>
  <c r="Y179" i="50"/>
  <c r="X179" i="50"/>
  <c r="V179" i="50"/>
  <c r="AG171" i="50"/>
  <c r="AG170" i="50"/>
  <c r="AM167" i="50"/>
  <c r="AG166" i="50"/>
  <c r="AG165" i="50"/>
  <c r="AG162" i="50"/>
  <c r="AM161" i="50"/>
  <c r="W194" i="50"/>
  <c r="AG130" i="50"/>
  <c r="AG129" i="50"/>
  <c r="AG126" i="50"/>
  <c r="AG125" i="50"/>
  <c r="Y111" i="50"/>
  <c r="W111" i="50"/>
  <c r="Y110" i="50"/>
  <c r="Y109" i="50"/>
  <c r="Y108" i="50"/>
  <c r="Y107" i="50"/>
  <c r="Y106" i="50"/>
  <c r="Y105" i="50"/>
  <c r="Y104" i="50"/>
  <c r="Y103" i="50"/>
  <c r="Y102" i="50"/>
  <c r="Y101" i="50"/>
  <c r="Y100" i="50"/>
  <c r="Y99" i="50"/>
  <c r="Y98" i="50"/>
  <c r="Y97" i="50"/>
  <c r="Y96" i="50"/>
  <c r="X96" i="50"/>
  <c r="V96" i="50"/>
  <c r="AG89" i="50"/>
  <c r="AM88" i="50"/>
  <c r="AG87" i="50"/>
  <c r="AM86" i="50"/>
  <c r="AG86" i="50"/>
  <c r="AG85" i="50"/>
  <c r="AM84" i="50"/>
  <c r="AG83" i="50"/>
  <c r="AM81" i="50"/>
  <c r="AG82" i="50"/>
  <c r="AM80" i="50"/>
  <c r="AG81" i="50"/>
  <c r="AM78" i="50"/>
  <c r="AG79" i="50"/>
  <c r="AG78" i="50"/>
  <c r="AM77" i="50"/>
  <c r="AL63" i="50"/>
  <c r="AN63" i="50" s="1"/>
  <c r="AM58" i="50"/>
  <c r="AN58" i="50" s="1"/>
  <c r="AM57" i="50"/>
  <c r="AG57" i="50"/>
  <c r="AG56" i="50"/>
  <c r="AG55" i="50"/>
  <c r="AG54" i="50"/>
  <c r="AM53" i="50"/>
  <c r="AG53" i="50"/>
  <c r="AG52" i="50"/>
  <c r="AG51" i="50"/>
  <c r="AM49" i="50"/>
  <c r="AG49" i="50"/>
  <c r="AG48" i="50"/>
  <c r="Y39" i="50"/>
  <c r="Y38" i="50"/>
  <c r="Y37" i="50"/>
  <c r="Y36" i="50"/>
  <c r="Y35" i="50"/>
  <c r="Y34" i="50"/>
  <c r="Y33" i="50"/>
  <c r="Y32" i="50"/>
  <c r="Y31" i="50"/>
  <c r="Y30" i="50"/>
  <c r="Y29" i="50"/>
  <c r="Y28" i="50"/>
  <c r="Y27" i="50"/>
  <c r="Y26" i="50"/>
  <c r="Y25" i="50"/>
  <c r="Y24" i="50"/>
  <c r="X21" i="50"/>
  <c r="AM16" i="50"/>
  <c r="AG17" i="50"/>
  <c r="AM15" i="50"/>
  <c r="AG16" i="50"/>
  <c r="AM13" i="50"/>
  <c r="AG14" i="50"/>
  <c r="AG13" i="50"/>
  <c r="AM11" i="50"/>
  <c r="AG12" i="50"/>
  <c r="AG10" i="50"/>
  <c r="AM8" i="50"/>
  <c r="AG9" i="50"/>
  <c r="AG8" i="50"/>
  <c r="AG6" i="50"/>
  <c r="W39" i="50"/>
  <c r="AM5" i="50"/>
  <c r="V36" i="39"/>
  <c r="L150" i="50" s="1"/>
  <c r="V32" i="39"/>
  <c r="L146" i="50" s="1"/>
  <c r="V28" i="39"/>
  <c r="L142" i="50" s="1"/>
  <c r="V27" i="39"/>
  <c r="L141" i="50" s="1"/>
  <c r="V24" i="39"/>
  <c r="L138" i="50" s="1"/>
  <c r="V23" i="39"/>
  <c r="L137" i="50" s="1"/>
  <c r="V20" i="39"/>
  <c r="L134" i="50" s="1"/>
  <c r="V16" i="39"/>
  <c r="L130" i="50" s="1"/>
  <c r="V12" i="39"/>
  <c r="L126" i="50" s="1"/>
  <c r="V11" i="39"/>
  <c r="L125" i="50" s="1"/>
  <c r="V8" i="39"/>
  <c r="L122" i="50" s="1"/>
  <c r="V7" i="39"/>
  <c r="L121" i="50" s="1"/>
  <c r="V4" i="39"/>
  <c r="L118" i="50" s="1"/>
  <c r="U29" i="39"/>
  <c r="K143" i="50" s="1"/>
  <c r="U9" i="39"/>
  <c r="K123" i="50" s="1"/>
  <c r="P25" i="39"/>
  <c r="F139" i="50" s="1"/>
  <c r="O37" i="39"/>
  <c r="E151" i="50" s="1"/>
  <c r="O29" i="39"/>
  <c r="O24" i="39"/>
  <c r="E138" i="50" s="1"/>
  <c r="O17" i="39"/>
  <c r="O12" i="39"/>
  <c r="E126" i="50" s="1"/>
  <c r="O5" i="39"/>
  <c r="E119" i="50" s="1"/>
  <c r="N37" i="39"/>
  <c r="D151" i="50" s="1"/>
  <c r="N16" i="39"/>
  <c r="D130" i="50" s="1"/>
  <c r="N12" i="39"/>
  <c r="D126" i="50" s="1"/>
  <c r="K35" i="39"/>
  <c r="L108" i="50" s="1"/>
  <c r="K31" i="39"/>
  <c r="L104" i="50" s="1"/>
  <c r="K30" i="39"/>
  <c r="L103" i="50" s="1"/>
  <c r="K27" i="39"/>
  <c r="L100" i="50" s="1"/>
  <c r="K23" i="39"/>
  <c r="L96" i="50" s="1"/>
  <c r="K19" i="39"/>
  <c r="L92" i="50" s="1"/>
  <c r="K15" i="39"/>
  <c r="L88" i="50" s="1"/>
  <c r="K11" i="39"/>
  <c r="L84" i="50" s="1"/>
  <c r="K7" i="39"/>
  <c r="L80" i="50" s="1"/>
  <c r="J37" i="39"/>
  <c r="J35" i="39"/>
  <c r="J18" i="39"/>
  <c r="J10" i="39"/>
  <c r="E37" i="39"/>
  <c r="F110" i="50" s="1"/>
  <c r="E29" i="39"/>
  <c r="F102" i="50" s="1"/>
  <c r="E25" i="39"/>
  <c r="F98" i="50" s="1"/>
  <c r="E13" i="39"/>
  <c r="F86" i="50" s="1"/>
  <c r="E9" i="39"/>
  <c r="F82" i="50" s="1"/>
  <c r="D36" i="39"/>
  <c r="E109" i="50" s="1"/>
  <c r="D34" i="39"/>
  <c r="E107" i="50" s="1"/>
  <c r="D32" i="39"/>
  <c r="E105" i="50" s="1"/>
  <c r="D28" i="39"/>
  <c r="E101" i="50" s="1"/>
  <c r="D24" i="39"/>
  <c r="E97" i="50" s="1"/>
  <c r="D23" i="39"/>
  <c r="E96" i="50" s="1"/>
  <c r="D20" i="39"/>
  <c r="E93" i="50" s="1"/>
  <c r="D16" i="39"/>
  <c r="E89" i="50" s="1"/>
  <c r="D8" i="39"/>
  <c r="E81" i="50" s="1"/>
  <c r="D5" i="39"/>
  <c r="E78" i="50" s="1"/>
  <c r="D4" i="39"/>
  <c r="E77" i="50" s="1"/>
  <c r="C31" i="39"/>
  <c r="C19" i="39"/>
  <c r="AN736" i="50" l="1"/>
  <c r="AN766" i="50"/>
  <c r="AN667" i="50"/>
  <c r="AN665" i="50"/>
  <c r="W555" i="50"/>
  <c r="AN564" i="50"/>
  <c r="AN574" i="50"/>
  <c r="AN358" i="50"/>
  <c r="AN353" i="50"/>
  <c r="D12" i="39"/>
  <c r="E85" i="50" s="1"/>
  <c r="AN240" i="50"/>
  <c r="AN273" i="50"/>
  <c r="AN232" i="50"/>
  <c r="AN162" i="50"/>
  <c r="AN170" i="50"/>
  <c r="AN205" i="50"/>
  <c r="AN160" i="50"/>
  <c r="V161" i="50" s="1"/>
  <c r="B43" i="42" s="1"/>
  <c r="AN203" i="50"/>
  <c r="AG726" i="50"/>
  <c r="AG772" i="50"/>
  <c r="AL765" i="50"/>
  <c r="AM764" i="50" s="1"/>
  <c r="AN764" i="50" s="1"/>
  <c r="V732" i="50"/>
  <c r="B53" i="49" s="1"/>
  <c r="AN723" i="50"/>
  <c r="AG733" i="50"/>
  <c r="AN767" i="50"/>
  <c r="AF736" i="50"/>
  <c r="AL735" i="50" s="1"/>
  <c r="AM734" i="50" s="1"/>
  <c r="AG725" i="50"/>
  <c r="AG729" i="50"/>
  <c r="AF735" i="50"/>
  <c r="AG734" i="50" s="1"/>
  <c r="AG765" i="50"/>
  <c r="AG769" i="50"/>
  <c r="AN775" i="50"/>
  <c r="AM629" i="50"/>
  <c r="AN630" i="50"/>
  <c r="V631" i="50" s="1"/>
  <c r="B52" i="48" s="1"/>
  <c r="AG624" i="50"/>
  <c r="AG667" i="50"/>
  <c r="AN672" i="50"/>
  <c r="AF677" i="50"/>
  <c r="AL677" i="50" s="1"/>
  <c r="AM676" i="50" s="1"/>
  <c r="AN676" i="50" s="1"/>
  <c r="AG628" i="50"/>
  <c r="AG671" i="50"/>
  <c r="AG675" i="50"/>
  <c r="AL669" i="50"/>
  <c r="AM668" i="50" s="1"/>
  <c r="AN668" i="50" s="1"/>
  <c r="AG632" i="50"/>
  <c r="AG625" i="50"/>
  <c r="AG633" i="50"/>
  <c r="AG664" i="50"/>
  <c r="T31" i="39"/>
  <c r="J145" i="50" s="1"/>
  <c r="T15" i="39"/>
  <c r="W15" i="39" s="1"/>
  <c r="T6" i="39"/>
  <c r="J120" i="50" s="1"/>
  <c r="T10" i="39"/>
  <c r="J124" i="50" s="1"/>
  <c r="T14" i="39"/>
  <c r="W14" i="39" s="1"/>
  <c r="T18" i="39"/>
  <c r="J132" i="50" s="1"/>
  <c r="T22" i="39"/>
  <c r="W22" i="39" s="1"/>
  <c r="T26" i="39"/>
  <c r="W26" i="39" s="1"/>
  <c r="T30" i="39"/>
  <c r="W30" i="39" s="1"/>
  <c r="X30" i="39" s="1"/>
  <c r="T34" i="39"/>
  <c r="J148" i="50" s="1"/>
  <c r="T38" i="39"/>
  <c r="W38" i="39" s="1"/>
  <c r="AN525" i="50"/>
  <c r="AF578" i="50"/>
  <c r="AL578" i="50" s="1"/>
  <c r="AM577" i="50" s="1"/>
  <c r="AN577" i="50" s="1"/>
  <c r="AL572" i="50"/>
  <c r="AM571" i="50" s="1"/>
  <c r="AN571" i="50" s="1"/>
  <c r="AL568" i="50"/>
  <c r="AM567" i="50" s="1"/>
  <c r="AN567" i="50" s="1"/>
  <c r="AF577" i="50"/>
  <c r="AL577" i="50" s="1"/>
  <c r="AF536" i="50"/>
  <c r="AL535" i="50" s="1"/>
  <c r="D143" i="50"/>
  <c r="T29" i="39"/>
  <c r="J143" i="50" s="1"/>
  <c r="T16" i="39"/>
  <c r="J130" i="50" s="1"/>
  <c r="T37" i="39"/>
  <c r="W37" i="39" s="1"/>
  <c r="T25" i="39"/>
  <c r="J139" i="50" s="1"/>
  <c r="T32" i="39"/>
  <c r="J146" i="50" s="1"/>
  <c r="T20" i="39"/>
  <c r="W20" i="39" s="1"/>
  <c r="T5" i="39"/>
  <c r="W5" i="39" s="1"/>
  <c r="T13" i="39"/>
  <c r="J127" i="50" s="1"/>
  <c r="T36" i="39"/>
  <c r="W36" i="39" s="1"/>
  <c r="T21" i="39"/>
  <c r="W21" i="39" s="1"/>
  <c r="T9" i="39"/>
  <c r="J123" i="50" s="1"/>
  <c r="D141" i="50"/>
  <c r="T27" i="39"/>
  <c r="W27" i="39" s="1"/>
  <c r="D125" i="50"/>
  <c r="T11" i="39"/>
  <c r="J125" i="50" s="1"/>
  <c r="T17" i="39"/>
  <c r="J131" i="50" s="1"/>
  <c r="T4" i="39"/>
  <c r="W4" i="39" s="1"/>
  <c r="T35" i="39"/>
  <c r="J149" i="50" s="1"/>
  <c r="T23" i="39"/>
  <c r="W23" i="39" s="1"/>
  <c r="T19" i="39"/>
  <c r="W19" i="39" s="1"/>
  <c r="T7" i="39"/>
  <c r="J121" i="50" s="1"/>
  <c r="T33" i="39"/>
  <c r="J147" i="50" s="1"/>
  <c r="D152" i="50"/>
  <c r="T28" i="39"/>
  <c r="W28" i="39" s="1"/>
  <c r="T24" i="39"/>
  <c r="J138" i="50" s="1"/>
  <c r="T12" i="39"/>
  <c r="J126" i="50" s="1"/>
  <c r="T8" i="39"/>
  <c r="W8" i="39" s="1"/>
  <c r="AG502" i="50"/>
  <c r="AN508" i="50"/>
  <c r="AG459" i="50"/>
  <c r="AG498" i="50"/>
  <c r="AG506" i="50"/>
  <c r="AL427" i="50"/>
  <c r="AM426" i="50" s="1"/>
  <c r="AN426" i="50" s="1"/>
  <c r="AG383" i="50"/>
  <c r="AG427" i="50"/>
  <c r="AG431" i="50"/>
  <c r="AF434" i="50"/>
  <c r="AL387" i="50"/>
  <c r="AM386" i="50" s="1"/>
  <c r="AL423" i="50"/>
  <c r="AM422" i="50" s="1"/>
  <c r="AN425" i="50"/>
  <c r="AG384" i="50"/>
  <c r="AG430" i="50"/>
  <c r="AF433" i="50"/>
  <c r="AL433" i="50" s="1"/>
  <c r="W34" i="39"/>
  <c r="AN360" i="50"/>
  <c r="AL355" i="50"/>
  <c r="AM354" i="50" s="1"/>
  <c r="AN354" i="50" s="1"/>
  <c r="AG307" i="50"/>
  <c r="AL351" i="50"/>
  <c r="AM350" i="50" s="1"/>
  <c r="AN350" i="50" s="1"/>
  <c r="I17" i="39"/>
  <c r="J90" i="50" s="1"/>
  <c r="AM237" i="50"/>
  <c r="AN238" i="50"/>
  <c r="AG238" i="50"/>
  <c r="AG273" i="50"/>
  <c r="AF245" i="50"/>
  <c r="AG244" i="50" s="1"/>
  <c r="AL278" i="50"/>
  <c r="AM277" i="50" s="1"/>
  <c r="AG239" i="50"/>
  <c r="AG231" i="50"/>
  <c r="AG281" i="50"/>
  <c r="AF244" i="50"/>
  <c r="AL243" i="50" s="1"/>
  <c r="AM242" i="50" s="1"/>
  <c r="D7" i="39"/>
  <c r="E80" i="50" s="1"/>
  <c r="D18" i="39"/>
  <c r="E91" i="50" s="1"/>
  <c r="AN213" i="50"/>
  <c r="V171" i="50"/>
  <c r="B53" i="42" s="1"/>
  <c r="AG163" i="50"/>
  <c r="AF217" i="50"/>
  <c r="AL217" i="50" s="1"/>
  <c r="AF174" i="50"/>
  <c r="AL173" i="50" s="1"/>
  <c r="W162" i="50"/>
  <c r="C44" i="42" s="1"/>
  <c r="AG123" i="50"/>
  <c r="AG131" i="50"/>
  <c r="AG84" i="50"/>
  <c r="AG88" i="50"/>
  <c r="AG127" i="50"/>
  <c r="AG124" i="50"/>
  <c r="AG128" i="50"/>
  <c r="AG50" i="50"/>
  <c r="AN49" i="50"/>
  <c r="AG7" i="50"/>
  <c r="AG11" i="50"/>
  <c r="AG15" i="50"/>
  <c r="AN57" i="50"/>
  <c r="AN53" i="50"/>
  <c r="AG58" i="50"/>
  <c r="AN853" i="50"/>
  <c r="AL861" i="50"/>
  <c r="AN861" i="50" s="1"/>
  <c r="AL806" i="50"/>
  <c r="AM805" i="50" s="1"/>
  <c r="AL810" i="50"/>
  <c r="AM809" i="50" s="1"/>
  <c r="AM817" i="50"/>
  <c r="AL818" i="50" s="1"/>
  <c r="AL807" i="50"/>
  <c r="AM806" i="50" s="1"/>
  <c r="AL811" i="50"/>
  <c r="AL815" i="50"/>
  <c r="AL848" i="50"/>
  <c r="AM847" i="50" s="1"/>
  <c r="AN847" i="50" s="1"/>
  <c r="AL852" i="50"/>
  <c r="AM851" i="50" s="1"/>
  <c r="AL856" i="50"/>
  <c r="AM855" i="50" s="1"/>
  <c r="AL855" i="50"/>
  <c r="AM854" i="50" s="1"/>
  <c r="AN854" i="50" s="1"/>
  <c r="I13" i="51"/>
  <c r="J13" i="51" s="1"/>
  <c r="K13" i="51" s="1"/>
  <c r="AL814" i="50"/>
  <c r="AM813" i="50" s="1"/>
  <c r="AL851" i="50"/>
  <c r="AM850" i="50" s="1"/>
  <c r="AN850" i="50" s="1"/>
  <c r="AL817" i="50"/>
  <c r="AL803" i="50"/>
  <c r="AL812" i="50"/>
  <c r="AM811" i="50" s="1"/>
  <c r="AN811" i="50" s="1"/>
  <c r="V812" i="50" s="1"/>
  <c r="W804" i="50"/>
  <c r="E50" i="51" s="1"/>
  <c r="AL804" i="50"/>
  <c r="AM803" i="50" s="1"/>
  <c r="AL808" i="50"/>
  <c r="AM807" i="50" s="1"/>
  <c r="AN807" i="50" s="1"/>
  <c r="V808" i="50" s="1"/>
  <c r="AL849" i="50"/>
  <c r="AM848" i="50" s="1"/>
  <c r="AN848" i="50" s="1"/>
  <c r="AL853" i="50"/>
  <c r="AM852" i="50" s="1"/>
  <c r="AL857" i="50"/>
  <c r="AM856" i="50" s="1"/>
  <c r="AL846" i="50"/>
  <c r="W9" i="39"/>
  <c r="X9" i="39" s="1"/>
  <c r="AC24" i="39"/>
  <c r="J26" i="51"/>
  <c r="K26" i="51" s="1"/>
  <c r="J23" i="51"/>
  <c r="K23" i="51" s="1"/>
  <c r="J27" i="51"/>
  <c r="K27" i="51" s="1"/>
  <c r="J31" i="51"/>
  <c r="K31" i="51" s="1"/>
  <c r="J39" i="51"/>
  <c r="K39" i="51" s="1"/>
  <c r="J17" i="51"/>
  <c r="K17" i="51" s="1"/>
  <c r="J29" i="51"/>
  <c r="K29" i="51" s="1"/>
  <c r="J21" i="51"/>
  <c r="K21" i="51" s="1"/>
  <c r="J37" i="51"/>
  <c r="K37" i="51" s="1"/>
  <c r="J9" i="51"/>
  <c r="K9" i="51" s="1"/>
  <c r="J25" i="51"/>
  <c r="K25" i="51" s="1"/>
  <c r="AC7" i="39"/>
  <c r="K80" i="50"/>
  <c r="AC23" i="39"/>
  <c r="K96" i="50"/>
  <c r="AC15" i="39"/>
  <c r="K88" i="50"/>
  <c r="K104" i="50"/>
  <c r="AC31" i="39"/>
  <c r="D79" i="50"/>
  <c r="D5" i="50"/>
  <c r="I6" i="39"/>
  <c r="J79" i="50" s="1"/>
  <c r="AB6" i="39"/>
  <c r="D95" i="50"/>
  <c r="D21" i="50"/>
  <c r="I22" i="39"/>
  <c r="J95" i="50" s="1"/>
  <c r="AB22" i="39"/>
  <c r="K79" i="50"/>
  <c r="AC6" i="39"/>
  <c r="K95" i="50"/>
  <c r="AC22" i="39"/>
  <c r="D129" i="50"/>
  <c r="D145" i="50"/>
  <c r="E143" i="50"/>
  <c r="AN6" i="50"/>
  <c r="V7" i="50" s="1"/>
  <c r="B44" i="40" s="1"/>
  <c r="AN10" i="50"/>
  <c r="V11" i="50" s="1"/>
  <c r="B48" i="40" s="1"/>
  <c r="AN16" i="50"/>
  <c r="D80" i="50"/>
  <c r="D6" i="50"/>
  <c r="D86" i="50"/>
  <c r="D12" i="50"/>
  <c r="I13" i="39"/>
  <c r="J86" i="50" s="1"/>
  <c r="AB13" i="39"/>
  <c r="AB18" i="39"/>
  <c r="D91" i="50"/>
  <c r="D96" i="50"/>
  <c r="AB23" i="39"/>
  <c r="D22" i="50"/>
  <c r="I23" i="39"/>
  <c r="J96" i="50" s="1"/>
  <c r="D102" i="50"/>
  <c r="D28" i="50"/>
  <c r="I29" i="39"/>
  <c r="J102" i="50" s="1"/>
  <c r="AB29" i="39"/>
  <c r="D107" i="50"/>
  <c r="I34" i="39"/>
  <c r="J107" i="50" s="1"/>
  <c r="AB34" i="39"/>
  <c r="D33" i="50"/>
  <c r="K86" i="50"/>
  <c r="AC13" i="39"/>
  <c r="K91" i="50"/>
  <c r="AC18" i="39"/>
  <c r="K102" i="50"/>
  <c r="AC29" i="39"/>
  <c r="K107" i="50"/>
  <c r="AC34" i="39"/>
  <c r="E131" i="50"/>
  <c r="AN79" i="50"/>
  <c r="AG168" i="50"/>
  <c r="AG172" i="50"/>
  <c r="AN212" i="50"/>
  <c r="AL244" i="50"/>
  <c r="AN316" i="50"/>
  <c r="V317" i="50" s="1"/>
  <c r="B53" i="44" s="1"/>
  <c r="AN317" i="50"/>
  <c r="AL390" i="50"/>
  <c r="AM389" i="50" s="1"/>
  <c r="AN392" i="50"/>
  <c r="AN622" i="50"/>
  <c r="AC4" i="39"/>
  <c r="K77" i="50"/>
  <c r="K81" i="50"/>
  <c r="AC8" i="39"/>
  <c r="K85" i="50"/>
  <c r="AC12" i="39"/>
  <c r="K89" i="50"/>
  <c r="AC16" i="39"/>
  <c r="AC20" i="39"/>
  <c r="K93" i="50"/>
  <c r="K101" i="50"/>
  <c r="AC28" i="39"/>
  <c r="K105" i="50"/>
  <c r="AC32" i="39"/>
  <c r="AC36" i="39"/>
  <c r="K109" i="50"/>
  <c r="D90" i="50"/>
  <c r="D16" i="50"/>
  <c r="AB17" i="39"/>
  <c r="D106" i="50"/>
  <c r="D32" i="50"/>
  <c r="AB33" i="39"/>
  <c r="I33" i="39"/>
  <c r="J106" i="50" s="1"/>
  <c r="K90" i="50"/>
  <c r="AC17" i="39"/>
  <c r="K106" i="50"/>
  <c r="AC33" i="39"/>
  <c r="AN5" i="50"/>
  <c r="AN8" i="50"/>
  <c r="V9" i="50" s="1"/>
  <c r="B46" i="40" s="1"/>
  <c r="AN12" i="50"/>
  <c r="AN14" i="50"/>
  <c r="V15" i="50" s="1"/>
  <c r="B52" i="40" s="1"/>
  <c r="AN83" i="50"/>
  <c r="AN85" i="50"/>
  <c r="V86" i="50" s="1"/>
  <c r="B51" i="41" s="1"/>
  <c r="AN87" i="50"/>
  <c r="D82" i="50"/>
  <c r="D8" i="50"/>
  <c r="AB9" i="39"/>
  <c r="I9" i="39"/>
  <c r="J82" i="50" s="1"/>
  <c r="D87" i="50"/>
  <c r="D92" i="50"/>
  <c r="D18" i="50"/>
  <c r="I19" i="39"/>
  <c r="J92" i="50" s="1"/>
  <c r="AB19" i="39"/>
  <c r="D103" i="50"/>
  <c r="D108" i="50"/>
  <c r="D34" i="50"/>
  <c r="I35" i="39"/>
  <c r="J108" i="50" s="1"/>
  <c r="AB35" i="39"/>
  <c r="AC9" i="39"/>
  <c r="K82" i="50"/>
  <c r="K87" i="50"/>
  <c r="AC14" i="39"/>
  <c r="AC25" i="39"/>
  <c r="K98" i="50"/>
  <c r="K108" i="50"/>
  <c r="AC35" i="39"/>
  <c r="F119" i="50"/>
  <c r="AG362" i="50"/>
  <c r="AL363" i="50"/>
  <c r="AM362" i="50" s="1"/>
  <c r="AN458" i="50"/>
  <c r="V459" i="50" s="1"/>
  <c r="B47" i="46" s="1"/>
  <c r="AN624" i="50"/>
  <c r="V625" i="50" s="1"/>
  <c r="B46" i="48" s="1"/>
  <c r="D120" i="50"/>
  <c r="D124" i="50"/>
  <c r="D128" i="50"/>
  <c r="D132" i="50"/>
  <c r="D136" i="50"/>
  <c r="D140" i="50"/>
  <c r="D144" i="50"/>
  <c r="D148" i="50"/>
  <c r="D84" i="50"/>
  <c r="D100" i="50"/>
  <c r="D111" i="50"/>
  <c r="D37" i="50"/>
  <c r="I38" i="39"/>
  <c r="J111" i="50" s="1"/>
  <c r="AB38" i="39"/>
  <c r="AC11" i="39"/>
  <c r="K84" i="50"/>
  <c r="AC27" i="39"/>
  <c r="K100" i="50"/>
  <c r="K111" i="50"/>
  <c r="AC38" i="39"/>
  <c r="AM172" i="50"/>
  <c r="AN314" i="50"/>
  <c r="V315" i="50" s="1"/>
  <c r="B51" i="44" s="1"/>
  <c r="AG677" i="50"/>
  <c r="AL678" i="50"/>
  <c r="AM677" i="50" s="1"/>
  <c r="D98" i="50"/>
  <c r="D24" i="50"/>
  <c r="I25" i="39"/>
  <c r="J98" i="50" s="1"/>
  <c r="AB25" i="39"/>
  <c r="AC19" i="39"/>
  <c r="K92" i="50"/>
  <c r="AC30" i="39"/>
  <c r="K103" i="50"/>
  <c r="AN7" i="50"/>
  <c r="V8" i="50" s="1"/>
  <c r="B45" i="40" s="1"/>
  <c r="AN9" i="50"/>
  <c r="AN11" i="50"/>
  <c r="V12" i="50" s="1"/>
  <c r="B49" i="40" s="1"/>
  <c r="AN13" i="50"/>
  <c r="AN15" i="50"/>
  <c r="V16" i="50" s="1"/>
  <c r="B53" i="40" s="1"/>
  <c r="AN81" i="50"/>
  <c r="AN84" i="50"/>
  <c r="V85" i="50" s="1"/>
  <c r="B50" i="41" s="1"/>
  <c r="AN86" i="50"/>
  <c r="V87" i="50" s="1"/>
  <c r="B52" i="41" s="1"/>
  <c r="AN88" i="50"/>
  <c r="AN725" i="50"/>
  <c r="D78" i="50"/>
  <c r="I5" i="39"/>
  <c r="J78" i="50" s="1"/>
  <c r="D4" i="50"/>
  <c r="AB5" i="39"/>
  <c r="D83" i="50"/>
  <c r="D88" i="50"/>
  <c r="D14" i="50"/>
  <c r="I15" i="39"/>
  <c r="J88" i="50" s="1"/>
  <c r="AB15" i="39"/>
  <c r="D94" i="50"/>
  <c r="I21" i="39"/>
  <c r="J94" i="50" s="1"/>
  <c r="D20" i="50"/>
  <c r="AB21" i="39"/>
  <c r="D99" i="50"/>
  <c r="D104" i="50"/>
  <c r="D30" i="50"/>
  <c r="I31" i="39"/>
  <c r="J104" i="50" s="1"/>
  <c r="D110" i="50"/>
  <c r="I37" i="39"/>
  <c r="J110" i="50" s="1"/>
  <c r="D36" i="50"/>
  <c r="AB37" i="39"/>
  <c r="K78" i="50"/>
  <c r="AC5" i="39"/>
  <c r="K83" i="50"/>
  <c r="AC10" i="39"/>
  <c r="K94" i="50"/>
  <c r="AC21" i="39"/>
  <c r="K99" i="50"/>
  <c r="AC26" i="39"/>
  <c r="K110" i="50"/>
  <c r="AC37" i="39"/>
  <c r="E121" i="50"/>
  <c r="E149" i="50"/>
  <c r="AN77" i="50"/>
  <c r="V78" i="50" s="1"/>
  <c r="AN78" i="50"/>
  <c r="AN80" i="50"/>
  <c r="AG164" i="50"/>
  <c r="AG173" i="50"/>
  <c r="AF175" i="50"/>
  <c r="AG203" i="50"/>
  <c r="AN204" i="50"/>
  <c r="AG207" i="50"/>
  <c r="AN245" i="50"/>
  <c r="AG319" i="50"/>
  <c r="AL319" i="50"/>
  <c r="AM318" i="50" s="1"/>
  <c r="AN383" i="50"/>
  <c r="AG391" i="50"/>
  <c r="AL391" i="50"/>
  <c r="AM466" i="50"/>
  <c r="AL467" i="50"/>
  <c r="AB31" i="39"/>
  <c r="D77" i="50"/>
  <c r="I4" i="39" s="1"/>
  <c r="D7" i="50"/>
  <c r="D81" i="50"/>
  <c r="I8" i="39"/>
  <c r="J81" i="50" s="1"/>
  <c r="AB8" i="39"/>
  <c r="D11" i="50"/>
  <c r="AB12" i="39"/>
  <c r="D85" i="50"/>
  <c r="I12" i="39"/>
  <c r="J85" i="50" s="1"/>
  <c r="D15" i="50"/>
  <c r="I16" i="39"/>
  <c r="J89" i="50" s="1"/>
  <c r="D89" i="50"/>
  <c r="D19" i="50"/>
  <c r="D93" i="50"/>
  <c r="I20" i="39"/>
  <c r="J93" i="50" s="1"/>
  <c r="AB20" i="39"/>
  <c r="D23" i="50"/>
  <c r="D97" i="50"/>
  <c r="D27" i="50"/>
  <c r="AB28" i="39"/>
  <c r="D101" i="50"/>
  <c r="I28" i="39"/>
  <c r="J101" i="50" s="1"/>
  <c r="D105" i="50"/>
  <c r="D31" i="50"/>
  <c r="I32" i="39"/>
  <c r="J105" i="50" s="1"/>
  <c r="AB32" i="39"/>
  <c r="D35" i="50"/>
  <c r="D109" i="50"/>
  <c r="I36" i="39"/>
  <c r="J109" i="50" s="1"/>
  <c r="AB36" i="39"/>
  <c r="E122" i="50"/>
  <c r="E130" i="50"/>
  <c r="E142" i="50"/>
  <c r="AB24" i="39"/>
  <c r="AB16" i="39"/>
  <c r="I24" i="39"/>
  <c r="J97" i="50" s="1"/>
  <c r="J11" i="51"/>
  <c r="K11" i="51" s="1"/>
  <c r="J15" i="51"/>
  <c r="K15" i="51" s="1"/>
  <c r="D14" i="39"/>
  <c r="D13" i="50" s="1"/>
  <c r="D30" i="39"/>
  <c r="E103" i="50" s="1"/>
  <c r="J8" i="51"/>
  <c r="K8" i="51" s="1"/>
  <c r="J20" i="51"/>
  <c r="K20" i="51" s="1"/>
  <c r="J36" i="51"/>
  <c r="K36" i="51" s="1"/>
  <c r="K24" i="51"/>
  <c r="K40" i="51"/>
  <c r="D11" i="39"/>
  <c r="E84" i="50" s="1"/>
  <c r="D10" i="39"/>
  <c r="I10" i="39" s="1"/>
  <c r="J83" i="50" s="1"/>
  <c r="D27" i="39"/>
  <c r="E100" i="50" s="1"/>
  <c r="D26" i="39"/>
  <c r="E99" i="50" s="1"/>
  <c r="K10" i="51"/>
  <c r="J14" i="51"/>
  <c r="K14" i="51" s="1"/>
  <c r="J22" i="51"/>
  <c r="K22" i="51" s="1"/>
  <c r="J30" i="51"/>
  <c r="K30" i="51" s="1"/>
  <c r="J38" i="51"/>
  <c r="K38" i="51" s="1"/>
  <c r="J18" i="51"/>
  <c r="K18" i="51" s="1"/>
  <c r="J34" i="51"/>
  <c r="K34" i="51" s="1"/>
  <c r="J19" i="51"/>
  <c r="K19" i="51" s="1"/>
  <c r="J35" i="51"/>
  <c r="K35" i="51" s="1"/>
  <c r="J12" i="51"/>
  <c r="K12" i="51" s="1"/>
  <c r="J28" i="51"/>
  <c r="K28" i="51" s="1"/>
  <c r="J7" i="51"/>
  <c r="K7" i="51" s="1"/>
  <c r="K16" i="51"/>
  <c r="K32" i="51"/>
  <c r="J33" i="51"/>
  <c r="K33" i="51" s="1"/>
  <c r="AM51" i="50"/>
  <c r="AN51" i="50" s="1"/>
  <c r="AM55" i="50"/>
  <c r="AN55" i="50" s="1"/>
  <c r="AL20" i="50"/>
  <c r="AN20" i="50"/>
  <c r="AF20" i="50"/>
  <c r="AL19" i="50" s="1"/>
  <c r="AF19" i="50"/>
  <c r="AL18" i="50" s="1"/>
  <c r="AN48" i="50"/>
  <c r="AN52" i="50"/>
  <c r="AF92" i="50"/>
  <c r="AL91" i="50" s="1"/>
  <c r="AF91" i="50"/>
  <c r="AL90" i="50" s="1"/>
  <c r="AG121" i="50"/>
  <c r="AM121" i="50"/>
  <c r="AN167" i="50"/>
  <c r="AN309" i="50"/>
  <c r="V310" i="50" s="1"/>
  <c r="B46" i="44" s="1"/>
  <c r="AF61" i="50"/>
  <c r="AL61" i="50" s="1"/>
  <c r="AF62" i="50"/>
  <c r="AL62" i="50" s="1"/>
  <c r="AM59" i="50"/>
  <c r="AN59" i="50" s="1"/>
  <c r="AG59" i="50"/>
  <c r="AN207" i="50"/>
  <c r="V165" i="50" s="1"/>
  <c r="B47" i="42" s="1"/>
  <c r="AM206" i="50"/>
  <c r="AN206" i="50" s="1"/>
  <c r="AN211" i="50"/>
  <c r="AM210" i="50"/>
  <c r="AN210" i="50" s="1"/>
  <c r="AG216" i="50"/>
  <c r="AN233" i="50"/>
  <c r="AN275" i="50"/>
  <c r="V233" i="50" s="1"/>
  <c r="B45" i="43" s="1"/>
  <c r="AM274" i="50"/>
  <c r="AN274" i="50" s="1"/>
  <c r="AN279" i="50"/>
  <c r="AM278" i="50"/>
  <c r="AN283" i="50"/>
  <c r="V241" i="50" s="1"/>
  <c r="B53" i="43" s="1"/>
  <c r="AM282" i="50"/>
  <c r="AN282" i="50" s="1"/>
  <c r="AM421" i="50"/>
  <c r="AN421" i="50" s="1"/>
  <c r="AN422" i="50"/>
  <c r="X24" i="50"/>
  <c r="V24" i="50" s="1"/>
  <c r="AG120" i="50"/>
  <c r="AM120" i="50"/>
  <c r="AN120" i="50" s="1"/>
  <c r="AG122" i="50"/>
  <c r="AM122" i="50"/>
  <c r="AN122" i="50" s="1"/>
  <c r="AL92" i="50"/>
  <c r="AN161" i="50"/>
  <c r="AG206" i="50"/>
  <c r="AG210" i="50"/>
  <c r="AG214" i="50"/>
  <c r="AF216" i="50"/>
  <c r="AL216" i="50" s="1"/>
  <c r="AN237" i="50"/>
  <c r="AM276" i="50"/>
  <c r="AN276" i="50" s="1"/>
  <c r="AM280" i="50"/>
  <c r="AN280" i="50" s="1"/>
  <c r="AN352" i="50"/>
  <c r="AN356" i="50"/>
  <c r="AM384" i="50"/>
  <c r="AN386" i="50"/>
  <c r="V387" i="50" s="1"/>
  <c r="B52" i="45" s="1"/>
  <c r="AG388" i="50"/>
  <c r="AG455" i="50"/>
  <c r="AN498" i="50"/>
  <c r="AM504" i="50"/>
  <c r="AG504" i="50"/>
  <c r="AN524" i="50"/>
  <c r="V525" i="50" s="1"/>
  <c r="B46" i="47" s="1"/>
  <c r="AG528" i="50"/>
  <c r="AN530" i="50"/>
  <c r="AM529" i="50"/>
  <c r="AG535" i="50"/>
  <c r="AN670" i="50"/>
  <c r="AN674" i="50"/>
  <c r="AN82" i="50"/>
  <c r="AN163" i="50"/>
  <c r="V164" i="50" s="1"/>
  <c r="B46" i="42" s="1"/>
  <c r="AN166" i="50"/>
  <c r="V167" i="50" s="1"/>
  <c r="B49" i="42" s="1"/>
  <c r="AG169" i="50"/>
  <c r="AG235" i="50"/>
  <c r="AN236" i="50"/>
  <c r="V237" i="50" s="1"/>
  <c r="B49" i="43" s="1"/>
  <c r="AN239" i="50"/>
  <c r="V240" i="50" s="1"/>
  <c r="B52" i="43" s="1"/>
  <c r="AN308" i="50"/>
  <c r="AG313" i="50"/>
  <c r="AN315" i="50"/>
  <c r="V316" i="50" s="1"/>
  <c r="B52" i="44" s="1"/>
  <c r="AG320" i="50"/>
  <c r="AG378" i="50"/>
  <c r="AN388" i="50"/>
  <c r="V389" i="50" s="1"/>
  <c r="B54" i="45" s="1"/>
  <c r="AN455" i="50"/>
  <c r="AL469" i="50"/>
  <c r="AN469" i="50" s="1"/>
  <c r="AM526" i="50"/>
  <c r="AM572" i="50"/>
  <c r="AM576" i="50"/>
  <c r="AN576" i="50" s="1"/>
  <c r="AG576" i="50"/>
  <c r="AM625" i="50"/>
  <c r="AF777" i="50"/>
  <c r="AL777" i="50" s="1"/>
  <c r="AF778" i="50"/>
  <c r="AL778" i="50" s="1"/>
  <c r="AM810" i="50"/>
  <c r="AF133" i="50"/>
  <c r="AL133" i="50" s="1"/>
  <c r="AF134" i="50"/>
  <c r="AL134" i="50" s="1"/>
  <c r="AN169" i="50"/>
  <c r="AN235" i="50"/>
  <c r="AM285" i="50"/>
  <c r="AN285" i="50" s="1"/>
  <c r="AG285" i="50"/>
  <c r="AN321" i="50"/>
  <c r="AN362" i="50"/>
  <c r="AN378" i="50"/>
  <c r="V379" i="50" s="1"/>
  <c r="B44" i="45" s="1"/>
  <c r="AG380" i="50"/>
  <c r="AG461" i="50"/>
  <c r="AN521" i="50"/>
  <c r="AG523" i="50"/>
  <c r="AG529" i="50"/>
  <c r="AG817" i="50"/>
  <c r="AM123" i="50"/>
  <c r="AN123" i="50" s="1"/>
  <c r="AM124" i="50"/>
  <c r="AN124" i="50" s="1"/>
  <c r="AM125" i="50"/>
  <c r="AN125" i="50" s="1"/>
  <c r="AM126" i="50"/>
  <c r="AM127" i="50"/>
  <c r="AN127" i="50" s="1"/>
  <c r="AM128" i="50"/>
  <c r="AN128" i="50" s="1"/>
  <c r="AM129" i="50"/>
  <c r="AN129" i="50" s="1"/>
  <c r="AM130" i="50"/>
  <c r="AM131" i="50"/>
  <c r="AN131" i="50" s="1"/>
  <c r="AG161" i="50"/>
  <c r="AM165" i="50"/>
  <c r="AG167" i="50"/>
  <c r="AN168" i="50"/>
  <c r="V169" i="50" s="1"/>
  <c r="B51" i="42" s="1"/>
  <c r="AM171" i="50"/>
  <c r="AM214" i="50"/>
  <c r="AN214" i="50" s="1"/>
  <c r="AN230" i="50"/>
  <c r="AM231" i="50"/>
  <c r="AN234" i="50"/>
  <c r="AG237" i="50"/>
  <c r="AM241" i="50"/>
  <c r="AG243" i="50"/>
  <c r="AG274" i="50"/>
  <c r="AG278" i="50"/>
  <c r="AG282" i="50"/>
  <c r="AG284" i="50"/>
  <c r="AM284" i="50"/>
  <c r="AN284" i="50" s="1"/>
  <c r="AF287" i="50"/>
  <c r="AL287" i="50" s="1"/>
  <c r="AN306" i="50"/>
  <c r="AM307" i="50"/>
  <c r="AG309" i="50"/>
  <c r="AM311" i="50"/>
  <c r="AN380" i="50"/>
  <c r="AG386" i="50"/>
  <c r="AM390" i="50"/>
  <c r="AN430" i="50"/>
  <c r="AM459" i="50"/>
  <c r="AM461" i="50"/>
  <c r="AG463" i="50"/>
  <c r="AG503" i="50"/>
  <c r="AM503" i="50"/>
  <c r="AN503" i="50" s="1"/>
  <c r="AF535" i="50"/>
  <c r="AL534" i="50" s="1"/>
  <c r="AG533" i="50"/>
  <c r="AG629" i="50"/>
  <c r="W837" i="50"/>
  <c r="AM814" i="50"/>
  <c r="AG361" i="50"/>
  <c r="AM361" i="50"/>
  <c r="AN361" i="50" s="1"/>
  <c r="AN457" i="50"/>
  <c r="V458" i="50" s="1"/>
  <c r="B46" i="46" s="1"/>
  <c r="AG468" i="50"/>
  <c r="AN565" i="50"/>
  <c r="W655" i="50"/>
  <c r="AN629" i="50"/>
  <c r="V630" i="50" s="1"/>
  <c r="B51" i="48" s="1"/>
  <c r="AM728" i="50"/>
  <c r="AM310" i="50"/>
  <c r="AN364" i="50"/>
  <c r="AM382" i="50"/>
  <c r="AM432" i="50"/>
  <c r="AN432" i="50" s="1"/>
  <c r="AG432" i="50"/>
  <c r="AN435" i="50"/>
  <c r="AM465" i="50"/>
  <c r="AM531" i="50"/>
  <c r="AN536" i="50"/>
  <c r="AN569" i="50"/>
  <c r="AL579" i="50"/>
  <c r="AN579" i="50" s="1"/>
  <c r="AN621" i="50"/>
  <c r="AG627" i="50"/>
  <c r="AN666" i="50"/>
  <c r="AG728" i="50"/>
  <c r="AG577" i="50"/>
  <c r="AN631" i="50"/>
  <c r="V632" i="50" s="1"/>
  <c r="B53" i="48" s="1"/>
  <c r="AM726" i="50"/>
  <c r="AG730" i="50"/>
  <c r="AM770" i="50"/>
  <c r="AN770" i="50" s="1"/>
  <c r="AG770" i="50"/>
  <c r="AG809" i="50"/>
  <c r="AM857" i="50"/>
  <c r="AN857" i="50" s="1"/>
  <c r="AG857" i="50"/>
  <c r="AF510" i="50"/>
  <c r="AL510" i="50" s="1"/>
  <c r="AF511" i="50"/>
  <c r="AL511" i="50" s="1"/>
  <c r="AL512" i="50"/>
  <c r="AN512" i="50" s="1"/>
  <c r="AG566" i="50"/>
  <c r="AG570" i="50"/>
  <c r="AG574" i="50"/>
  <c r="AM623" i="50"/>
  <c r="AN636" i="50"/>
  <c r="AG722" i="50"/>
  <c r="AN771" i="50"/>
  <c r="AG805" i="50"/>
  <c r="AG813" i="50"/>
  <c r="AF636" i="50"/>
  <c r="AL635" i="50" s="1"/>
  <c r="AG676" i="50"/>
  <c r="AN679" i="50"/>
  <c r="AN732" i="50"/>
  <c r="V733" i="50" s="1"/>
  <c r="B54" i="49" s="1"/>
  <c r="AN768" i="50"/>
  <c r="AN855" i="50"/>
  <c r="AF635" i="50"/>
  <c r="AL634" i="50" s="1"/>
  <c r="AM724" i="50"/>
  <c r="AN773" i="50"/>
  <c r="AF817" i="50"/>
  <c r="AL816" i="50" s="1"/>
  <c r="AN769" i="50"/>
  <c r="AG852" i="50"/>
  <c r="AN856" i="50"/>
  <c r="AF859" i="50"/>
  <c r="AL859" i="50" s="1"/>
  <c r="AF860" i="50"/>
  <c r="AL860" i="50" s="1"/>
  <c r="AN779" i="50"/>
  <c r="J38" i="49"/>
  <c r="J37" i="49"/>
  <c r="J36" i="49"/>
  <c r="J35" i="49"/>
  <c r="J34" i="49"/>
  <c r="J33" i="49"/>
  <c r="J32" i="49"/>
  <c r="J31" i="49"/>
  <c r="J30" i="49"/>
  <c r="J29" i="49"/>
  <c r="J28" i="49"/>
  <c r="J27" i="49"/>
  <c r="J26" i="49"/>
  <c r="J25" i="49"/>
  <c r="G25" i="49"/>
  <c r="J24" i="49"/>
  <c r="J23" i="49"/>
  <c r="J22" i="49"/>
  <c r="J21" i="49"/>
  <c r="J20" i="49"/>
  <c r="J19" i="49"/>
  <c r="J18" i="49"/>
  <c r="J17" i="49"/>
  <c r="J16" i="49"/>
  <c r="J15" i="49"/>
  <c r="J14" i="49"/>
  <c r="J13" i="49"/>
  <c r="J12" i="49"/>
  <c r="J11" i="49"/>
  <c r="J10" i="49"/>
  <c r="J9" i="49"/>
  <c r="J8" i="49"/>
  <c r="J7" i="49"/>
  <c r="J6" i="49"/>
  <c r="J5" i="49"/>
  <c r="J4" i="49"/>
  <c r="B1" i="49"/>
  <c r="J38" i="48"/>
  <c r="J37" i="48"/>
  <c r="J36" i="48"/>
  <c r="J35" i="48"/>
  <c r="J34" i="48"/>
  <c r="J33" i="48"/>
  <c r="J32" i="48"/>
  <c r="J31" i="48"/>
  <c r="J30" i="48"/>
  <c r="J29" i="48"/>
  <c r="J28" i="48"/>
  <c r="J27" i="48"/>
  <c r="J26" i="48"/>
  <c r="G25" i="48"/>
  <c r="J25" i="48"/>
  <c r="J24" i="48"/>
  <c r="J23" i="48"/>
  <c r="J22" i="48"/>
  <c r="J21" i="48"/>
  <c r="J20" i="48"/>
  <c r="J19" i="48"/>
  <c r="J18" i="48"/>
  <c r="J17" i="48"/>
  <c r="J16" i="48"/>
  <c r="J15" i="48"/>
  <c r="J14" i="48"/>
  <c r="J13" i="48"/>
  <c r="J12" i="48"/>
  <c r="J11" i="48"/>
  <c r="J10" i="48"/>
  <c r="J9" i="48"/>
  <c r="J8" i="48"/>
  <c r="J7" i="48"/>
  <c r="J6" i="48"/>
  <c r="J5" i="48"/>
  <c r="J4" i="48"/>
  <c r="B1" i="48"/>
  <c r="J38" i="47"/>
  <c r="J37" i="47"/>
  <c r="J36" i="47"/>
  <c r="J35" i="47"/>
  <c r="J34" i="47"/>
  <c r="J33" i="47"/>
  <c r="J32" i="47"/>
  <c r="J31" i="47"/>
  <c r="J30" i="47"/>
  <c r="J29" i="47"/>
  <c r="J28" i="47"/>
  <c r="J27" i="47"/>
  <c r="J26" i="47"/>
  <c r="J25" i="47"/>
  <c r="G25" i="47"/>
  <c r="J24" i="47"/>
  <c r="J23" i="47"/>
  <c r="J22" i="47"/>
  <c r="J21" i="47"/>
  <c r="J20" i="47"/>
  <c r="J19" i="47"/>
  <c r="J18" i="47"/>
  <c r="J17" i="47"/>
  <c r="J16" i="47"/>
  <c r="J15" i="47"/>
  <c r="J14" i="47"/>
  <c r="J13" i="47"/>
  <c r="J12" i="47"/>
  <c r="J11" i="47"/>
  <c r="J10" i="47"/>
  <c r="J9" i="47"/>
  <c r="J8" i="47"/>
  <c r="J7" i="47"/>
  <c r="J6" i="47"/>
  <c r="J5" i="47"/>
  <c r="J4" i="47"/>
  <c r="B1" i="47"/>
  <c r="J38" i="46"/>
  <c r="J37" i="46"/>
  <c r="J36" i="46"/>
  <c r="J35" i="46"/>
  <c r="J34" i="46"/>
  <c r="J33" i="46"/>
  <c r="J32" i="46"/>
  <c r="J31" i="46"/>
  <c r="J30" i="46"/>
  <c r="J29" i="46"/>
  <c r="J28" i="46"/>
  <c r="J27" i="46"/>
  <c r="J26" i="46"/>
  <c r="G25" i="46"/>
  <c r="J25" i="46"/>
  <c r="J24" i="46"/>
  <c r="J23" i="46"/>
  <c r="J22" i="46"/>
  <c r="J21" i="46"/>
  <c r="J20" i="46"/>
  <c r="J19" i="46"/>
  <c r="J18" i="46"/>
  <c r="J17" i="46"/>
  <c r="J16" i="46"/>
  <c r="J15" i="46"/>
  <c r="J14" i="46"/>
  <c r="J13" i="46"/>
  <c r="J12" i="46"/>
  <c r="J11" i="46"/>
  <c r="J10" i="46"/>
  <c r="J9" i="46"/>
  <c r="J8" i="46"/>
  <c r="J7" i="46"/>
  <c r="J6" i="46"/>
  <c r="J5" i="46"/>
  <c r="J4" i="46"/>
  <c r="J38" i="45"/>
  <c r="J37" i="45"/>
  <c r="J36" i="45"/>
  <c r="J35" i="45"/>
  <c r="J34" i="45"/>
  <c r="J33" i="45"/>
  <c r="J32" i="45"/>
  <c r="J31" i="45"/>
  <c r="J30" i="45"/>
  <c r="J29" i="45"/>
  <c r="J28" i="45"/>
  <c r="J27" i="45"/>
  <c r="J26" i="45"/>
  <c r="G25" i="45"/>
  <c r="J25" i="45"/>
  <c r="J24" i="45"/>
  <c r="J23" i="45"/>
  <c r="J22" i="45"/>
  <c r="J21" i="45"/>
  <c r="J20" i="45"/>
  <c r="J19" i="45"/>
  <c r="J18" i="45"/>
  <c r="J17" i="45"/>
  <c r="J16" i="45"/>
  <c r="J15" i="45"/>
  <c r="J14" i="45"/>
  <c r="J13" i="45"/>
  <c r="J12" i="45"/>
  <c r="J11" i="45"/>
  <c r="J10" i="45"/>
  <c r="J9" i="45"/>
  <c r="J8" i="45"/>
  <c r="J7" i="45"/>
  <c r="J6" i="45"/>
  <c r="J5" i="45"/>
  <c r="J4" i="45"/>
  <c r="J38" i="44"/>
  <c r="J37" i="44"/>
  <c r="J36" i="44"/>
  <c r="J35" i="44"/>
  <c r="J34" i="44"/>
  <c r="J33" i="44"/>
  <c r="J32" i="44"/>
  <c r="J31" i="44"/>
  <c r="J30" i="44"/>
  <c r="J29" i="44"/>
  <c r="J28" i="44"/>
  <c r="J27" i="44"/>
  <c r="J26" i="44"/>
  <c r="G25" i="44"/>
  <c r="J25" i="44"/>
  <c r="J24" i="44"/>
  <c r="J23" i="44"/>
  <c r="J22" i="44"/>
  <c r="J21" i="44"/>
  <c r="J20" i="44"/>
  <c r="J19" i="44"/>
  <c r="J18" i="44"/>
  <c r="J17" i="44"/>
  <c r="J16" i="44"/>
  <c r="J15" i="44"/>
  <c r="J14" i="44"/>
  <c r="J13" i="44"/>
  <c r="J12" i="44"/>
  <c r="J11" i="44"/>
  <c r="J10" i="44"/>
  <c r="J9" i="44"/>
  <c r="J8" i="44"/>
  <c r="J7" i="44"/>
  <c r="J6" i="44"/>
  <c r="J5" i="44"/>
  <c r="J4" i="44"/>
  <c r="B1" i="44"/>
  <c r="J38" i="43"/>
  <c r="J37" i="43"/>
  <c r="J36" i="43"/>
  <c r="J35" i="43"/>
  <c r="J34" i="43"/>
  <c r="J33" i="43"/>
  <c r="J32" i="43"/>
  <c r="J31" i="43"/>
  <c r="J30" i="43"/>
  <c r="J29" i="43"/>
  <c r="J28" i="43"/>
  <c r="J27" i="43"/>
  <c r="J26" i="43"/>
  <c r="G25" i="43"/>
  <c r="J25" i="43"/>
  <c r="J24" i="43"/>
  <c r="J23" i="43"/>
  <c r="J22" i="43"/>
  <c r="J21" i="43"/>
  <c r="J20" i="43"/>
  <c r="J19" i="43"/>
  <c r="J18" i="43"/>
  <c r="J17" i="43"/>
  <c r="J16" i="43"/>
  <c r="J15" i="43"/>
  <c r="J14" i="43"/>
  <c r="J13" i="43"/>
  <c r="J12" i="43"/>
  <c r="J11" i="43"/>
  <c r="J10" i="43"/>
  <c r="G21" i="43"/>
  <c r="H21" i="43" s="1"/>
  <c r="J9" i="43"/>
  <c r="J8" i="43"/>
  <c r="J7" i="43"/>
  <c r="J6" i="43"/>
  <c r="J5" i="43"/>
  <c r="J4" i="43"/>
  <c r="B1" i="43"/>
  <c r="J38" i="42"/>
  <c r="J37" i="42"/>
  <c r="J36" i="42"/>
  <c r="J35" i="42"/>
  <c r="J34" i="42"/>
  <c r="J33" i="42"/>
  <c r="J32" i="42"/>
  <c r="J31" i="42"/>
  <c r="J30" i="42"/>
  <c r="J29" i="42"/>
  <c r="J28" i="42"/>
  <c r="J27" i="42"/>
  <c r="J26" i="42"/>
  <c r="G25" i="42"/>
  <c r="J25" i="42"/>
  <c r="J24" i="42"/>
  <c r="J23" i="42"/>
  <c r="J22" i="42"/>
  <c r="J21" i="42"/>
  <c r="J20" i="42"/>
  <c r="J19" i="42"/>
  <c r="J18" i="42"/>
  <c r="J17" i="42"/>
  <c r="J16" i="42"/>
  <c r="J15" i="42"/>
  <c r="J14" i="42"/>
  <c r="J13" i="42"/>
  <c r="J12" i="42"/>
  <c r="J11" i="42"/>
  <c r="J10" i="42"/>
  <c r="J9" i="42"/>
  <c r="J8" i="42"/>
  <c r="J7" i="42"/>
  <c r="J6" i="42"/>
  <c r="J5" i="42"/>
  <c r="J4" i="42"/>
  <c r="J38" i="41"/>
  <c r="J37" i="41"/>
  <c r="J36" i="41"/>
  <c r="J35" i="41"/>
  <c r="J34" i="41"/>
  <c r="J33" i="41"/>
  <c r="J32" i="41"/>
  <c r="J31" i="41"/>
  <c r="J30" i="41"/>
  <c r="J29" i="41"/>
  <c r="J28" i="41"/>
  <c r="J27" i="41"/>
  <c r="J26" i="41"/>
  <c r="G25" i="41"/>
  <c r="J25" i="41"/>
  <c r="J24" i="41"/>
  <c r="J23" i="41"/>
  <c r="J22" i="41"/>
  <c r="J21" i="41"/>
  <c r="J20" i="41"/>
  <c r="J19" i="41"/>
  <c r="J18" i="41"/>
  <c r="J17" i="41"/>
  <c r="J16" i="41"/>
  <c r="J15" i="41"/>
  <c r="J14" i="41"/>
  <c r="J13" i="41"/>
  <c r="J12" i="41"/>
  <c r="J11" i="41"/>
  <c r="J10" i="41"/>
  <c r="J9" i="41"/>
  <c r="J8" i="41"/>
  <c r="J7" i="41"/>
  <c r="J6" i="41"/>
  <c r="J5" i="41"/>
  <c r="J4" i="41"/>
  <c r="J38" i="40"/>
  <c r="J37" i="40"/>
  <c r="J36" i="40"/>
  <c r="J35" i="40"/>
  <c r="J34" i="40"/>
  <c r="J33" i="40"/>
  <c r="J32" i="40"/>
  <c r="J31" i="40"/>
  <c r="J30" i="40"/>
  <c r="J29" i="40"/>
  <c r="J28" i="40"/>
  <c r="J27" i="40"/>
  <c r="J26" i="40"/>
  <c r="J25" i="40"/>
  <c r="G25" i="40"/>
  <c r="J24" i="40"/>
  <c r="J23" i="40"/>
  <c r="J22" i="40"/>
  <c r="J21" i="40"/>
  <c r="J20" i="40"/>
  <c r="J19" i="40"/>
  <c r="J18" i="40"/>
  <c r="J17" i="40"/>
  <c r="J16" i="40"/>
  <c r="J15" i="40"/>
  <c r="J14" i="40"/>
  <c r="J13" i="40"/>
  <c r="J12" i="40"/>
  <c r="J11" i="40"/>
  <c r="J10" i="40"/>
  <c r="J9" i="40"/>
  <c r="J8" i="40"/>
  <c r="J7" i="40"/>
  <c r="J6" i="40"/>
  <c r="J5" i="40"/>
  <c r="J4" i="40"/>
  <c r="Y1" i="39"/>
  <c r="V724" i="50" l="1"/>
  <c r="B45" i="49" s="1"/>
  <c r="V623" i="50"/>
  <c r="B44" i="48" s="1"/>
  <c r="W18" i="39"/>
  <c r="X18" i="39" s="1"/>
  <c r="L17" i="39"/>
  <c r="M17" i="39" s="1"/>
  <c r="I7" i="39"/>
  <c r="J80" i="50" s="1"/>
  <c r="AB7" i="39"/>
  <c r="X161" i="50"/>
  <c r="AA161" i="50" s="1"/>
  <c r="G43" i="42" s="1"/>
  <c r="V170" i="50"/>
  <c r="B52" i="42" s="1"/>
  <c r="V163" i="50"/>
  <c r="B45" i="42" s="1"/>
  <c r="AN803" i="50"/>
  <c r="AN852" i="50"/>
  <c r="AG735" i="50"/>
  <c r="V726" i="50"/>
  <c r="B47" i="49" s="1"/>
  <c r="AL734" i="50"/>
  <c r="AM733" i="50" s="1"/>
  <c r="AN765" i="50"/>
  <c r="J129" i="50"/>
  <c r="J144" i="50"/>
  <c r="W31" i="39"/>
  <c r="X31" i="39" s="1"/>
  <c r="J128" i="50"/>
  <c r="W10" i="39"/>
  <c r="X10" i="39" s="1"/>
  <c r="AN669" i="50"/>
  <c r="AN678" i="50"/>
  <c r="W32" i="39"/>
  <c r="X32" i="39" s="1"/>
  <c r="J136" i="50"/>
  <c r="W29" i="39"/>
  <c r="X29" i="39" s="1"/>
  <c r="W6" i="39"/>
  <c r="X6" i="39" s="1"/>
  <c r="W7" i="39"/>
  <c r="J152" i="50"/>
  <c r="J118" i="50"/>
  <c r="J133" i="50"/>
  <c r="J141" i="50"/>
  <c r="W13" i="39"/>
  <c r="X13" i="39" s="1"/>
  <c r="J140" i="50"/>
  <c r="W16" i="39"/>
  <c r="X16" i="39" s="1"/>
  <c r="W17" i="39"/>
  <c r="X17" i="39" s="1"/>
  <c r="Y17" i="39" s="1"/>
  <c r="W25" i="39"/>
  <c r="X25" i="39" s="1"/>
  <c r="AN572" i="50"/>
  <c r="J151" i="50"/>
  <c r="J142" i="50"/>
  <c r="AN568" i="50"/>
  <c r="V526" i="50"/>
  <c r="B47" i="47" s="1"/>
  <c r="J119" i="50"/>
  <c r="J134" i="50"/>
  <c r="W12" i="39"/>
  <c r="X12" i="39" s="1"/>
  <c r="W33" i="39"/>
  <c r="X33" i="39" s="1"/>
  <c r="J135" i="50"/>
  <c r="W35" i="39"/>
  <c r="X35" i="39" s="1"/>
  <c r="W24" i="39"/>
  <c r="X24" i="39" s="1"/>
  <c r="J137" i="50"/>
  <c r="J122" i="50"/>
  <c r="W11" i="39"/>
  <c r="X11" i="39" s="1"/>
  <c r="V456" i="50"/>
  <c r="B44" i="46" s="1"/>
  <c r="AL434" i="50"/>
  <c r="AG433" i="50"/>
  <c r="AN427" i="50"/>
  <c r="V381" i="50"/>
  <c r="B46" i="45" s="1"/>
  <c r="V384" i="50"/>
  <c r="B49" i="45" s="1"/>
  <c r="AN423" i="50"/>
  <c r="V318" i="50"/>
  <c r="B54" i="44" s="1"/>
  <c r="AN355" i="50"/>
  <c r="AN351" i="50"/>
  <c r="V309" i="50" s="1"/>
  <c r="B45" i="44" s="1"/>
  <c r="V238" i="50"/>
  <c r="B50" i="43" s="1"/>
  <c r="V234" i="50"/>
  <c r="B46" i="43" s="1"/>
  <c r="AN278" i="50"/>
  <c r="V236" i="50" s="1"/>
  <c r="B48" i="43" s="1"/>
  <c r="AB11" i="39"/>
  <c r="I26" i="39"/>
  <c r="J99" i="50" s="1"/>
  <c r="D17" i="50"/>
  <c r="L5" i="39"/>
  <c r="M5" i="39" s="1"/>
  <c r="L16" i="39"/>
  <c r="M16" i="39" s="1"/>
  <c r="L37" i="39"/>
  <c r="M37" i="39" s="1"/>
  <c r="D9" i="50"/>
  <c r="I18" i="39"/>
  <c r="J91" i="50" s="1"/>
  <c r="V168" i="50"/>
  <c r="B50" i="42" s="1"/>
  <c r="Z162" i="50"/>
  <c r="E44" i="42" s="1"/>
  <c r="W193" i="50"/>
  <c r="L13" i="39"/>
  <c r="M13" i="39" s="1"/>
  <c r="L38" i="39"/>
  <c r="L26" i="39"/>
  <c r="M26" i="39" s="1"/>
  <c r="L25" i="39"/>
  <c r="M25" i="39" s="1"/>
  <c r="L34" i="39"/>
  <c r="M34" i="39" s="1"/>
  <c r="L29" i="39"/>
  <c r="M29" i="39" s="1"/>
  <c r="L32" i="39"/>
  <c r="M32" i="39" s="1"/>
  <c r="L21" i="39"/>
  <c r="M21" i="39" s="1"/>
  <c r="L24" i="39"/>
  <c r="M24" i="39" s="1"/>
  <c r="L12" i="39"/>
  <c r="M12" i="39" s="1"/>
  <c r="L20" i="39"/>
  <c r="M20" i="39" s="1"/>
  <c r="L9" i="39"/>
  <c r="M9" i="39" s="1"/>
  <c r="Y9" i="39" s="1"/>
  <c r="L15" i="39"/>
  <c r="M15" i="39" s="1"/>
  <c r="L19" i="39"/>
  <c r="M19" i="39" s="1"/>
  <c r="L33" i="39"/>
  <c r="M33" i="39" s="1"/>
  <c r="L6" i="39"/>
  <c r="M6" i="39" s="1"/>
  <c r="D3" i="50"/>
  <c r="AB4" i="39" s="1"/>
  <c r="AE4" i="39" s="1"/>
  <c r="AF4" i="39" s="1"/>
  <c r="L31" i="39"/>
  <c r="M31" i="39" s="1"/>
  <c r="L36" i="39"/>
  <c r="M36" i="39" s="1"/>
  <c r="L8" i="39"/>
  <c r="M8" i="39" s="1"/>
  <c r="L23" i="39"/>
  <c r="M23" i="39" s="1"/>
  <c r="L28" i="39"/>
  <c r="M28" i="39" s="1"/>
  <c r="L35" i="39"/>
  <c r="M35" i="39" s="1"/>
  <c r="L22" i="39"/>
  <c r="M22" i="39" s="1"/>
  <c r="L10" i="39"/>
  <c r="M10" i="39" s="1"/>
  <c r="V83" i="50"/>
  <c r="B48" i="41" s="1"/>
  <c r="V82" i="50"/>
  <c r="B47" i="41" s="1"/>
  <c r="V80" i="50"/>
  <c r="B45" i="41" s="1"/>
  <c r="V81" i="50"/>
  <c r="B46" i="41" s="1"/>
  <c r="V89" i="50"/>
  <c r="B54" i="41" s="1"/>
  <c r="V10" i="50"/>
  <c r="B47" i="40" s="1"/>
  <c r="V6" i="50"/>
  <c r="B43" i="40" s="1"/>
  <c r="V13" i="50"/>
  <c r="B50" i="40" s="1"/>
  <c r="V17" i="50"/>
  <c r="B54" i="40" s="1"/>
  <c r="W7" i="50"/>
  <c r="C44" i="40" s="1"/>
  <c r="Z804" i="50"/>
  <c r="AN846" i="50"/>
  <c r="V804" i="50" s="1"/>
  <c r="W805" i="50" s="1"/>
  <c r="AN851" i="50"/>
  <c r="AN849" i="50"/>
  <c r="J77" i="50"/>
  <c r="L4" i="39" s="1"/>
  <c r="M4" i="39" s="1"/>
  <c r="V522" i="50"/>
  <c r="B43" i="47" s="1"/>
  <c r="AN466" i="50"/>
  <c r="V467" i="50" s="1"/>
  <c r="B55" i="46" s="1"/>
  <c r="AB27" i="39"/>
  <c r="AN733" i="50"/>
  <c r="V734" i="50" s="1"/>
  <c r="B55" i="49" s="1"/>
  <c r="V162" i="50"/>
  <c r="B44" i="42" s="1"/>
  <c r="X37" i="39"/>
  <c r="X21" i="39"/>
  <c r="J150" i="50"/>
  <c r="E83" i="50"/>
  <c r="AN391" i="50"/>
  <c r="D25" i="50"/>
  <c r="I27" i="39"/>
  <c r="I11" i="39"/>
  <c r="L11" i="39" s="1"/>
  <c r="D29" i="50"/>
  <c r="V307" i="50"/>
  <c r="B43" i="44" s="1"/>
  <c r="V231" i="50"/>
  <c r="B43" i="43" s="1"/>
  <c r="E87" i="50"/>
  <c r="X8" i="39"/>
  <c r="X194" i="50"/>
  <c r="V194" i="50" s="1"/>
  <c r="D43" i="42"/>
  <c r="AN172" i="50"/>
  <c r="AB30" i="39"/>
  <c r="AB14" i="39"/>
  <c r="AN389" i="50"/>
  <c r="V390" i="50" s="1"/>
  <c r="B55" i="45" s="1"/>
  <c r="V622" i="50"/>
  <c r="B43" i="48" s="1"/>
  <c r="Z7" i="50"/>
  <c r="E44" i="40" s="1"/>
  <c r="AN363" i="50"/>
  <c r="AN242" i="50"/>
  <c r="V243" i="50" s="1"/>
  <c r="B55" i="43" s="1"/>
  <c r="AN735" i="50"/>
  <c r="AG174" i="50"/>
  <c r="AL174" i="50"/>
  <c r="B43" i="41"/>
  <c r="W79" i="50"/>
  <c r="AB26" i="39"/>
  <c r="AB10" i="39"/>
  <c r="D26" i="50"/>
  <c r="D10" i="50"/>
  <c r="I30" i="39"/>
  <c r="L30" i="39" s="1"/>
  <c r="I14" i="39"/>
  <c r="AG816" i="50"/>
  <c r="AN724" i="50"/>
  <c r="V725" i="50" s="1"/>
  <c r="B46" i="49" s="1"/>
  <c r="AM804" i="50"/>
  <c r="AM721" i="50"/>
  <c r="AN623" i="50"/>
  <c r="V624" i="50" s="1"/>
  <c r="B45" i="48" s="1"/>
  <c r="AG510" i="50"/>
  <c r="AM808" i="50"/>
  <c r="AM467" i="50"/>
  <c r="AM532" i="50"/>
  <c r="AG286" i="50"/>
  <c r="AN241" i="50"/>
  <c r="V242" i="50" s="1"/>
  <c r="B54" i="43" s="1"/>
  <c r="AM816" i="50"/>
  <c r="AM522" i="50"/>
  <c r="AM460" i="50"/>
  <c r="AG133" i="50"/>
  <c r="AG777" i="50"/>
  <c r="AN625" i="50"/>
  <c r="V626" i="50" s="1"/>
  <c r="B47" i="48" s="1"/>
  <c r="AN468" i="50"/>
  <c r="AN244" i="50"/>
  <c r="AM243" i="50"/>
  <c r="AM454" i="50"/>
  <c r="AG61" i="50"/>
  <c r="AG90" i="50"/>
  <c r="AG859" i="50"/>
  <c r="AG635" i="50"/>
  <c r="AG509" i="50"/>
  <c r="AM509" i="50"/>
  <c r="AN509" i="50" s="1"/>
  <c r="AM729" i="50"/>
  <c r="AN578" i="50"/>
  <c r="AN465" i="50"/>
  <c r="V466" i="50" s="1"/>
  <c r="B54" i="46" s="1"/>
  <c r="AN730" i="50"/>
  <c r="V731" i="50" s="1"/>
  <c r="B52" i="49" s="1"/>
  <c r="AN722" i="50"/>
  <c r="AN573" i="50"/>
  <c r="V531" i="50" s="1"/>
  <c r="B52" i="47" s="1"/>
  <c r="AN806" i="50"/>
  <c r="AG534" i="50"/>
  <c r="AM505" i="50"/>
  <c r="AN505" i="50" s="1"/>
  <c r="AN506" i="50"/>
  <c r="AM462" i="50"/>
  <c r="AN231" i="50"/>
  <c r="V232" i="50" s="1"/>
  <c r="B44" i="43" s="1"/>
  <c r="AN171" i="50"/>
  <c r="V172" i="50" s="1"/>
  <c r="B54" i="42" s="1"/>
  <c r="AG132" i="50"/>
  <c r="AM132" i="50"/>
  <c r="AN132" i="50" s="1"/>
  <c r="AG776" i="50"/>
  <c r="AM776" i="50"/>
  <c r="AN776" i="50" s="1"/>
  <c r="AM312" i="50"/>
  <c r="AM534" i="50"/>
  <c r="AM527" i="50"/>
  <c r="AN463" i="50"/>
  <c r="V464" i="50" s="1"/>
  <c r="B52" i="46" s="1"/>
  <c r="AN217" i="50"/>
  <c r="AM216" i="50"/>
  <c r="AM60" i="50"/>
  <c r="AN60" i="50" s="1"/>
  <c r="AG60" i="50"/>
  <c r="AN281" i="50"/>
  <c r="V239" i="50" s="1"/>
  <c r="B51" i="43" s="1"/>
  <c r="AG91" i="50"/>
  <c r="AG858" i="50"/>
  <c r="AM858" i="50"/>
  <c r="AN858" i="50" s="1"/>
  <c r="AN818" i="50"/>
  <c r="AG634" i="50"/>
  <c r="AM812" i="50"/>
  <c r="AN726" i="50"/>
  <c r="V727" i="50" s="1"/>
  <c r="B48" i="49" s="1"/>
  <c r="AM727" i="50"/>
  <c r="AM626" i="50"/>
  <c r="AN535" i="50"/>
  <c r="V536" i="50" s="1"/>
  <c r="B57" i="47" s="1"/>
  <c r="AN728" i="50"/>
  <c r="V729" i="50" s="1"/>
  <c r="B50" i="49" s="1"/>
  <c r="AN677" i="50"/>
  <c r="W38" i="50"/>
  <c r="W8" i="50"/>
  <c r="AM628" i="50"/>
  <c r="AN461" i="50"/>
  <c r="AM385" i="50"/>
  <c r="AN307" i="50"/>
  <c r="AN165" i="50"/>
  <c r="V166" i="50" s="1"/>
  <c r="B48" i="42" s="1"/>
  <c r="AN734" i="50"/>
  <c r="AM528" i="50"/>
  <c r="AN318" i="50"/>
  <c r="V319" i="50" s="1"/>
  <c r="B55" i="44" s="1"/>
  <c r="AN810" i="50"/>
  <c r="V811" i="50" s="1"/>
  <c r="AN627" i="50"/>
  <c r="V628" i="50" s="1"/>
  <c r="B49" i="48" s="1"/>
  <c r="AN526" i="50"/>
  <c r="V527" i="50" s="1"/>
  <c r="B48" i="47" s="1"/>
  <c r="AM377" i="50"/>
  <c r="AN529" i="50"/>
  <c r="V530" i="50" s="1"/>
  <c r="B51" i="47" s="1"/>
  <c r="AN504" i="50"/>
  <c r="AN384" i="50"/>
  <c r="AN277" i="50"/>
  <c r="V235" i="50" s="1"/>
  <c r="B47" i="43" s="1"/>
  <c r="AN121" i="50"/>
  <c r="V79" i="50" s="1"/>
  <c r="B44" i="41" s="1"/>
  <c r="AG18" i="50"/>
  <c r="AN813" i="50"/>
  <c r="V814" i="50" s="1"/>
  <c r="AN809" i="50"/>
  <c r="V810" i="50" s="1"/>
  <c r="AN805" i="50"/>
  <c r="V806" i="50" s="1"/>
  <c r="AN817" i="50"/>
  <c r="AN531" i="50"/>
  <c r="V532" i="50" s="1"/>
  <c r="B53" i="47" s="1"/>
  <c r="AN382" i="50"/>
  <c r="V383" i="50" s="1"/>
  <c r="B48" i="45" s="1"/>
  <c r="AN310" i="50"/>
  <c r="V311" i="50" s="1"/>
  <c r="B47" i="44" s="1"/>
  <c r="AN814" i="50"/>
  <c r="V815" i="50" s="1"/>
  <c r="AN523" i="50"/>
  <c r="V524" i="50" s="1"/>
  <c r="B45" i="47" s="1"/>
  <c r="AN459" i="50"/>
  <c r="V460" i="50" s="1"/>
  <c r="B48" i="46" s="1"/>
  <c r="AN390" i="50"/>
  <c r="AN311" i="50"/>
  <c r="V312" i="50" s="1"/>
  <c r="B48" i="44" s="1"/>
  <c r="AN130" i="50"/>
  <c r="V88" i="50" s="1"/>
  <c r="B53" i="41" s="1"/>
  <c r="AN126" i="50"/>
  <c r="V84" i="50" s="1"/>
  <c r="B49" i="41" s="1"/>
  <c r="AN92" i="50"/>
  <c r="AM379" i="50"/>
  <c r="AN313" i="50"/>
  <c r="V314" i="50" s="1"/>
  <c r="B50" i="44" s="1"/>
  <c r="AN320" i="50"/>
  <c r="AM319" i="50"/>
  <c r="AM387" i="50"/>
  <c r="AG215" i="50"/>
  <c r="AM215" i="50"/>
  <c r="AN215" i="50" s="1"/>
  <c r="AN56" i="50"/>
  <c r="V14" i="50" s="1"/>
  <c r="B51" i="40" s="1"/>
  <c r="AG19" i="50"/>
  <c r="X22" i="39"/>
  <c r="X14" i="39"/>
  <c r="X26" i="39"/>
  <c r="X34" i="39"/>
  <c r="M38" i="39"/>
  <c r="G22" i="40"/>
  <c r="I23" i="40" s="1"/>
  <c r="G17" i="45"/>
  <c r="H17" i="45" s="1"/>
  <c r="G7" i="45"/>
  <c r="H7" i="45" s="1"/>
  <c r="G19" i="45"/>
  <c r="G7" i="48"/>
  <c r="H7" i="48" s="1"/>
  <c r="G17" i="46"/>
  <c r="H17" i="46" s="1"/>
  <c r="G19" i="46"/>
  <c r="G27" i="44"/>
  <c r="G26" i="44" s="1"/>
  <c r="G11" i="46"/>
  <c r="H11" i="46" s="1"/>
  <c r="G11" i="48"/>
  <c r="H11" i="48" s="1"/>
  <c r="G9" i="49"/>
  <c r="H9" i="49" s="1"/>
  <c r="X38" i="39"/>
  <c r="G15" i="44"/>
  <c r="H15" i="44" s="1"/>
  <c r="G8" i="46"/>
  <c r="H8" i="46" s="1"/>
  <c r="G20" i="47"/>
  <c r="H20" i="47" s="1"/>
  <c r="G27" i="41"/>
  <c r="G26" i="41" s="1"/>
  <c r="G9" i="43"/>
  <c r="H9" i="43" s="1"/>
  <c r="G18" i="45"/>
  <c r="H18" i="45" s="1"/>
  <c r="X36" i="39"/>
  <c r="G8" i="40"/>
  <c r="H8" i="40" s="1"/>
  <c r="G12" i="42"/>
  <c r="H12" i="42" s="1"/>
  <c r="G17" i="44"/>
  <c r="H17" i="44" s="1"/>
  <c r="G27" i="45"/>
  <c r="G26" i="45" s="1"/>
  <c r="X4" i="39"/>
  <c r="X5" i="39"/>
  <c r="X27" i="39"/>
  <c r="G12" i="41"/>
  <c r="H12" i="41" s="1"/>
  <c r="G27" i="43"/>
  <c r="G26" i="43" s="1"/>
  <c r="G14" i="44"/>
  <c r="H14" i="44" s="1"/>
  <c r="G27" i="40"/>
  <c r="G26" i="40" s="1"/>
  <c r="G23" i="40"/>
  <c r="H23" i="40" s="1"/>
  <c r="G7" i="40"/>
  <c r="G10" i="40"/>
  <c r="H10" i="40" s="1"/>
  <c r="G15" i="42"/>
  <c r="H15" i="42" s="1"/>
  <c r="G15" i="40"/>
  <c r="H15" i="40" s="1"/>
  <c r="G17" i="40"/>
  <c r="H17" i="40" s="1"/>
  <c r="G19" i="40"/>
  <c r="H19" i="40" s="1"/>
  <c r="G20" i="40"/>
  <c r="H20" i="40" s="1"/>
  <c r="G21" i="41"/>
  <c r="G16" i="41"/>
  <c r="G14" i="41"/>
  <c r="H14" i="41" s="1"/>
  <c r="G9" i="41"/>
  <c r="H9" i="41" s="1"/>
  <c r="G18" i="41"/>
  <c r="H18" i="41" s="1"/>
  <c r="G13" i="41"/>
  <c r="G11" i="41"/>
  <c r="H11" i="41" s="1"/>
  <c r="G23" i="42"/>
  <c r="H23" i="42" s="1"/>
  <c r="G7" i="42"/>
  <c r="G8" i="42"/>
  <c r="H8" i="42" s="1"/>
  <c r="G10" i="42"/>
  <c r="G21" i="42"/>
  <c r="H21" i="42" s="1"/>
  <c r="G22" i="42"/>
  <c r="I23" i="42" s="1"/>
  <c r="G23" i="43"/>
  <c r="H23" i="43" s="1"/>
  <c r="G11" i="43"/>
  <c r="H11" i="43" s="1"/>
  <c r="G12" i="40"/>
  <c r="H12" i="40" s="1"/>
  <c r="G15" i="41"/>
  <c r="H15" i="41" s="1"/>
  <c r="G17" i="41"/>
  <c r="H17" i="41" s="1"/>
  <c r="G19" i="41"/>
  <c r="G20" i="41"/>
  <c r="H20" i="41" s="1"/>
  <c r="H21" i="41"/>
  <c r="G22" i="41"/>
  <c r="I23" i="41" s="1"/>
  <c r="G17" i="42"/>
  <c r="H17" i="42" s="1"/>
  <c r="G14" i="43"/>
  <c r="H14" i="43" s="1"/>
  <c r="G21" i="40"/>
  <c r="H21" i="40" s="1"/>
  <c r="G16" i="40"/>
  <c r="G14" i="40"/>
  <c r="H14" i="40" s="1"/>
  <c r="G9" i="40"/>
  <c r="H9" i="40" s="1"/>
  <c r="G18" i="40"/>
  <c r="H18" i="40" s="1"/>
  <c r="G13" i="40"/>
  <c r="G11" i="40"/>
  <c r="H11" i="40" s="1"/>
  <c r="G23" i="41"/>
  <c r="H23" i="41" s="1"/>
  <c r="G7" i="41"/>
  <c r="G8" i="41"/>
  <c r="H8" i="41" s="1"/>
  <c r="G10" i="41"/>
  <c r="G27" i="42"/>
  <c r="G26" i="42" s="1"/>
  <c r="G19" i="43"/>
  <c r="G23" i="44"/>
  <c r="H23" i="44" s="1"/>
  <c r="G10" i="44"/>
  <c r="H10" i="44" s="1"/>
  <c r="G8" i="44"/>
  <c r="H8" i="44" s="1"/>
  <c r="G19" i="44"/>
  <c r="H19" i="44" s="1"/>
  <c r="G9" i="44"/>
  <c r="H9" i="44" s="1"/>
  <c r="G16" i="44"/>
  <c r="H16" i="44" s="1"/>
  <c r="G27" i="46"/>
  <c r="G26" i="46" s="1"/>
  <c r="G16" i="49"/>
  <c r="G13" i="49"/>
  <c r="G20" i="49"/>
  <c r="H20" i="49" s="1"/>
  <c r="G11" i="42"/>
  <c r="H11" i="42" s="1"/>
  <c r="G13" i="42"/>
  <c r="H13" i="42" s="1"/>
  <c r="G18" i="42"/>
  <c r="H18" i="42" s="1"/>
  <c r="G12" i="43"/>
  <c r="H12" i="43" s="1"/>
  <c r="G16" i="43"/>
  <c r="H16" i="43" s="1"/>
  <c r="G17" i="43"/>
  <c r="H17" i="43" s="1"/>
  <c r="G22" i="43"/>
  <c r="G20" i="43"/>
  <c r="H20" i="43" s="1"/>
  <c r="G15" i="43"/>
  <c r="H15" i="43" s="1"/>
  <c r="G10" i="43"/>
  <c r="G8" i="43"/>
  <c r="H8" i="43" s="1"/>
  <c r="G27" i="47"/>
  <c r="G26" i="47" s="1"/>
  <c r="G19" i="47"/>
  <c r="G12" i="47"/>
  <c r="H12" i="47" s="1"/>
  <c r="G22" i="47"/>
  <c r="I23" i="47" s="1"/>
  <c r="G15" i="47"/>
  <c r="H15" i="47" s="1"/>
  <c r="G9" i="47"/>
  <c r="H9" i="47" s="1"/>
  <c r="G17" i="48"/>
  <c r="H17" i="48" s="1"/>
  <c r="G27" i="49"/>
  <c r="G26" i="49" s="1"/>
  <c r="G9" i="42"/>
  <c r="H9" i="42" s="1"/>
  <c r="G14" i="42"/>
  <c r="H14" i="42" s="1"/>
  <c r="G16" i="42"/>
  <c r="G19" i="42"/>
  <c r="G20" i="42"/>
  <c r="H20" i="42" s="1"/>
  <c r="G7" i="43"/>
  <c r="H7" i="43" s="1"/>
  <c r="G13" i="43"/>
  <c r="G18" i="43"/>
  <c r="H18" i="43" s="1"/>
  <c r="G22" i="44"/>
  <c r="G20" i="44"/>
  <c r="H20" i="44" s="1"/>
  <c r="G18" i="44"/>
  <c r="H18" i="44" s="1"/>
  <c r="G12" i="44"/>
  <c r="H12" i="44" s="1"/>
  <c r="G7" i="44"/>
  <c r="G21" i="44"/>
  <c r="H21" i="44" s="1"/>
  <c r="G13" i="44"/>
  <c r="G11" i="44"/>
  <c r="H11" i="44" s="1"/>
  <c r="G21" i="45"/>
  <c r="H21" i="45" s="1"/>
  <c r="G16" i="45"/>
  <c r="G14" i="45"/>
  <c r="H14" i="45" s="1"/>
  <c r="G9" i="45"/>
  <c r="H9" i="45" s="1"/>
  <c r="G22" i="45"/>
  <c r="G20" i="45"/>
  <c r="H20" i="45" s="1"/>
  <c r="G15" i="45"/>
  <c r="H15" i="45" s="1"/>
  <c r="G10" i="45"/>
  <c r="G8" i="45"/>
  <c r="H8" i="45" s="1"/>
  <c r="G13" i="45"/>
  <c r="G12" i="45"/>
  <c r="H12" i="45" s="1"/>
  <c r="G11" i="45"/>
  <c r="H11" i="45" s="1"/>
  <c r="G17" i="47"/>
  <c r="H17" i="47" s="1"/>
  <c r="G18" i="48"/>
  <c r="H18" i="48" s="1"/>
  <c r="G21" i="48"/>
  <c r="H21" i="48" s="1"/>
  <c r="G13" i="48"/>
  <c r="G23" i="48"/>
  <c r="H23" i="48" s="1"/>
  <c r="G10" i="46"/>
  <c r="G23" i="47"/>
  <c r="H23" i="47" s="1"/>
  <c r="G27" i="48"/>
  <c r="G26" i="48" s="1"/>
  <c r="G19" i="48"/>
  <c r="H19" i="48" s="1"/>
  <c r="G8" i="49"/>
  <c r="H8" i="49" s="1"/>
  <c r="G11" i="49"/>
  <c r="H11" i="49" s="1"/>
  <c r="G23" i="45"/>
  <c r="H23" i="45" s="1"/>
  <c r="G23" i="46"/>
  <c r="H23" i="46" s="1"/>
  <c r="G13" i="46"/>
  <c r="G21" i="46"/>
  <c r="H21" i="46" s="1"/>
  <c r="G16" i="46"/>
  <c r="G14" i="46"/>
  <c r="H14" i="46" s="1"/>
  <c r="G9" i="46"/>
  <c r="H9" i="46" s="1"/>
  <c r="G20" i="46"/>
  <c r="H20" i="46" s="1"/>
  <c r="H19" i="46"/>
  <c r="G15" i="46"/>
  <c r="H15" i="46" s="1"/>
  <c r="G22" i="46"/>
  <c r="G18" i="46"/>
  <c r="H18" i="46" s="1"/>
  <c r="G12" i="46"/>
  <c r="H12" i="46" s="1"/>
  <c r="G7" i="46"/>
  <c r="G14" i="49"/>
  <c r="H14" i="49" s="1"/>
  <c r="G22" i="49"/>
  <c r="G10" i="47"/>
  <c r="H10" i="47" s="1"/>
  <c r="G16" i="47"/>
  <c r="G21" i="47"/>
  <c r="H21" i="47" s="1"/>
  <c r="G9" i="48"/>
  <c r="H9" i="48" s="1"/>
  <c r="G14" i="48"/>
  <c r="H14" i="48" s="1"/>
  <c r="G19" i="49"/>
  <c r="G17" i="49"/>
  <c r="H17" i="49" s="1"/>
  <c r="G12" i="49"/>
  <c r="H12" i="49" s="1"/>
  <c r="G7" i="49"/>
  <c r="G10" i="49"/>
  <c r="G15" i="49"/>
  <c r="H15" i="49" s="1"/>
  <c r="G21" i="49"/>
  <c r="H21" i="49" s="1"/>
  <c r="G7" i="47"/>
  <c r="G8" i="47"/>
  <c r="H8" i="47" s="1"/>
  <c r="G14" i="47"/>
  <c r="H14" i="47" s="1"/>
  <c r="G18" i="47"/>
  <c r="H18" i="47" s="1"/>
  <c r="G13" i="47"/>
  <c r="G11" i="47"/>
  <c r="H11" i="47" s="1"/>
  <c r="G12" i="48"/>
  <c r="H12" i="48" s="1"/>
  <c r="G16" i="48"/>
  <c r="G22" i="48"/>
  <c r="G20" i="48"/>
  <c r="H20" i="48" s="1"/>
  <c r="G15" i="48"/>
  <c r="H15" i="48" s="1"/>
  <c r="G10" i="48"/>
  <c r="G8" i="48"/>
  <c r="H8" i="48" s="1"/>
  <c r="G18" i="49"/>
  <c r="H18" i="49" s="1"/>
  <c r="G23" i="49"/>
  <c r="H23" i="49" s="1"/>
  <c r="X19" i="39"/>
  <c r="X20" i="39"/>
  <c r="X28" i="39"/>
  <c r="X7" i="39"/>
  <c r="X15" i="39"/>
  <c r="X23" i="39"/>
  <c r="Y6" i="39" l="1"/>
  <c r="L7" i="39"/>
  <c r="M7" i="39" s="1"/>
  <c r="V807" i="50"/>
  <c r="V723" i="50"/>
  <c r="B44" i="49" s="1"/>
  <c r="Y32" i="39"/>
  <c r="Y33" i="39"/>
  <c r="W523" i="50"/>
  <c r="X522" i="50" s="1"/>
  <c r="AA522" i="50" s="1"/>
  <c r="G43" i="47" s="1"/>
  <c r="V462" i="50"/>
  <c r="B50" i="46" s="1"/>
  <c r="V385" i="50"/>
  <c r="B50" i="45" s="1"/>
  <c r="AM433" i="50"/>
  <c r="AN433" i="50" s="1"/>
  <c r="V391" i="50" s="1"/>
  <c r="B56" i="45" s="1"/>
  <c r="AN434" i="50"/>
  <c r="V392" i="50" s="1"/>
  <c r="B57" i="45" s="1"/>
  <c r="V321" i="50"/>
  <c r="B57" i="44" s="1"/>
  <c r="W308" i="50"/>
  <c r="W339" i="50" s="1"/>
  <c r="W232" i="50"/>
  <c r="Z232" i="50" s="1"/>
  <c r="E44" i="43" s="1"/>
  <c r="L18" i="39"/>
  <c r="M18" i="39" s="1"/>
  <c r="Y18" i="39" s="1"/>
  <c r="V173" i="50"/>
  <c r="B55" i="42" s="1"/>
  <c r="Y19" i="39"/>
  <c r="Y34" i="39"/>
  <c r="J100" i="50"/>
  <c r="L27" i="39"/>
  <c r="M27" i="39" s="1"/>
  <c r="Y27" i="39" s="1"/>
  <c r="W163" i="50"/>
  <c r="C45" i="42" s="1"/>
  <c r="J87" i="50"/>
  <c r="L14" i="39"/>
  <c r="M14" i="39" s="1"/>
  <c r="Y14" i="39" s="1"/>
  <c r="X6" i="50"/>
  <c r="Y4" i="39"/>
  <c r="H22" i="40"/>
  <c r="I22" i="40" s="1"/>
  <c r="W836" i="50"/>
  <c r="X804" i="50"/>
  <c r="F50" i="51" s="1"/>
  <c r="Y26" i="39"/>
  <c r="Y8" i="39"/>
  <c r="Y21" i="39"/>
  <c r="D43" i="47"/>
  <c r="V308" i="50"/>
  <c r="B44" i="44" s="1"/>
  <c r="D43" i="40"/>
  <c r="AA6" i="50"/>
  <c r="G43" i="40" s="1"/>
  <c r="J103" i="50"/>
  <c r="M30" i="39"/>
  <c r="Y30" i="39" s="1"/>
  <c r="AM173" i="50"/>
  <c r="AN174" i="50"/>
  <c r="V175" i="50" s="1"/>
  <c r="B57" i="42" s="1"/>
  <c r="W623" i="50"/>
  <c r="AA804" i="50"/>
  <c r="Z805" i="50"/>
  <c r="E51" i="51"/>
  <c r="Z308" i="50"/>
  <c r="E44" i="44" s="1"/>
  <c r="I8" i="43"/>
  <c r="I21" i="45"/>
  <c r="Y10" i="39"/>
  <c r="Z8" i="50"/>
  <c r="E45" i="40" s="1"/>
  <c r="C45" i="40"/>
  <c r="C44" i="43"/>
  <c r="I18" i="45"/>
  <c r="H22" i="47"/>
  <c r="I22" i="47" s="1"/>
  <c r="I20" i="48"/>
  <c r="C44" i="41"/>
  <c r="X78" i="50"/>
  <c r="W80" i="50"/>
  <c r="Z79" i="50"/>
  <c r="E44" i="41" s="1"/>
  <c r="W110" i="50"/>
  <c r="J84" i="50"/>
  <c r="M11" i="39"/>
  <c r="Y11" i="39" s="1"/>
  <c r="I14" i="42"/>
  <c r="H19" i="45"/>
  <c r="I20" i="45" s="1"/>
  <c r="Y22" i="39"/>
  <c r="I8" i="45"/>
  <c r="Y12" i="39"/>
  <c r="Y29" i="39"/>
  <c r="AN319" i="50"/>
  <c r="V320" i="50" s="1"/>
  <c r="B56" i="44" s="1"/>
  <c r="AN377" i="50"/>
  <c r="W37" i="50"/>
  <c r="W9" i="50"/>
  <c r="X7" i="50"/>
  <c r="AN812" i="50"/>
  <c r="V813" i="50" s="1"/>
  <c r="AM90" i="50"/>
  <c r="AN91" i="50"/>
  <c r="AN216" i="50"/>
  <c r="AN312" i="50"/>
  <c r="V313" i="50" s="1"/>
  <c r="B49" i="44" s="1"/>
  <c r="AN729" i="50"/>
  <c r="V730" i="50" s="1"/>
  <c r="B51" i="49" s="1"/>
  <c r="AN635" i="50"/>
  <c r="V636" i="50" s="1"/>
  <c r="B57" i="48" s="1"/>
  <c r="AM634" i="50"/>
  <c r="AM89" i="50"/>
  <c r="AN454" i="50"/>
  <c r="AM777" i="50"/>
  <c r="AN777" i="50" s="1"/>
  <c r="V735" i="50" s="1"/>
  <c r="B56" i="49" s="1"/>
  <c r="AN778" i="50"/>
  <c r="V736" i="50" s="1"/>
  <c r="B57" i="49" s="1"/>
  <c r="AN460" i="50"/>
  <c r="V461" i="50" s="1"/>
  <c r="B49" i="46" s="1"/>
  <c r="AN287" i="50"/>
  <c r="V245" i="50" s="1"/>
  <c r="B57" i="43" s="1"/>
  <c r="AM286" i="50"/>
  <c r="AN286" i="50" s="1"/>
  <c r="AN721" i="50"/>
  <c r="AN528" i="50"/>
  <c r="V529" i="50" s="1"/>
  <c r="B50" i="47" s="1"/>
  <c r="AN727" i="50"/>
  <c r="V728" i="50" s="1"/>
  <c r="B49" i="49" s="1"/>
  <c r="AM533" i="50"/>
  <c r="AM859" i="50"/>
  <c r="AN859" i="50" s="1"/>
  <c r="AN860" i="50"/>
  <c r="V818" i="50" s="1"/>
  <c r="AN243" i="50"/>
  <c r="V244" i="50" s="1"/>
  <c r="B56" i="43" s="1"/>
  <c r="AM133" i="50"/>
  <c r="AN133" i="50" s="1"/>
  <c r="AN134" i="50"/>
  <c r="AN808" i="50"/>
  <c r="V809" i="50" s="1"/>
  <c r="AN804" i="50"/>
  <c r="X837" i="50"/>
  <c r="V837" i="50" s="1"/>
  <c r="AM18" i="50"/>
  <c r="AN19" i="50"/>
  <c r="AN379" i="50"/>
  <c r="V380" i="50" s="1"/>
  <c r="B45" i="45" s="1"/>
  <c r="AN385" i="50"/>
  <c r="V386" i="50" s="1"/>
  <c r="B51" i="45" s="1"/>
  <c r="AN628" i="50"/>
  <c r="V629" i="50" s="1"/>
  <c r="B50" i="48" s="1"/>
  <c r="AM633" i="50"/>
  <c r="AN534" i="50"/>
  <c r="V535" i="50" s="1"/>
  <c r="B56" i="47" s="1"/>
  <c r="AN462" i="50"/>
  <c r="V463" i="50" s="1"/>
  <c r="B51" i="46" s="1"/>
  <c r="AN62" i="50"/>
  <c r="AM61" i="50"/>
  <c r="AN61" i="50" s="1"/>
  <c r="AN522" i="50"/>
  <c r="AN532" i="50"/>
  <c r="V533" i="50" s="1"/>
  <c r="B54" i="47" s="1"/>
  <c r="Y20" i="39"/>
  <c r="AN387" i="50"/>
  <c r="V388" i="50" s="1"/>
  <c r="B53" i="45" s="1"/>
  <c r="AM17" i="50"/>
  <c r="X39" i="50"/>
  <c r="V39" i="50" s="1"/>
  <c r="AN626" i="50"/>
  <c r="V627" i="50" s="1"/>
  <c r="B48" i="48" s="1"/>
  <c r="AN527" i="50"/>
  <c r="V528" i="50" s="1"/>
  <c r="B49" i="47" s="1"/>
  <c r="AN816" i="50"/>
  <c r="AN467" i="50"/>
  <c r="AM510" i="50"/>
  <c r="AN510" i="50" s="1"/>
  <c r="AN511" i="50"/>
  <c r="V469" i="50" s="1"/>
  <c r="B57" i="46" s="1"/>
  <c r="AM815" i="50"/>
  <c r="Y24" i="39"/>
  <c r="Y38" i="39"/>
  <c r="Y16" i="39"/>
  <c r="Y28" i="39"/>
  <c r="Y25" i="39"/>
  <c r="Y37" i="39"/>
  <c r="I15" i="41"/>
  <c r="Y5" i="39"/>
  <c r="H22" i="42"/>
  <c r="I22" i="42" s="1"/>
  <c r="Y13" i="39"/>
  <c r="I15" i="45"/>
  <c r="I12" i="41"/>
  <c r="H22" i="41"/>
  <c r="I22" i="41" s="1"/>
  <c r="I18" i="41"/>
  <c r="Y36" i="39"/>
  <c r="Y35" i="39"/>
  <c r="I21" i="43"/>
  <c r="H16" i="41"/>
  <c r="I17" i="41" s="1"/>
  <c r="H10" i="48"/>
  <c r="I11" i="48" s="1"/>
  <c r="I12" i="48"/>
  <c r="H13" i="47"/>
  <c r="I14" i="47" s="1"/>
  <c r="I15" i="47"/>
  <c r="H22" i="49"/>
  <c r="I22" i="49" s="1"/>
  <c r="I23" i="49"/>
  <c r="I15" i="46"/>
  <c r="I12" i="46"/>
  <c r="I23" i="45"/>
  <c r="H22" i="45"/>
  <c r="I22" i="45" s="1"/>
  <c r="I23" i="43"/>
  <c r="H22" i="43"/>
  <c r="I22" i="43" s="1"/>
  <c r="I18" i="49"/>
  <c r="H16" i="49"/>
  <c r="I17" i="49" s="1"/>
  <c r="I9" i="48"/>
  <c r="I20" i="40"/>
  <c r="I18" i="46"/>
  <c r="H16" i="46"/>
  <c r="I17" i="46" s="1"/>
  <c r="I21" i="48"/>
  <c r="I11" i="44"/>
  <c r="I20" i="44"/>
  <c r="I17" i="43"/>
  <c r="I21" i="42"/>
  <c r="H19" i="42"/>
  <c r="I20" i="42" s="1"/>
  <c r="I21" i="46"/>
  <c r="I21" i="44"/>
  <c r="I11" i="40"/>
  <c r="I18" i="40"/>
  <c r="H16" i="40"/>
  <c r="I17" i="40" s="1"/>
  <c r="I12" i="42"/>
  <c r="H10" i="42"/>
  <c r="I11" i="42" s="1"/>
  <c r="I21" i="40"/>
  <c r="I12" i="40"/>
  <c r="I8" i="48"/>
  <c r="I23" i="48"/>
  <c r="H22" i="48"/>
  <c r="I22" i="48" s="1"/>
  <c r="I11" i="47"/>
  <c r="I12" i="49"/>
  <c r="H10" i="49"/>
  <c r="I11" i="49" s="1"/>
  <c r="H19" i="49"/>
  <c r="I20" i="49" s="1"/>
  <c r="I21" i="49"/>
  <c r="H16" i="47"/>
  <c r="I17" i="47" s="1"/>
  <c r="I18" i="47"/>
  <c r="H7" i="46"/>
  <c r="I8" i="46" s="1"/>
  <c r="I9" i="46"/>
  <c r="I15" i="48"/>
  <c r="H13" i="48"/>
  <c r="I14" i="48" s="1"/>
  <c r="I12" i="45"/>
  <c r="H10" i="45"/>
  <c r="I11" i="45" s="1"/>
  <c r="I9" i="44"/>
  <c r="H7" i="44"/>
  <c r="I8" i="44" s="1"/>
  <c r="I17" i="44"/>
  <c r="I15" i="43"/>
  <c r="H13" i="43"/>
  <c r="I14" i="43" s="1"/>
  <c r="I18" i="42"/>
  <c r="H16" i="42"/>
  <c r="I17" i="42" s="1"/>
  <c r="I21" i="47"/>
  <c r="H19" i="47"/>
  <c r="I20" i="47" s="1"/>
  <c r="I12" i="43"/>
  <c r="H10" i="43"/>
  <c r="I11" i="43" s="1"/>
  <c r="H19" i="43"/>
  <c r="I20" i="43" s="1"/>
  <c r="I18" i="43"/>
  <c r="H19" i="41"/>
  <c r="I20" i="41" s="1"/>
  <c r="I21" i="41"/>
  <c r="H10" i="41"/>
  <c r="I11" i="41" s="1"/>
  <c r="I9" i="40"/>
  <c r="H7" i="40"/>
  <c r="I8" i="40" s="1"/>
  <c r="H16" i="48"/>
  <c r="I17" i="48" s="1"/>
  <c r="I18" i="48"/>
  <c r="H7" i="47"/>
  <c r="I8" i="47" s="1"/>
  <c r="I9" i="47"/>
  <c r="H7" i="49"/>
  <c r="I8" i="49" s="1"/>
  <c r="I9" i="49"/>
  <c r="I12" i="47"/>
  <c r="H10" i="46"/>
  <c r="I11" i="46" s="1"/>
  <c r="I23" i="46"/>
  <c r="H22" i="46"/>
  <c r="I22" i="46" s="1"/>
  <c r="I20" i="46"/>
  <c r="H13" i="46"/>
  <c r="I14" i="46" s="1"/>
  <c r="H16" i="45"/>
  <c r="I17" i="45" s="1"/>
  <c r="H13" i="45"/>
  <c r="I14" i="45" s="1"/>
  <c r="I15" i="44"/>
  <c r="H13" i="44"/>
  <c r="I14" i="44" s="1"/>
  <c r="I23" i="44"/>
  <c r="H22" i="44"/>
  <c r="I22" i="44" s="1"/>
  <c r="I9" i="43"/>
  <c r="I9" i="45"/>
  <c r="I15" i="42"/>
  <c r="I15" i="49"/>
  <c r="H13" i="49"/>
  <c r="I14" i="49" s="1"/>
  <c r="I18" i="44"/>
  <c r="I12" i="44"/>
  <c r="I9" i="41"/>
  <c r="H7" i="41"/>
  <c r="I8" i="41" s="1"/>
  <c r="I15" i="40"/>
  <c r="H13" i="40"/>
  <c r="I14" i="40" s="1"/>
  <c r="I9" i="42"/>
  <c r="H7" i="42"/>
  <c r="I8" i="42" s="1"/>
  <c r="H13" i="41"/>
  <c r="I14" i="41" s="1"/>
  <c r="Y7" i="39"/>
  <c r="Y31" i="39"/>
  <c r="Y23" i="39"/>
  <c r="Y15" i="39"/>
  <c r="Z523" i="50" l="1"/>
  <c r="E44" i="47" s="1"/>
  <c r="X555" i="50"/>
  <c r="V555" i="50" s="1"/>
  <c r="C44" i="47"/>
  <c r="C44" i="44"/>
  <c r="X307" i="50"/>
  <c r="X340" i="50" s="1"/>
  <c r="V340" i="50" s="1"/>
  <c r="V817" i="50"/>
  <c r="W554" i="50"/>
  <c r="V468" i="50"/>
  <c r="B56" i="46" s="1"/>
  <c r="W309" i="50"/>
  <c r="C45" i="44" s="1"/>
  <c r="W263" i="50"/>
  <c r="X231" i="50"/>
  <c r="W233" i="50"/>
  <c r="W164" i="50"/>
  <c r="X162" i="50"/>
  <c r="W192" i="50"/>
  <c r="Z163" i="50"/>
  <c r="E45" i="42" s="1"/>
  <c r="V92" i="50"/>
  <c r="B57" i="41" s="1"/>
  <c r="V20" i="50"/>
  <c r="B57" i="40" s="1"/>
  <c r="Z309" i="50"/>
  <c r="E45" i="44" s="1"/>
  <c r="V722" i="50"/>
  <c r="B43" i="49" s="1"/>
  <c r="W310" i="50"/>
  <c r="W337" i="50" s="1"/>
  <c r="D43" i="44"/>
  <c r="AA307" i="50"/>
  <c r="G43" i="44" s="1"/>
  <c r="C44" i="48"/>
  <c r="Z623" i="50"/>
  <c r="E44" i="48" s="1"/>
  <c r="W654" i="50"/>
  <c r="X622" i="50"/>
  <c r="W624" i="50"/>
  <c r="D44" i="40"/>
  <c r="AA7" i="50"/>
  <c r="G44" i="40" s="1"/>
  <c r="V378" i="50"/>
  <c r="B43" i="45" s="1"/>
  <c r="X308" i="50"/>
  <c r="Z80" i="50"/>
  <c r="E45" i="41" s="1"/>
  <c r="C45" i="41"/>
  <c r="W81" i="50"/>
  <c r="W109" i="50"/>
  <c r="X79" i="50"/>
  <c r="V805" i="50"/>
  <c r="W806" i="50" s="1"/>
  <c r="V523" i="50"/>
  <c r="B44" i="47" s="1"/>
  <c r="V455" i="50"/>
  <c r="B43" i="46" s="1"/>
  <c r="C46" i="40"/>
  <c r="Z9" i="50"/>
  <c r="E46" i="40" s="1"/>
  <c r="W338" i="50"/>
  <c r="X111" i="50"/>
  <c r="V111" i="50" s="1"/>
  <c r="D43" i="41"/>
  <c r="AA78" i="50"/>
  <c r="G43" i="41" s="1"/>
  <c r="AN173" i="50"/>
  <c r="V174" i="50" s="1"/>
  <c r="B56" i="42" s="1"/>
  <c r="AN90" i="50"/>
  <c r="V91" i="50" s="1"/>
  <c r="B56" i="41" s="1"/>
  <c r="AN633" i="50"/>
  <c r="V634" i="50" s="1"/>
  <c r="B55" i="48" s="1"/>
  <c r="AN18" i="50"/>
  <c r="V19" i="50" s="1"/>
  <c r="B56" i="40" s="1"/>
  <c r="AN89" i="50"/>
  <c r="V90" i="50" s="1"/>
  <c r="B55" i="41" s="1"/>
  <c r="X38" i="50"/>
  <c r="V38" i="50" s="1"/>
  <c r="AN815" i="50"/>
  <c r="V816" i="50" s="1"/>
  <c r="W10" i="50"/>
  <c r="X8" i="50"/>
  <c r="W36" i="50"/>
  <c r="X339" i="50"/>
  <c r="V339" i="50" s="1"/>
  <c r="AN17" i="50"/>
  <c r="V18" i="50" s="1"/>
  <c r="B55" i="40" s="1"/>
  <c r="AN533" i="50"/>
  <c r="V534" i="50" s="1"/>
  <c r="B55" i="47" s="1"/>
  <c r="AN634" i="50"/>
  <c r="V635" i="50" s="1"/>
  <c r="B56" i="48" s="1"/>
  <c r="W723" i="50" l="1"/>
  <c r="Z233" i="50"/>
  <c r="E45" i="43" s="1"/>
  <c r="W234" i="50"/>
  <c r="W262" i="50"/>
  <c r="X232" i="50"/>
  <c r="C45" i="43"/>
  <c r="AA231" i="50"/>
  <c r="G43" i="43" s="1"/>
  <c r="X264" i="50"/>
  <c r="V264" i="50" s="1"/>
  <c r="D43" i="43"/>
  <c r="D44" i="42"/>
  <c r="X193" i="50"/>
  <c r="V193" i="50" s="1"/>
  <c r="AA162" i="50"/>
  <c r="G44" i="42" s="1"/>
  <c r="X163" i="50"/>
  <c r="C46" i="42"/>
  <c r="Z164" i="50"/>
  <c r="E46" i="42" s="1"/>
  <c r="W165" i="50"/>
  <c r="W191" i="50"/>
  <c r="E52" i="51"/>
  <c r="Z806" i="50"/>
  <c r="W835" i="50"/>
  <c r="X805" i="50"/>
  <c r="X836" i="50" s="1"/>
  <c r="V836" i="50" s="1"/>
  <c r="W807" i="50"/>
  <c r="C46" i="44"/>
  <c r="Z310" i="50"/>
  <c r="E46" i="44" s="1"/>
  <c r="D45" i="40"/>
  <c r="AA8" i="50"/>
  <c r="G45" i="40" s="1"/>
  <c r="W456" i="50"/>
  <c r="W524" i="50"/>
  <c r="W379" i="50"/>
  <c r="C45" i="48"/>
  <c r="Z624" i="50"/>
  <c r="E45" i="48" s="1"/>
  <c r="W625" i="50"/>
  <c r="W653" i="50"/>
  <c r="X623" i="50"/>
  <c r="Z10" i="50"/>
  <c r="E47" i="40" s="1"/>
  <c r="C47" i="40"/>
  <c r="X309" i="50"/>
  <c r="D44" i="41"/>
  <c r="AA79" i="50"/>
  <c r="G44" i="41" s="1"/>
  <c r="X110" i="50"/>
  <c r="V110" i="50" s="1"/>
  <c r="D43" i="48"/>
  <c r="AA622" i="50"/>
  <c r="G43" i="48" s="1"/>
  <c r="X655" i="50"/>
  <c r="V655" i="50" s="1"/>
  <c r="C46" i="41"/>
  <c r="Z81" i="50"/>
  <c r="E46" i="41" s="1"/>
  <c r="W108" i="50"/>
  <c r="W82" i="50"/>
  <c r="X80" i="50"/>
  <c r="W311" i="50"/>
  <c r="W312" i="50" s="1"/>
  <c r="D44" i="44"/>
  <c r="AA308" i="50"/>
  <c r="G44" i="44" s="1"/>
  <c r="C44" i="49"/>
  <c r="Z723" i="50"/>
  <c r="E44" i="49" s="1"/>
  <c r="W834" i="50"/>
  <c r="X806" i="50"/>
  <c r="W808" i="50"/>
  <c r="X37" i="50"/>
  <c r="V37" i="50" s="1"/>
  <c r="W35" i="50"/>
  <c r="W11" i="50"/>
  <c r="X9" i="50"/>
  <c r="X722" i="50" l="1"/>
  <c r="W724" i="50"/>
  <c r="W754" i="50"/>
  <c r="W336" i="50"/>
  <c r="X263" i="50"/>
  <c r="V263" i="50" s="1"/>
  <c r="D44" i="43"/>
  <c r="AA232" i="50"/>
  <c r="G44" i="43" s="1"/>
  <c r="W261" i="50"/>
  <c r="W235" i="50"/>
  <c r="C46" i="43"/>
  <c r="X233" i="50"/>
  <c r="Z234" i="50"/>
  <c r="E46" i="43" s="1"/>
  <c r="D45" i="42"/>
  <c r="AA163" i="50"/>
  <c r="G45" i="42" s="1"/>
  <c r="X192" i="50"/>
  <c r="V192" i="50" s="1"/>
  <c r="C47" i="42"/>
  <c r="Z165" i="50"/>
  <c r="E47" i="42" s="1"/>
  <c r="W190" i="50"/>
  <c r="X164" i="50"/>
  <c r="W166" i="50"/>
  <c r="C48" i="40"/>
  <c r="Z11" i="50"/>
  <c r="E48" i="40" s="1"/>
  <c r="C48" i="44"/>
  <c r="Z312" i="50"/>
  <c r="E48" i="44" s="1"/>
  <c r="C47" i="44"/>
  <c r="Z311" i="50"/>
  <c r="E47" i="44" s="1"/>
  <c r="D45" i="44"/>
  <c r="AA309" i="50"/>
  <c r="G45" i="44" s="1"/>
  <c r="C44" i="46"/>
  <c r="Z456" i="50"/>
  <c r="E44" i="46" s="1"/>
  <c r="W487" i="50"/>
  <c r="X455" i="50"/>
  <c r="W457" i="50"/>
  <c r="F51" i="51"/>
  <c r="AA805" i="50"/>
  <c r="X310" i="50"/>
  <c r="E54" i="51"/>
  <c r="Z808" i="50"/>
  <c r="D45" i="41"/>
  <c r="AA80" i="50"/>
  <c r="G45" i="41" s="1"/>
  <c r="X109" i="50"/>
  <c r="V109" i="50" s="1"/>
  <c r="D44" i="48"/>
  <c r="AA623" i="50"/>
  <c r="G44" i="48" s="1"/>
  <c r="X654" i="50"/>
  <c r="V654" i="50" s="1"/>
  <c r="F52" i="51"/>
  <c r="AA806" i="50"/>
  <c r="C47" i="41"/>
  <c r="Z82" i="50"/>
  <c r="E47" i="41" s="1"/>
  <c r="X81" i="50"/>
  <c r="W107" i="50"/>
  <c r="W83" i="50"/>
  <c r="C44" i="45"/>
  <c r="Z379" i="50"/>
  <c r="E44" i="45" s="1"/>
  <c r="W380" i="50"/>
  <c r="W410" i="50"/>
  <c r="X378" i="50"/>
  <c r="D46" i="40"/>
  <c r="AA9" i="50"/>
  <c r="G46" i="40" s="1"/>
  <c r="X338" i="50"/>
  <c r="V338" i="50" s="1"/>
  <c r="C46" i="48"/>
  <c r="Z625" i="50"/>
  <c r="E46" i="48" s="1"/>
  <c r="W652" i="50"/>
  <c r="X624" i="50"/>
  <c r="W626" i="50"/>
  <c r="C45" i="47"/>
  <c r="Z524" i="50"/>
  <c r="E45" i="47" s="1"/>
  <c r="X523" i="50"/>
  <c r="W525" i="50"/>
  <c r="W553" i="50"/>
  <c r="E53" i="51"/>
  <c r="Z807" i="50"/>
  <c r="W833" i="50"/>
  <c r="W809" i="50"/>
  <c r="X807" i="50"/>
  <c r="X36" i="50"/>
  <c r="V36" i="50" s="1"/>
  <c r="X835" i="50"/>
  <c r="V835" i="50" s="1"/>
  <c r="W12" i="50"/>
  <c r="W34" i="50"/>
  <c r="X10" i="50"/>
  <c r="W335" i="50"/>
  <c r="W313" i="50"/>
  <c r="X311" i="50"/>
  <c r="V10" i="35"/>
  <c r="P10" i="35"/>
  <c r="J10" i="35"/>
  <c r="W725" i="50" l="1"/>
  <c r="X723" i="50"/>
  <c r="C45" i="49"/>
  <c r="W753" i="50"/>
  <c r="Z724" i="50"/>
  <c r="E45" i="49" s="1"/>
  <c r="X755" i="50"/>
  <c r="V755" i="50" s="1"/>
  <c r="AA722" i="50"/>
  <c r="G43" i="49" s="1"/>
  <c r="D43" i="49"/>
  <c r="AA233" i="50"/>
  <c r="G45" i="43" s="1"/>
  <c r="D45" i="43"/>
  <c r="X262" i="50"/>
  <c r="V262" i="50" s="1"/>
  <c r="C47" i="43"/>
  <c r="W260" i="50"/>
  <c r="W236" i="50"/>
  <c r="X234" i="50"/>
  <c r="Z235" i="50"/>
  <c r="E47" i="43" s="1"/>
  <c r="X191" i="50"/>
  <c r="V191" i="50" s="1"/>
  <c r="D46" i="42"/>
  <c r="AA164" i="50"/>
  <c r="G46" i="42" s="1"/>
  <c r="Z166" i="50"/>
  <c r="E48" i="42" s="1"/>
  <c r="W167" i="50"/>
  <c r="X165" i="50"/>
  <c r="W189" i="50"/>
  <c r="C48" i="42"/>
  <c r="Z380" i="50"/>
  <c r="E45" i="45" s="1"/>
  <c r="C45" i="45"/>
  <c r="X379" i="50"/>
  <c r="W381" i="50"/>
  <c r="W409" i="50"/>
  <c r="D47" i="44"/>
  <c r="AA311" i="50"/>
  <c r="G47" i="44" s="1"/>
  <c r="C46" i="47"/>
  <c r="Z525" i="50"/>
  <c r="E46" i="47" s="1"/>
  <c r="X524" i="50"/>
  <c r="W526" i="50"/>
  <c r="W552" i="50"/>
  <c r="C47" i="48"/>
  <c r="Z626" i="50"/>
  <c r="E47" i="48" s="1"/>
  <c r="W627" i="50"/>
  <c r="X625" i="50"/>
  <c r="W651" i="50"/>
  <c r="D43" i="45"/>
  <c r="AA378" i="50"/>
  <c r="G43" i="45" s="1"/>
  <c r="X411" i="50"/>
  <c r="V411" i="50" s="1"/>
  <c r="D46" i="44"/>
  <c r="AA310" i="50"/>
  <c r="G46" i="44" s="1"/>
  <c r="D43" i="46"/>
  <c r="AA455" i="50"/>
  <c r="G43" i="46" s="1"/>
  <c r="X488" i="50"/>
  <c r="V488" i="50" s="1"/>
  <c r="Z313" i="50"/>
  <c r="E49" i="44" s="1"/>
  <c r="C49" i="44"/>
  <c r="D47" i="40"/>
  <c r="AA10" i="50"/>
  <c r="G47" i="40" s="1"/>
  <c r="D44" i="47"/>
  <c r="AA523" i="50"/>
  <c r="G44" i="47" s="1"/>
  <c r="X554" i="50"/>
  <c r="V554" i="50" s="1"/>
  <c r="D45" i="48"/>
  <c r="AA624" i="50"/>
  <c r="G45" i="48" s="1"/>
  <c r="X653" i="50"/>
  <c r="V653" i="50" s="1"/>
  <c r="C48" i="41"/>
  <c r="Z83" i="50"/>
  <c r="E48" i="41" s="1"/>
  <c r="W106" i="50"/>
  <c r="W84" i="50"/>
  <c r="X82" i="50"/>
  <c r="F53" i="51"/>
  <c r="AA807" i="50"/>
  <c r="C49" i="40"/>
  <c r="Z12" i="50"/>
  <c r="E49" i="40" s="1"/>
  <c r="E55" i="51"/>
  <c r="Z809" i="50"/>
  <c r="X337" i="50"/>
  <c r="V337" i="50" s="1"/>
  <c r="D46" i="41"/>
  <c r="AA81" i="50"/>
  <c r="G46" i="41" s="1"/>
  <c r="X108" i="50"/>
  <c r="V108" i="50" s="1"/>
  <c r="Z457" i="50"/>
  <c r="E45" i="46" s="1"/>
  <c r="C45" i="46"/>
  <c r="W458" i="50"/>
  <c r="W486" i="50"/>
  <c r="X456" i="50"/>
  <c r="X336" i="50"/>
  <c r="V336" i="50" s="1"/>
  <c r="X35" i="50"/>
  <c r="V35" i="50" s="1"/>
  <c r="X834" i="50"/>
  <c r="V834" i="50" s="1"/>
  <c r="W334" i="50"/>
  <c r="X312" i="50"/>
  <c r="W314" i="50"/>
  <c r="W832" i="50"/>
  <c r="X808" i="50"/>
  <c r="W810" i="50"/>
  <c r="W33" i="50"/>
  <c r="W13" i="50"/>
  <c r="X11" i="50"/>
  <c r="Q10" i="35"/>
  <c r="D44" i="49" l="1"/>
  <c r="AA723" i="50"/>
  <c r="G44" i="49" s="1"/>
  <c r="X754" i="50"/>
  <c r="V754" i="50" s="1"/>
  <c r="C46" i="49"/>
  <c r="W726" i="50"/>
  <c r="Z725" i="50"/>
  <c r="E46" i="49" s="1"/>
  <c r="X724" i="50"/>
  <c r="W752" i="50"/>
  <c r="X261" i="50"/>
  <c r="V261" i="50" s="1"/>
  <c r="AA234" i="50"/>
  <c r="G46" i="43" s="1"/>
  <c r="D46" i="43"/>
  <c r="W237" i="50"/>
  <c r="W259" i="50"/>
  <c r="Z236" i="50"/>
  <c r="E48" i="43" s="1"/>
  <c r="C48" i="43"/>
  <c r="X235" i="50"/>
  <c r="D47" i="42"/>
  <c r="AA165" i="50"/>
  <c r="G47" i="42" s="1"/>
  <c r="X190" i="50"/>
  <c r="V190" i="50" s="1"/>
  <c r="X166" i="50"/>
  <c r="C49" i="42"/>
  <c r="Z167" i="50"/>
  <c r="E49" i="42" s="1"/>
  <c r="W168" i="50"/>
  <c r="W188" i="50"/>
  <c r="D48" i="44"/>
  <c r="AA312" i="50"/>
  <c r="G48" i="44" s="1"/>
  <c r="C50" i="40"/>
  <c r="Z13" i="50"/>
  <c r="E50" i="40" s="1"/>
  <c r="F54" i="51"/>
  <c r="AA808" i="50"/>
  <c r="D46" i="48"/>
  <c r="AA625" i="50"/>
  <c r="G46" i="48" s="1"/>
  <c r="X652" i="50"/>
  <c r="V652" i="50" s="1"/>
  <c r="C50" i="44"/>
  <c r="Z314" i="50"/>
  <c r="E50" i="44" s="1"/>
  <c r="D44" i="46"/>
  <c r="AA456" i="50"/>
  <c r="G44" i="46" s="1"/>
  <c r="X487" i="50"/>
  <c r="V487" i="50" s="1"/>
  <c r="C48" i="48"/>
  <c r="Z627" i="50"/>
  <c r="E48" i="48" s="1"/>
  <c r="X626" i="50"/>
  <c r="W650" i="50"/>
  <c r="W628" i="50"/>
  <c r="C47" i="47"/>
  <c r="Z526" i="50"/>
  <c r="E47" i="47" s="1"/>
  <c r="X525" i="50"/>
  <c r="W527" i="50"/>
  <c r="W551" i="50"/>
  <c r="D47" i="41"/>
  <c r="AA82" i="50"/>
  <c r="G47" i="41" s="1"/>
  <c r="X107" i="50"/>
  <c r="V107" i="50" s="1"/>
  <c r="D45" i="47"/>
  <c r="AA524" i="50"/>
  <c r="G45" i="47" s="1"/>
  <c r="X553" i="50"/>
  <c r="V553" i="50" s="1"/>
  <c r="C46" i="45"/>
  <c r="Z381" i="50"/>
  <c r="E46" i="45" s="1"/>
  <c r="W408" i="50"/>
  <c r="X380" i="50"/>
  <c r="W382" i="50"/>
  <c r="D48" i="40"/>
  <c r="AA11" i="50"/>
  <c r="G48" i="40" s="1"/>
  <c r="E56" i="51"/>
  <c r="Z810" i="50"/>
  <c r="Z458" i="50"/>
  <c r="E46" i="46" s="1"/>
  <c r="C46" i="46"/>
  <c r="W459" i="50"/>
  <c r="X457" i="50"/>
  <c r="W485" i="50"/>
  <c r="Z84" i="50"/>
  <c r="E49" i="41" s="1"/>
  <c r="C49" i="41"/>
  <c r="W85" i="50"/>
  <c r="X83" i="50"/>
  <c r="W105" i="50"/>
  <c r="D44" i="45"/>
  <c r="AA379" i="50"/>
  <c r="G44" i="45" s="1"/>
  <c r="X410" i="50"/>
  <c r="V410" i="50" s="1"/>
  <c r="W14" i="50"/>
  <c r="X12" i="50"/>
  <c r="W32" i="50"/>
  <c r="W831" i="50"/>
  <c r="W811" i="50"/>
  <c r="X809" i="50"/>
  <c r="X833" i="50"/>
  <c r="V833" i="50" s="1"/>
  <c r="W333" i="50"/>
  <c r="W315" i="50"/>
  <c r="X313" i="50"/>
  <c r="X335" i="50"/>
  <c r="V335" i="50" s="1"/>
  <c r="X34" i="50"/>
  <c r="V34" i="50" s="1"/>
  <c r="B2" i="29"/>
  <c r="AA724" i="50" l="1"/>
  <c r="G45" i="49" s="1"/>
  <c r="D45" i="49"/>
  <c r="X753" i="50"/>
  <c r="V753" i="50" s="1"/>
  <c r="Z726" i="50"/>
  <c r="E47" i="49" s="1"/>
  <c r="X725" i="50"/>
  <c r="W727" i="50"/>
  <c r="C47" i="49"/>
  <c r="W751" i="50"/>
  <c r="C49" i="43"/>
  <c r="X236" i="50"/>
  <c r="W258" i="50"/>
  <c r="Z237" i="50"/>
  <c r="E49" i="43" s="1"/>
  <c r="W238" i="50"/>
  <c r="D47" i="43"/>
  <c r="AA235" i="50"/>
  <c r="G47" i="43" s="1"/>
  <c r="X260" i="50"/>
  <c r="V260" i="50" s="1"/>
  <c r="D48" i="42"/>
  <c r="AA166" i="50"/>
  <c r="G48" i="42" s="1"/>
  <c r="X189" i="50"/>
  <c r="V189" i="50" s="1"/>
  <c r="C50" i="42"/>
  <c r="W187" i="50"/>
  <c r="X167" i="50"/>
  <c r="Z168" i="50"/>
  <c r="E50" i="42" s="1"/>
  <c r="W169" i="50"/>
  <c r="D48" i="41"/>
  <c r="AA83" i="50"/>
  <c r="G48" i="41" s="1"/>
  <c r="X106" i="50"/>
  <c r="V106" i="50" s="1"/>
  <c r="C50" i="41"/>
  <c r="Z85" i="50"/>
  <c r="E50" i="41" s="1"/>
  <c r="W104" i="50"/>
  <c r="W86" i="50"/>
  <c r="X84" i="50"/>
  <c r="D45" i="46"/>
  <c r="AA457" i="50"/>
  <c r="G45" i="46" s="1"/>
  <c r="X486" i="50"/>
  <c r="V486" i="50" s="1"/>
  <c r="Z382" i="50"/>
  <c r="E47" i="45" s="1"/>
  <c r="C47" i="45"/>
  <c r="W407" i="50"/>
  <c r="W383" i="50"/>
  <c r="X381" i="50"/>
  <c r="C48" i="47"/>
  <c r="Z527" i="50"/>
  <c r="E48" i="47" s="1"/>
  <c r="W550" i="50"/>
  <c r="X526" i="50"/>
  <c r="W528" i="50"/>
  <c r="Z628" i="50"/>
  <c r="E49" i="48" s="1"/>
  <c r="C49" i="48"/>
  <c r="W649" i="50"/>
  <c r="X627" i="50"/>
  <c r="W629" i="50"/>
  <c r="D49" i="44"/>
  <c r="AA313" i="50"/>
  <c r="G49" i="44" s="1"/>
  <c r="F55" i="51"/>
  <c r="AA809" i="50"/>
  <c r="D49" i="40"/>
  <c r="AA12" i="50"/>
  <c r="G49" i="40" s="1"/>
  <c r="Z459" i="50"/>
  <c r="E47" i="46" s="1"/>
  <c r="C47" i="46"/>
  <c r="W484" i="50"/>
  <c r="X458" i="50"/>
  <c r="W460" i="50"/>
  <c r="D45" i="45"/>
  <c r="AA380" i="50"/>
  <c r="G45" i="45" s="1"/>
  <c r="X409" i="50"/>
  <c r="V409" i="50" s="1"/>
  <c r="D46" i="47"/>
  <c r="AA525" i="50"/>
  <c r="G46" i="47" s="1"/>
  <c r="X552" i="50"/>
  <c r="V552" i="50" s="1"/>
  <c r="C51" i="44"/>
  <c r="Z315" i="50"/>
  <c r="E51" i="44" s="1"/>
  <c r="E57" i="51"/>
  <c r="Z811" i="50"/>
  <c r="Z14" i="50"/>
  <c r="E51" i="40" s="1"/>
  <c r="C51" i="40"/>
  <c r="D47" i="48"/>
  <c r="AA626" i="50"/>
  <c r="G47" i="48" s="1"/>
  <c r="X651" i="50"/>
  <c r="V651" i="50" s="1"/>
  <c r="W332" i="50"/>
  <c r="W316" i="50"/>
  <c r="X314" i="50"/>
  <c r="X832" i="50"/>
  <c r="V832" i="50" s="1"/>
  <c r="W830" i="50"/>
  <c r="X810" i="50"/>
  <c r="W812" i="50"/>
  <c r="X33" i="50"/>
  <c r="V33" i="50" s="1"/>
  <c r="X334" i="50"/>
  <c r="V334" i="50" s="1"/>
  <c r="W31" i="50"/>
  <c r="W15" i="50"/>
  <c r="X13" i="50"/>
  <c r="W728" i="50" l="1"/>
  <c r="C48" i="49"/>
  <c r="X726" i="50"/>
  <c r="W750" i="50"/>
  <c r="Z727" i="50"/>
  <c r="E48" i="49" s="1"/>
  <c r="D46" i="49"/>
  <c r="AA725" i="50"/>
  <c r="G46" i="49" s="1"/>
  <c r="X752" i="50"/>
  <c r="V752" i="50" s="1"/>
  <c r="AA236" i="50"/>
  <c r="G48" i="43" s="1"/>
  <c r="D48" i="43"/>
  <c r="X259" i="50"/>
  <c r="V259" i="50" s="1"/>
  <c r="C50" i="43"/>
  <c r="W239" i="50"/>
  <c r="Z238" i="50"/>
  <c r="E50" i="43" s="1"/>
  <c r="X237" i="50"/>
  <c r="W257" i="50"/>
  <c r="C51" i="42"/>
  <c r="W186" i="50"/>
  <c r="Z169" i="50"/>
  <c r="E51" i="42" s="1"/>
  <c r="X168" i="50"/>
  <c r="W170" i="50"/>
  <c r="AA167" i="50"/>
  <c r="G49" i="42" s="1"/>
  <c r="X188" i="50"/>
  <c r="V188" i="50" s="1"/>
  <c r="D49" i="42"/>
  <c r="D50" i="40"/>
  <c r="AA13" i="50"/>
  <c r="G50" i="40" s="1"/>
  <c r="C52" i="40"/>
  <c r="Z15" i="50"/>
  <c r="E52" i="40" s="1"/>
  <c r="Z460" i="50"/>
  <c r="E48" i="46" s="1"/>
  <c r="C48" i="46"/>
  <c r="W461" i="50"/>
  <c r="W483" i="50"/>
  <c r="X459" i="50"/>
  <c r="D48" i="48"/>
  <c r="AA627" i="50"/>
  <c r="G48" i="48" s="1"/>
  <c r="X650" i="50"/>
  <c r="V650" i="50" s="1"/>
  <c r="C49" i="47"/>
  <c r="Z528" i="50"/>
  <c r="E49" i="47" s="1"/>
  <c r="X527" i="50"/>
  <c r="W549" i="50"/>
  <c r="W529" i="50"/>
  <c r="C52" i="44"/>
  <c r="Z316" i="50"/>
  <c r="E52" i="44" s="1"/>
  <c r="C50" i="48"/>
  <c r="Z629" i="50"/>
  <c r="E50" i="48" s="1"/>
  <c r="X628" i="50"/>
  <c r="W630" i="50"/>
  <c r="W648" i="50"/>
  <c r="E58" i="51"/>
  <c r="Z812" i="50"/>
  <c r="D46" i="46"/>
  <c r="AA458" i="50"/>
  <c r="G46" i="46" s="1"/>
  <c r="X485" i="50"/>
  <c r="V485" i="50" s="1"/>
  <c r="D47" i="47"/>
  <c r="AA526" i="50"/>
  <c r="G47" i="47" s="1"/>
  <c r="X551" i="50"/>
  <c r="V551" i="50" s="1"/>
  <c r="D46" i="45"/>
  <c r="AA381" i="50"/>
  <c r="G46" i="45" s="1"/>
  <c r="X408" i="50"/>
  <c r="V408" i="50" s="1"/>
  <c r="D49" i="41"/>
  <c r="AA84" i="50"/>
  <c r="G49" i="41" s="1"/>
  <c r="X105" i="50"/>
  <c r="V105" i="50" s="1"/>
  <c r="F56" i="51"/>
  <c r="AA810" i="50"/>
  <c r="D50" i="44"/>
  <c r="AA314" i="50"/>
  <c r="G50" i="44" s="1"/>
  <c r="Z383" i="50"/>
  <c r="E48" i="45" s="1"/>
  <c r="C48" i="45"/>
  <c r="W384" i="50"/>
  <c r="W406" i="50"/>
  <c r="X382" i="50"/>
  <c r="Z86" i="50"/>
  <c r="E51" i="41" s="1"/>
  <c r="C51" i="41"/>
  <c r="X85" i="50"/>
  <c r="W87" i="50"/>
  <c r="W103" i="50"/>
  <c r="X831" i="50"/>
  <c r="V831" i="50" s="1"/>
  <c r="W16" i="50"/>
  <c r="W30" i="50"/>
  <c r="X14" i="50"/>
  <c r="W829" i="50"/>
  <c r="W813" i="50"/>
  <c r="X811" i="50"/>
  <c r="W331" i="50"/>
  <c r="W317" i="50"/>
  <c r="X315" i="50"/>
  <c r="X32" i="50"/>
  <c r="V32" i="50" s="1"/>
  <c r="X333" i="50"/>
  <c r="V333" i="50" s="1"/>
  <c r="X751" i="50" l="1"/>
  <c r="V751" i="50" s="1"/>
  <c r="D47" i="49"/>
  <c r="AA726" i="50"/>
  <c r="G47" i="49" s="1"/>
  <c r="Z728" i="50"/>
  <c r="E49" i="49" s="1"/>
  <c r="W749" i="50"/>
  <c r="C49" i="49"/>
  <c r="X727" i="50"/>
  <c r="W729" i="50"/>
  <c r="X238" i="50"/>
  <c r="W256" i="50"/>
  <c r="Z239" i="50"/>
  <c r="E51" i="43" s="1"/>
  <c r="C51" i="43"/>
  <c r="W240" i="50"/>
  <c r="X258" i="50"/>
  <c r="V258" i="50" s="1"/>
  <c r="D49" i="43"/>
  <c r="AA237" i="50"/>
  <c r="G49" i="43" s="1"/>
  <c r="X187" i="50"/>
  <c r="V187" i="50" s="1"/>
  <c r="D50" i="42"/>
  <c r="AA168" i="50"/>
  <c r="G50" i="42" s="1"/>
  <c r="C52" i="42"/>
  <c r="W185" i="50"/>
  <c r="Z170" i="50"/>
  <c r="E52" i="42" s="1"/>
  <c r="W171" i="50"/>
  <c r="X169" i="50"/>
  <c r="D48" i="47"/>
  <c r="AA527" i="50"/>
  <c r="G48" i="47" s="1"/>
  <c r="X550" i="50"/>
  <c r="V550" i="50" s="1"/>
  <c r="Z461" i="50"/>
  <c r="E49" i="46" s="1"/>
  <c r="C49" i="46"/>
  <c r="W482" i="50"/>
  <c r="W462" i="50"/>
  <c r="X460" i="50"/>
  <c r="D49" i="48"/>
  <c r="AA628" i="50"/>
  <c r="G49" i="48" s="1"/>
  <c r="X649" i="50"/>
  <c r="V649" i="50" s="1"/>
  <c r="F57" i="51"/>
  <c r="AA811" i="50"/>
  <c r="Z16" i="50"/>
  <c r="E53" i="40" s="1"/>
  <c r="C53" i="40"/>
  <c r="D47" i="45"/>
  <c r="AA382" i="50"/>
  <c r="G47" i="45" s="1"/>
  <c r="X407" i="50"/>
  <c r="V407" i="50" s="1"/>
  <c r="D51" i="44"/>
  <c r="AA315" i="50"/>
  <c r="G51" i="44" s="1"/>
  <c r="E59" i="51"/>
  <c r="Z813" i="50"/>
  <c r="D50" i="41"/>
  <c r="AA85" i="50"/>
  <c r="G50" i="41" s="1"/>
  <c r="X104" i="50"/>
  <c r="V104" i="50" s="1"/>
  <c r="C52" i="41"/>
  <c r="Z87" i="50"/>
  <c r="E52" i="41" s="1"/>
  <c r="X86" i="50"/>
  <c r="W88" i="50"/>
  <c r="W102" i="50"/>
  <c r="Z317" i="50"/>
  <c r="E53" i="44" s="1"/>
  <c r="C53" i="44"/>
  <c r="D51" i="40"/>
  <c r="AA14" i="50"/>
  <c r="G51" i="40" s="1"/>
  <c r="C49" i="45"/>
  <c r="Z384" i="50"/>
  <c r="E49" i="45" s="1"/>
  <c r="W405" i="50"/>
  <c r="W385" i="50"/>
  <c r="X383" i="50"/>
  <c r="C51" i="48"/>
  <c r="Z630" i="50"/>
  <c r="E51" i="48" s="1"/>
  <c r="X629" i="50"/>
  <c r="W647" i="50"/>
  <c r="W631" i="50"/>
  <c r="C50" i="47"/>
  <c r="Z529" i="50"/>
  <c r="E50" i="47" s="1"/>
  <c r="W530" i="50"/>
  <c r="W548" i="50"/>
  <c r="X528" i="50"/>
  <c r="D47" i="46"/>
  <c r="AA459" i="50"/>
  <c r="G47" i="46" s="1"/>
  <c r="X484" i="50"/>
  <c r="V484" i="50" s="1"/>
  <c r="W330" i="50"/>
  <c r="X316" i="50"/>
  <c r="W318" i="50"/>
  <c r="W828" i="50"/>
  <c r="X812" i="50"/>
  <c r="W814" i="50"/>
  <c r="W29" i="50"/>
  <c r="W17" i="50"/>
  <c r="X15" i="50"/>
  <c r="X332" i="50"/>
  <c r="V332" i="50" s="1"/>
  <c r="X830" i="50"/>
  <c r="V830" i="50" s="1"/>
  <c r="X31" i="50"/>
  <c r="V31" i="50" s="1"/>
  <c r="X750" i="50" l="1"/>
  <c r="V750" i="50" s="1"/>
  <c r="D48" i="49"/>
  <c r="AA727" i="50"/>
  <c r="G48" i="49" s="1"/>
  <c r="C50" i="49"/>
  <c r="W730" i="50"/>
  <c r="Z729" i="50"/>
  <c r="E50" i="49" s="1"/>
  <c r="W748" i="50"/>
  <c r="X728" i="50"/>
  <c r="W241" i="50"/>
  <c r="C52" i="43"/>
  <c r="W255" i="50"/>
  <c r="Z240" i="50"/>
  <c r="E52" i="43" s="1"/>
  <c r="X239" i="50"/>
  <c r="D50" i="43"/>
  <c r="AA238" i="50"/>
  <c r="G50" i="43" s="1"/>
  <c r="X257" i="50"/>
  <c r="V257" i="50" s="1"/>
  <c r="D51" i="42"/>
  <c r="X186" i="50"/>
  <c r="V186" i="50" s="1"/>
  <c r="AA169" i="50"/>
  <c r="G51" i="42" s="1"/>
  <c r="X170" i="50"/>
  <c r="W172" i="50"/>
  <c r="C53" i="42"/>
  <c r="Z171" i="50"/>
  <c r="E53" i="42" s="1"/>
  <c r="W184" i="50"/>
  <c r="Z530" i="50"/>
  <c r="E51" i="47" s="1"/>
  <c r="C51" i="47"/>
  <c r="X529" i="50"/>
  <c r="W531" i="50"/>
  <c r="W547" i="50"/>
  <c r="D48" i="45"/>
  <c r="AA383" i="50"/>
  <c r="G48" i="45" s="1"/>
  <c r="X406" i="50"/>
  <c r="V406" i="50" s="1"/>
  <c r="Z88" i="50"/>
  <c r="E53" i="41" s="1"/>
  <c r="C53" i="41"/>
  <c r="X87" i="50"/>
  <c r="W101" i="50"/>
  <c r="W89" i="50"/>
  <c r="C50" i="46"/>
  <c r="Z462" i="50"/>
  <c r="E50" i="46" s="1"/>
  <c r="X461" i="50"/>
  <c r="W463" i="50"/>
  <c r="W481" i="50"/>
  <c r="C54" i="40"/>
  <c r="Z17" i="50"/>
  <c r="E54" i="40" s="1"/>
  <c r="C52" i="48"/>
  <c r="Z631" i="50"/>
  <c r="E52" i="48" s="1"/>
  <c r="X630" i="50"/>
  <c r="W646" i="50"/>
  <c r="W632" i="50"/>
  <c r="D50" i="48"/>
  <c r="AA629" i="50"/>
  <c r="G50" i="48" s="1"/>
  <c r="X648" i="50"/>
  <c r="V648" i="50" s="1"/>
  <c r="Z385" i="50"/>
  <c r="E50" i="45" s="1"/>
  <c r="C50" i="45"/>
  <c r="X384" i="50"/>
  <c r="W386" i="50"/>
  <c r="W404" i="50"/>
  <c r="D51" i="41"/>
  <c r="AA86" i="50"/>
  <c r="G51" i="41" s="1"/>
  <c r="X103" i="50"/>
  <c r="V103" i="50" s="1"/>
  <c r="F58" i="51"/>
  <c r="AA812" i="50"/>
  <c r="D48" i="46"/>
  <c r="AA460" i="50"/>
  <c r="G48" i="46" s="1"/>
  <c r="X483" i="50"/>
  <c r="V483" i="50" s="1"/>
  <c r="C54" i="44"/>
  <c r="Z318" i="50"/>
  <c r="E54" i="44" s="1"/>
  <c r="D52" i="40"/>
  <c r="AA15" i="50"/>
  <c r="G52" i="40" s="1"/>
  <c r="E60" i="51"/>
  <c r="Z814" i="50"/>
  <c r="D52" i="44"/>
  <c r="AA316" i="50"/>
  <c r="G52" i="44" s="1"/>
  <c r="D49" i="47"/>
  <c r="AA528" i="50"/>
  <c r="G49" i="47" s="1"/>
  <c r="X549" i="50"/>
  <c r="V549" i="50" s="1"/>
  <c r="W827" i="50"/>
  <c r="W815" i="50"/>
  <c r="X813" i="50"/>
  <c r="X30" i="50"/>
  <c r="V30" i="50" s="1"/>
  <c r="X829" i="50"/>
  <c r="V829" i="50" s="1"/>
  <c r="W329" i="50"/>
  <c r="W319" i="50"/>
  <c r="X317" i="50"/>
  <c r="W18" i="50"/>
  <c r="X16" i="50"/>
  <c r="W28" i="50"/>
  <c r="X331" i="50"/>
  <c r="V331" i="50" s="1"/>
  <c r="D49" i="49" l="1"/>
  <c r="X749" i="50"/>
  <c r="V749" i="50" s="1"/>
  <c r="AA728" i="50"/>
  <c r="G49" i="49" s="1"/>
  <c r="W731" i="50"/>
  <c r="X729" i="50"/>
  <c r="C51" i="49"/>
  <c r="Z730" i="50"/>
  <c r="E51" i="49" s="1"/>
  <c r="W747" i="50"/>
  <c r="D51" i="43"/>
  <c r="AA239" i="50"/>
  <c r="G51" i="43" s="1"/>
  <c r="X256" i="50"/>
  <c r="V256" i="50" s="1"/>
  <c r="W242" i="50"/>
  <c r="C53" i="43"/>
  <c r="W254" i="50"/>
  <c r="X240" i="50"/>
  <c r="Z241" i="50"/>
  <c r="E53" i="43" s="1"/>
  <c r="D52" i="42"/>
  <c r="AA170" i="50"/>
  <c r="G52" i="42" s="1"/>
  <c r="X185" i="50"/>
  <c r="V185" i="50" s="1"/>
  <c r="C54" i="42"/>
  <c r="Z172" i="50"/>
  <c r="E54" i="42" s="1"/>
  <c r="W183" i="50"/>
  <c r="W173" i="50"/>
  <c r="X171" i="50"/>
  <c r="Z632" i="50"/>
  <c r="E53" i="48" s="1"/>
  <c r="C53" i="48"/>
  <c r="W633" i="50"/>
  <c r="W645" i="50"/>
  <c r="X631" i="50"/>
  <c r="Z463" i="50"/>
  <c r="E51" i="46" s="1"/>
  <c r="C51" i="46"/>
  <c r="X462" i="50"/>
  <c r="W480" i="50"/>
  <c r="W464" i="50"/>
  <c r="C54" i="41"/>
  <c r="Z89" i="50"/>
  <c r="E54" i="41" s="1"/>
  <c r="W90" i="50"/>
  <c r="X88" i="50"/>
  <c r="W100" i="50"/>
  <c r="Z815" i="50"/>
  <c r="E61" i="51"/>
  <c r="D53" i="40"/>
  <c r="AA16" i="50"/>
  <c r="G53" i="40" s="1"/>
  <c r="D53" i="44"/>
  <c r="AA317" i="50"/>
  <c r="G53" i="44" s="1"/>
  <c r="Z386" i="50"/>
  <c r="E51" i="45" s="1"/>
  <c r="C51" i="45"/>
  <c r="X385" i="50"/>
  <c r="W403" i="50"/>
  <c r="W387" i="50"/>
  <c r="D49" i="46"/>
  <c r="AA461" i="50"/>
  <c r="G49" i="46" s="1"/>
  <c r="X482" i="50"/>
  <c r="V482" i="50" s="1"/>
  <c r="C52" i="47"/>
  <c r="Z531" i="50"/>
  <c r="E52" i="47" s="1"/>
  <c r="X530" i="50"/>
  <c r="W546" i="50"/>
  <c r="W532" i="50"/>
  <c r="Z18" i="50"/>
  <c r="E55" i="40" s="1"/>
  <c r="C55" i="40"/>
  <c r="C55" i="44"/>
  <c r="Z319" i="50"/>
  <c r="E55" i="44" s="1"/>
  <c r="F59" i="51"/>
  <c r="AA813" i="50"/>
  <c r="D49" i="45"/>
  <c r="AA384" i="50"/>
  <c r="G49" i="45" s="1"/>
  <c r="X405" i="50"/>
  <c r="V405" i="50" s="1"/>
  <c r="D51" i="48"/>
  <c r="AA630" i="50"/>
  <c r="G51" i="48" s="1"/>
  <c r="X647" i="50"/>
  <c r="V647" i="50" s="1"/>
  <c r="D52" i="41"/>
  <c r="AA87" i="50"/>
  <c r="G52" i="41" s="1"/>
  <c r="X102" i="50"/>
  <c r="V102" i="50" s="1"/>
  <c r="D50" i="47"/>
  <c r="AA529" i="50"/>
  <c r="G50" i="47" s="1"/>
  <c r="X548" i="50"/>
  <c r="V548" i="50" s="1"/>
  <c r="W27" i="50"/>
  <c r="W19" i="50"/>
  <c r="X17" i="50"/>
  <c r="X29" i="50"/>
  <c r="V29" i="50" s="1"/>
  <c r="W826" i="50"/>
  <c r="X814" i="50"/>
  <c r="W816" i="50"/>
  <c r="X330" i="50"/>
  <c r="V330" i="50" s="1"/>
  <c r="W328" i="50"/>
  <c r="X318" i="50"/>
  <c r="W320" i="50"/>
  <c r="X828" i="50"/>
  <c r="V828" i="50" s="1"/>
  <c r="W732" i="50" l="1"/>
  <c r="Z731" i="50"/>
  <c r="E52" i="49" s="1"/>
  <c r="X730" i="50"/>
  <c r="C52" i="49"/>
  <c r="W746" i="50"/>
  <c r="D50" i="49"/>
  <c r="AA729" i="50"/>
  <c r="G50" i="49" s="1"/>
  <c r="X748" i="50"/>
  <c r="V748" i="50" s="1"/>
  <c r="Z242" i="50"/>
  <c r="E54" i="43" s="1"/>
  <c r="W243" i="50"/>
  <c r="X241" i="50"/>
  <c r="C54" i="43"/>
  <c r="W253" i="50"/>
  <c r="AA240" i="50"/>
  <c r="G52" i="43" s="1"/>
  <c r="X255" i="50"/>
  <c r="V255" i="50" s="1"/>
  <c r="D52" i="43"/>
  <c r="D53" i="42"/>
  <c r="X184" i="50"/>
  <c r="V184" i="50" s="1"/>
  <c r="AA171" i="50"/>
  <c r="G53" i="42" s="1"/>
  <c r="C55" i="42"/>
  <c r="X172" i="50"/>
  <c r="W174" i="50"/>
  <c r="Z173" i="50"/>
  <c r="E55" i="42" s="1"/>
  <c r="W182" i="50"/>
  <c r="D54" i="40"/>
  <c r="AA17" i="50"/>
  <c r="G54" i="40" s="1"/>
  <c r="C55" i="41"/>
  <c r="Z90" i="50"/>
  <c r="E55" i="41" s="1"/>
  <c r="W99" i="50"/>
  <c r="X89" i="50"/>
  <c r="W91" i="50"/>
  <c r="D52" i="48"/>
  <c r="AA631" i="50"/>
  <c r="G52" i="48" s="1"/>
  <c r="X646" i="50"/>
  <c r="V646" i="50" s="1"/>
  <c r="C53" i="47"/>
  <c r="Z532" i="50"/>
  <c r="E53" i="47" s="1"/>
  <c r="W533" i="50"/>
  <c r="X531" i="50"/>
  <c r="W545" i="50"/>
  <c r="Z387" i="50"/>
  <c r="E52" i="45" s="1"/>
  <c r="C52" i="45"/>
  <c r="X386" i="50"/>
  <c r="W388" i="50"/>
  <c r="W402" i="50"/>
  <c r="C52" i="46"/>
  <c r="Z464" i="50"/>
  <c r="E52" i="46" s="1"/>
  <c r="W479" i="50"/>
  <c r="X463" i="50"/>
  <c r="W465" i="50"/>
  <c r="C56" i="44"/>
  <c r="Z320" i="50"/>
  <c r="E56" i="44" s="1"/>
  <c r="E62" i="51"/>
  <c r="Z816" i="50"/>
  <c r="C56" i="40"/>
  <c r="Z19" i="50"/>
  <c r="E56" i="40" s="1"/>
  <c r="D51" i="47"/>
  <c r="AA530" i="50"/>
  <c r="G51" i="47" s="1"/>
  <c r="X547" i="50"/>
  <c r="V547" i="50" s="1"/>
  <c r="D50" i="45"/>
  <c r="AA385" i="50"/>
  <c r="G50" i="45" s="1"/>
  <c r="X404" i="50"/>
  <c r="V404" i="50" s="1"/>
  <c r="D50" i="46"/>
  <c r="AA462" i="50"/>
  <c r="G50" i="46" s="1"/>
  <c r="X481" i="50"/>
  <c r="V481" i="50" s="1"/>
  <c r="D53" i="41"/>
  <c r="AA88" i="50"/>
  <c r="G53" i="41" s="1"/>
  <c r="X101" i="50"/>
  <c r="V101" i="50" s="1"/>
  <c r="D54" i="44"/>
  <c r="AA318" i="50"/>
  <c r="G54" i="44" s="1"/>
  <c r="F60" i="51"/>
  <c r="AA814" i="50"/>
  <c r="C54" i="48"/>
  <c r="Z633" i="50"/>
  <c r="E54" i="48" s="1"/>
  <c r="W644" i="50"/>
  <c r="X632" i="50"/>
  <c r="W634" i="50"/>
  <c r="W327" i="50"/>
  <c r="W321" i="50"/>
  <c r="X319" i="50"/>
  <c r="X28" i="50"/>
  <c r="V28" i="50" s="1"/>
  <c r="X329" i="50"/>
  <c r="V329" i="50" s="1"/>
  <c r="W825" i="50"/>
  <c r="W817" i="50"/>
  <c r="X815" i="50"/>
  <c r="W20" i="50"/>
  <c r="W26" i="50"/>
  <c r="X18" i="50"/>
  <c r="X827" i="50"/>
  <c r="V827" i="50" s="1"/>
  <c r="D51" i="49" l="1"/>
  <c r="AA730" i="50"/>
  <c r="G51" i="49" s="1"/>
  <c r="X747" i="50"/>
  <c r="V747" i="50" s="1"/>
  <c r="C53" i="49"/>
  <c r="Z732" i="50"/>
  <c r="E53" i="49" s="1"/>
  <c r="W733" i="50"/>
  <c r="X731" i="50"/>
  <c r="W745" i="50"/>
  <c r="X242" i="50"/>
  <c r="Z243" i="50"/>
  <c r="E55" i="43" s="1"/>
  <c r="W252" i="50"/>
  <c r="C55" i="43"/>
  <c r="W244" i="50"/>
  <c r="AA241" i="50"/>
  <c r="G53" i="43" s="1"/>
  <c r="D53" i="43"/>
  <c r="X254" i="50"/>
  <c r="V254" i="50" s="1"/>
  <c r="X173" i="50"/>
  <c r="Z174" i="50"/>
  <c r="E56" i="42" s="1"/>
  <c r="W175" i="50"/>
  <c r="C56" i="42"/>
  <c r="W181" i="50"/>
  <c r="D54" i="42"/>
  <c r="AA172" i="50"/>
  <c r="G54" i="42" s="1"/>
  <c r="X183" i="50"/>
  <c r="V183" i="50" s="1"/>
  <c r="V176" i="50"/>
  <c r="B58" i="42" s="1"/>
  <c r="D54" i="41"/>
  <c r="AA89" i="50"/>
  <c r="G54" i="41" s="1"/>
  <c r="X100" i="50"/>
  <c r="V100" i="50" s="1"/>
  <c r="Z465" i="50"/>
  <c r="E53" i="46" s="1"/>
  <c r="C53" i="46"/>
  <c r="W466" i="50"/>
  <c r="X464" i="50"/>
  <c r="W478" i="50"/>
  <c r="C54" i="47"/>
  <c r="Z533" i="50"/>
  <c r="E54" i="47" s="1"/>
  <c r="W544" i="50"/>
  <c r="W534" i="50"/>
  <c r="X532" i="50"/>
  <c r="C57" i="44"/>
  <c r="Z321" i="50"/>
  <c r="E57" i="44" s="1"/>
  <c r="C55" i="48"/>
  <c r="Z634" i="50"/>
  <c r="E55" i="48" s="1"/>
  <c r="W635" i="50"/>
  <c r="W643" i="50"/>
  <c r="X633" i="50"/>
  <c r="D51" i="45"/>
  <c r="AA386" i="50"/>
  <c r="G51" i="45" s="1"/>
  <c r="X403" i="50"/>
  <c r="V403" i="50" s="1"/>
  <c r="D52" i="47"/>
  <c r="AA531" i="50"/>
  <c r="G52" i="47" s="1"/>
  <c r="X546" i="50"/>
  <c r="V546" i="50" s="1"/>
  <c r="C57" i="40"/>
  <c r="Z20" i="50"/>
  <c r="E57" i="40" s="1"/>
  <c r="D53" i="48"/>
  <c r="AA632" i="50"/>
  <c r="G53" i="48" s="1"/>
  <c r="X645" i="50"/>
  <c r="V645" i="50" s="1"/>
  <c r="F61" i="51"/>
  <c r="AA815" i="50"/>
  <c r="D51" i="46"/>
  <c r="AA463" i="50"/>
  <c r="G51" i="46" s="1"/>
  <c r="X480" i="50"/>
  <c r="V480" i="50" s="1"/>
  <c r="D55" i="40"/>
  <c r="AA18" i="50"/>
  <c r="G55" i="40" s="1"/>
  <c r="E63" i="51"/>
  <c r="Z817" i="50"/>
  <c r="D55" i="44"/>
  <c r="AA319" i="50"/>
  <c r="G55" i="44" s="1"/>
  <c r="Z388" i="50"/>
  <c r="E53" i="45" s="1"/>
  <c r="C53" i="45"/>
  <c r="W389" i="50"/>
  <c r="W401" i="50"/>
  <c r="X387" i="50"/>
  <c r="C56" i="41"/>
  <c r="Z91" i="50"/>
  <c r="E56" i="41" s="1"/>
  <c r="X90" i="50"/>
  <c r="W92" i="50"/>
  <c r="W98" i="50"/>
  <c r="W326" i="50"/>
  <c r="X320" i="50"/>
  <c r="W322" i="50"/>
  <c r="X27" i="50"/>
  <c r="V27" i="50" s="1"/>
  <c r="X826" i="50"/>
  <c r="V826" i="50" s="1"/>
  <c r="W824" i="50"/>
  <c r="X816" i="50"/>
  <c r="W818" i="50"/>
  <c r="W21" i="50"/>
  <c r="W25" i="50"/>
  <c r="X19" i="50"/>
  <c r="X328" i="50"/>
  <c r="V328" i="50" s="1"/>
  <c r="Z733" i="50" l="1"/>
  <c r="E54" i="49" s="1"/>
  <c r="W734" i="50"/>
  <c r="C54" i="49"/>
  <c r="W744" i="50"/>
  <c r="X732" i="50"/>
  <c r="X746" i="50"/>
  <c r="V746" i="50" s="1"/>
  <c r="D52" i="49"/>
  <c r="AA731" i="50"/>
  <c r="G52" i="49" s="1"/>
  <c r="C56" i="43"/>
  <c r="W245" i="50"/>
  <c r="W251" i="50"/>
  <c r="X243" i="50"/>
  <c r="Z244" i="50"/>
  <c r="E56" i="43" s="1"/>
  <c r="X253" i="50"/>
  <c r="V253" i="50" s="1"/>
  <c r="D54" i="43"/>
  <c r="AA242" i="50"/>
  <c r="G54" i="43" s="1"/>
  <c r="Z175" i="50"/>
  <c r="E57" i="42" s="1"/>
  <c r="W180" i="50"/>
  <c r="C57" i="42"/>
  <c r="X174" i="50"/>
  <c r="W176" i="50"/>
  <c r="AA173" i="50"/>
  <c r="G55" i="42" s="1"/>
  <c r="D55" i="42"/>
  <c r="X182" i="50"/>
  <c r="V182" i="50" s="1"/>
  <c r="V322" i="50"/>
  <c r="B58" i="44" s="1"/>
  <c r="C58" i="44"/>
  <c r="Z322" i="50"/>
  <c r="E58" i="44" s="1"/>
  <c r="D52" i="45"/>
  <c r="AA387" i="50"/>
  <c r="G52" i="45" s="1"/>
  <c r="X402" i="50"/>
  <c r="V402" i="50" s="1"/>
  <c r="D52" i="46"/>
  <c r="AA464" i="50"/>
  <c r="G52" i="46" s="1"/>
  <c r="X479" i="50"/>
  <c r="V479" i="50" s="1"/>
  <c r="D56" i="40"/>
  <c r="AA19" i="50"/>
  <c r="G56" i="40" s="1"/>
  <c r="D56" i="44"/>
  <c r="AA320" i="50"/>
  <c r="G56" i="44" s="1"/>
  <c r="D55" i="41"/>
  <c r="AA90" i="50"/>
  <c r="G55" i="41" s="1"/>
  <c r="X99" i="50"/>
  <c r="V99" i="50" s="1"/>
  <c r="D54" i="48"/>
  <c r="AA633" i="50"/>
  <c r="G54" i="48" s="1"/>
  <c r="X644" i="50"/>
  <c r="V644" i="50" s="1"/>
  <c r="Z466" i="50"/>
  <c r="E54" i="46" s="1"/>
  <c r="C54" i="46"/>
  <c r="W467" i="50"/>
  <c r="X465" i="50"/>
  <c r="W477" i="50"/>
  <c r="E64" i="51"/>
  <c r="Z818" i="50"/>
  <c r="C54" i="45"/>
  <c r="Z389" i="50"/>
  <c r="E54" i="45" s="1"/>
  <c r="W400" i="50"/>
  <c r="W390" i="50"/>
  <c r="X388" i="50"/>
  <c r="D53" i="47"/>
  <c r="AA532" i="50"/>
  <c r="G53" i="47" s="1"/>
  <c r="X545" i="50"/>
  <c r="V545" i="50" s="1"/>
  <c r="V246" i="50"/>
  <c r="B58" i="43" s="1"/>
  <c r="C57" i="41"/>
  <c r="Z92" i="50"/>
  <c r="E57" i="41" s="1"/>
  <c r="W93" i="50"/>
  <c r="X91" i="50"/>
  <c r="W97" i="50"/>
  <c r="V21" i="50"/>
  <c r="B58" i="40" s="1"/>
  <c r="C58" i="40"/>
  <c r="Z21" i="50"/>
  <c r="E58" i="40" s="1"/>
  <c r="F62" i="51"/>
  <c r="AA816" i="50"/>
  <c r="C56" i="48"/>
  <c r="Z635" i="50"/>
  <c r="E56" i="48" s="1"/>
  <c r="W636" i="50"/>
  <c r="X634" i="50"/>
  <c r="W642" i="50"/>
  <c r="Z534" i="50"/>
  <c r="E55" i="47" s="1"/>
  <c r="C55" i="47"/>
  <c r="W535" i="50"/>
  <c r="X533" i="50"/>
  <c r="W543" i="50"/>
  <c r="X327" i="50"/>
  <c r="V327" i="50" s="1"/>
  <c r="X26" i="50"/>
  <c r="V26" i="50" s="1"/>
  <c r="W823" i="50"/>
  <c r="X817" i="50"/>
  <c r="W819" i="50"/>
  <c r="X825" i="50"/>
  <c r="V825" i="50" s="1"/>
  <c r="W24" i="50"/>
  <c r="X20" i="50"/>
  <c r="W325" i="50"/>
  <c r="X321" i="50"/>
  <c r="W735" i="50" l="1"/>
  <c r="C55" i="49"/>
  <c r="Z734" i="50"/>
  <c r="E55" i="49" s="1"/>
  <c r="W743" i="50"/>
  <c r="X733" i="50"/>
  <c r="D53" i="49"/>
  <c r="X745" i="50"/>
  <c r="V745" i="50" s="1"/>
  <c r="AA732" i="50"/>
  <c r="G53" i="49" s="1"/>
  <c r="D55" i="43"/>
  <c r="AA243" i="50"/>
  <c r="G55" i="43" s="1"/>
  <c r="X252" i="50"/>
  <c r="V252" i="50" s="1"/>
  <c r="C57" i="43"/>
  <c r="W250" i="50"/>
  <c r="Z245" i="50"/>
  <c r="E57" i="43" s="1"/>
  <c r="X244" i="50"/>
  <c r="W246" i="50"/>
  <c r="AA174" i="50"/>
  <c r="G56" i="42" s="1"/>
  <c r="X181" i="50"/>
  <c r="V181" i="50" s="1"/>
  <c r="D56" i="42"/>
  <c r="Z176" i="50"/>
  <c r="E58" i="42" s="1"/>
  <c r="W179" i="50"/>
  <c r="C58" i="42"/>
  <c r="X175" i="50"/>
  <c r="F63" i="51"/>
  <c r="AA817" i="50"/>
  <c r="D57" i="40"/>
  <c r="AA20" i="50"/>
  <c r="G57" i="40" s="1"/>
  <c r="D54" i="47"/>
  <c r="AA533" i="50"/>
  <c r="G54" i="47" s="1"/>
  <c r="X544" i="50"/>
  <c r="V544" i="50" s="1"/>
  <c r="V93" i="50"/>
  <c r="B58" i="41" s="1"/>
  <c r="C58" i="41"/>
  <c r="Z93" i="50"/>
  <c r="E58" i="41" s="1"/>
  <c r="X92" i="50"/>
  <c r="W96" i="50"/>
  <c r="C56" i="47"/>
  <c r="Z535" i="50"/>
  <c r="E56" i="47" s="1"/>
  <c r="W536" i="50"/>
  <c r="W542" i="50"/>
  <c r="X534" i="50"/>
  <c r="D55" i="48"/>
  <c r="AA634" i="50"/>
  <c r="G55" i="48" s="1"/>
  <c r="X643" i="50"/>
  <c r="V643" i="50" s="1"/>
  <c r="D53" i="45"/>
  <c r="AA388" i="50"/>
  <c r="G53" i="45" s="1"/>
  <c r="X401" i="50"/>
  <c r="V401" i="50" s="1"/>
  <c r="D53" i="46"/>
  <c r="AA465" i="50"/>
  <c r="G53" i="46" s="1"/>
  <c r="X478" i="50"/>
  <c r="V478" i="50" s="1"/>
  <c r="D57" i="44"/>
  <c r="AA321" i="50"/>
  <c r="G57" i="44" s="1"/>
  <c r="E65" i="51"/>
  <c r="V819" i="50"/>
  <c r="Z819" i="50"/>
  <c r="C57" i="48"/>
  <c r="Z636" i="50"/>
  <c r="E57" i="48" s="1"/>
  <c r="X635" i="50"/>
  <c r="W637" i="50"/>
  <c r="W641" i="50"/>
  <c r="Z390" i="50"/>
  <c r="E55" i="45" s="1"/>
  <c r="C55" i="45"/>
  <c r="X389" i="50"/>
  <c r="W391" i="50"/>
  <c r="W399" i="50"/>
  <c r="Z467" i="50"/>
  <c r="E55" i="46" s="1"/>
  <c r="C55" i="46"/>
  <c r="W468" i="50"/>
  <c r="W476" i="50"/>
  <c r="X466" i="50"/>
  <c r="D56" i="41"/>
  <c r="AA91" i="50"/>
  <c r="G56" i="41" s="1"/>
  <c r="X98" i="50"/>
  <c r="V98" i="50" s="1"/>
  <c r="X824" i="50"/>
  <c r="V824" i="50" s="1"/>
  <c r="X326" i="50"/>
  <c r="V326" i="50" s="1"/>
  <c r="X25" i="50"/>
  <c r="V25" i="50" s="1"/>
  <c r="W822" i="50"/>
  <c r="X818" i="50"/>
  <c r="AA733" i="50" l="1"/>
  <c r="G54" i="49" s="1"/>
  <c r="X744" i="50"/>
  <c r="V744" i="50" s="1"/>
  <c r="D54" i="49"/>
  <c r="Z735" i="50"/>
  <c r="E56" i="49" s="1"/>
  <c r="C56" i="49"/>
  <c r="W742" i="50"/>
  <c r="W736" i="50"/>
  <c r="X734" i="50"/>
  <c r="Z246" i="50"/>
  <c r="E58" i="43" s="1"/>
  <c r="X245" i="50"/>
  <c r="C58" i="43"/>
  <c r="W249" i="50"/>
  <c r="AA244" i="50"/>
  <c r="G56" i="43" s="1"/>
  <c r="D56" i="43"/>
  <c r="X251" i="50"/>
  <c r="V251" i="50" s="1"/>
  <c r="D57" i="42"/>
  <c r="AA175" i="50"/>
  <c r="G57" i="42" s="1"/>
  <c r="X180" i="50"/>
  <c r="V180" i="50" s="1"/>
  <c r="F64" i="51"/>
  <c r="AA818" i="50"/>
  <c r="D54" i="45"/>
  <c r="AA389" i="50"/>
  <c r="G54" i="45" s="1"/>
  <c r="X400" i="50"/>
  <c r="V400" i="50" s="1"/>
  <c r="V637" i="50"/>
  <c r="B58" i="48" s="1"/>
  <c r="C58" i="48"/>
  <c r="Z637" i="50"/>
  <c r="E58" i="48" s="1"/>
  <c r="W640" i="50"/>
  <c r="X636" i="50"/>
  <c r="D55" i="47"/>
  <c r="AA534" i="50"/>
  <c r="G55" i="47" s="1"/>
  <c r="X543" i="50"/>
  <c r="V543" i="50" s="1"/>
  <c r="D57" i="41"/>
  <c r="AA92" i="50"/>
  <c r="G57" i="41" s="1"/>
  <c r="X97" i="50"/>
  <c r="V97" i="50" s="1"/>
  <c r="V737" i="50"/>
  <c r="B58" i="49" s="1"/>
  <c r="C56" i="46"/>
  <c r="Z468" i="50"/>
  <c r="E56" i="46" s="1"/>
  <c r="W469" i="50"/>
  <c r="X467" i="50"/>
  <c r="W475" i="50"/>
  <c r="D54" i="46"/>
  <c r="AA466" i="50"/>
  <c r="G54" i="46" s="1"/>
  <c r="X477" i="50"/>
  <c r="V477" i="50" s="1"/>
  <c r="D56" i="48"/>
  <c r="AA635" i="50"/>
  <c r="G56" i="48" s="1"/>
  <c r="X642" i="50"/>
  <c r="V642" i="50" s="1"/>
  <c r="C56" i="45"/>
  <c r="Z391" i="50"/>
  <c r="E56" i="45" s="1"/>
  <c r="W392" i="50"/>
  <c r="W398" i="50"/>
  <c r="X390" i="50"/>
  <c r="C57" i="47"/>
  <c r="Z536" i="50"/>
  <c r="E57" i="47" s="1"/>
  <c r="W537" i="50"/>
  <c r="X535" i="50"/>
  <c r="W541" i="50"/>
  <c r="X823" i="50"/>
  <c r="V823" i="50" s="1"/>
  <c r="C57" i="49" l="1"/>
  <c r="X735" i="50"/>
  <c r="Z736" i="50"/>
  <c r="E57" i="49" s="1"/>
  <c r="W741" i="50"/>
  <c r="W737" i="50"/>
  <c r="AA734" i="50"/>
  <c r="G55" i="49" s="1"/>
  <c r="X743" i="50"/>
  <c r="V743" i="50" s="1"/>
  <c r="D55" i="49"/>
  <c r="X250" i="50"/>
  <c r="V250" i="50" s="1"/>
  <c r="D57" i="43"/>
  <c r="AA245" i="50"/>
  <c r="G57" i="43" s="1"/>
  <c r="V537" i="50"/>
  <c r="B58" i="47" s="1"/>
  <c r="C58" i="47"/>
  <c r="Z537" i="50"/>
  <c r="E58" i="47" s="1"/>
  <c r="W540" i="50"/>
  <c r="X536" i="50"/>
  <c r="C57" i="45"/>
  <c r="Z392" i="50"/>
  <c r="E57" i="45" s="1"/>
  <c r="W393" i="50"/>
  <c r="X391" i="50"/>
  <c r="W397" i="50"/>
  <c r="D55" i="46"/>
  <c r="AA467" i="50"/>
  <c r="G55" i="46" s="1"/>
  <c r="X476" i="50"/>
  <c r="V476" i="50" s="1"/>
  <c r="C57" i="46"/>
  <c r="Z469" i="50"/>
  <c r="E57" i="46" s="1"/>
  <c r="W470" i="50"/>
  <c r="X468" i="50"/>
  <c r="W474" i="50"/>
  <c r="D57" i="48"/>
  <c r="AA636" i="50"/>
  <c r="G57" i="48" s="1"/>
  <c r="X641" i="50"/>
  <c r="V641" i="50" s="1"/>
  <c r="D56" i="47"/>
  <c r="AA535" i="50"/>
  <c r="G56" i="47" s="1"/>
  <c r="X542" i="50"/>
  <c r="V542" i="50" s="1"/>
  <c r="D55" i="45"/>
  <c r="AA390" i="50"/>
  <c r="G55" i="45" s="1"/>
  <c r="X399" i="50"/>
  <c r="V399" i="50" s="1"/>
  <c r="D56" i="49" l="1"/>
  <c r="AA735" i="50"/>
  <c r="G56" i="49" s="1"/>
  <c r="X742" i="50"/>
  <c r="V742" i="50" s="1"/>
  <c r="Z737" i="50"/>
  <c r="E58" i="49" s="1"/>
  <c r="X736" i="50"/>
  <c r="C58" i="49"/>
  <c r="W740" i="50"/>
  <c r="D56" i="45"/>
  <c r="AA391" i="50"/>
  <c r="G56" i="45" s="1"/>
  <c r="X398" i="50"/>
  <c r="V398" i="50" s="1"/>
  <c r="D57" i="47"/>
  <c r="AA536" i="50"/>
  <c r="G57" i="47" s="1"/>
  <c r="X541" i="50"/>
  <c r="V541" i="50" s="1"/>
  <c r="V393" i="50"/>
  <c r="B58" i="45" s="1"/>
  <c r="C58" i="45"/>
  <c r="Z393" i="50"/>
  <c r="E58" i="45" s="1"/>
  <c r="X392" i="50"/>
  <c r="W396" i="50"/>
  <c r="V470" i="50"/>
  <c r="B58" i="46" s="1"/>
  <c r="C58" i="46"/>
  <c r="Z470" i="50"/>
  <c r="E58" i="46" s="1"/>
  <c r="X469" i="50"/>
  <c r="W473" i="50"/>
  <c r="D56" i="46"/>
  <c r="AA468" i="50"/>
  <c r="G56" i="46" s="1"/>
  <c r="X475" i="50"/>
  <c r="V475" i="50" s="1"/>
  <c r="Z64" i="35"/>
  <c r="Q62" i="35"/>
  <c r="D36" i="37" s="1"/>
  <c r="Q77" i="35"/>
  <c r="Q54" i="35"/>
  <c r="Q37" i="35"/>
  <c r="J11" i="35"/>
  <c r="Q76" i="35"/>
  <c r="Q36" i="35"/>
  <c r="J73" i="35"/>
  <c r="P71" i="35"/>
  <c r="P58" i="35"/>
  <c r="Y75" i="35"/>
  <c r="D57" i="49" l="1"/>
  <c r="X741" i="50"/>
  <c r="V741" i="50" s="1"/>
  <c r="AA736" i="50"/>
  <c r="G57" i="49" s="1"/>
  <c r="D57" i="46"/>
  <c r="AA469" i="50"/>
  <c r="G57" i="46" s="1"/>
  <c r="X474" i="50"/>
  <c r="V474" i="50" s="1"/>
  <c r="D57" i="45"/>
  <c r="AA392" i="50"/>
  <c r="G57" i="45" s="1"/>
  <c r="X397" i="50"/>
  <c r="V397" i="50" s="1"/>
  <c r="W61" i="35"/>
  <c r="P75" i="35"/>
  <c r="X75" i="35"/>
  <c r="C42" i="38" s="1"/>
  <c r="V61" i="35"/>
  <c r="P28" i="35"/>
  <c r="Q44" i="35"/>
  <c r="Q74" i="35"/>
  <c r="D42" i="37" s="1"/>
  <c r="Y73" i="35"/>
  <c r="Q79" i="35"/>
  <c r="C45" i="37" s="1"/>
  <c r="J46" i="35"/>
  <c r="P11" i="35"/>
  <c r="J35" i="35"/>
  <c r="Q42" i="35"/>
  <c r="D26" i="37" s="1"/>
  <c r="W37" i="35"/>
  <c r="Q56" i="35"/>
  <c r="Z35" i="35"/>
  <c r="J37" i="35"/>
  <c r="P38" i="35"/>
  <c r="C24" i="37"/>
  <c r="Q75" i="35"/>
  <c r="P70" i="35"/>
  <c r="Q38" i="35"/>
  <c r="D24" i="37" s="1"/>
  <c r="J38" i="35"/>
  <c r="Z37" i="35"/>
  <c r="Z38" i="35"/>
  <c r="X37" i="35"/>
  <c r="AJ17" i="29" s="1"/>
  <c r="V37" i="35"/>
  <c r="J32" i="35"/>
  <c r="Y64" i="35"/>
  <c r="Q26" i="35"/>
  <c r="Q68" i="35"/>
  <c r="Q18" i="35"/>
  <c r="D14" i="37" s="1"/>
  <c r="Y63" i="35"/>
  <c r="V63" i="35"/>
  <c r="Y54" i="35"/>
  <c r="Q63" i="35"/>
  <c r="Q48" i="35"/>
  <c r="P64" i="35"/>
  <c r="X53" i="35"/>
  <c r="C31" i="38" s="1"/>
  <c r="Y53" i="35"/>
  <c r="W63" i="35"/>
  <c r="X63" i="35" s="1"/>
  <c r="AJ30" i="29" s="1"/>
  <c r="P16" i="35"/>
  <c r="P63" i="35"/>
  <c r="Z63" i="35"/>
  <c r="V53" i="35"/>
  <c r="J64" i="35"/>
  <c r="P66" i="35"/>
  <c r="P20" i="35"/>
  <c r="W75" i="35"/>
  <c r="X35" i="35"/>
  <c r="AJ16" i="29" s="1"/>
  <c r="V73" i="35"/>
  <c r="J75" i="35"/>
  <c r="Q35" i="35"/>
  <c r="P12" i="35"/>
  <c r="P74" i="35"/>
  <c r="Z61" i="35"/>
  <c r="J62" i="35"/>
  <c r="Z62" i="35"/>
  <c r="Q72" i="35"/>
  <c r="D41" i="37" s="1"/>
  <c r="W71" i="35"/>
  <c r="X71" i="35" s="1"/>
  <c r="C40" i="38" s="1"/>
  <c r="P24" i="35"/>
  <c r="Z74" i="35"/>
  <c r="X61" i="35"/>
  <c r="C35" i="38" s="1"/>
  <c r="Q61" i="35"/>
  <c r="C36" i="37" s="1"/>
  <c r="V11" i="35"/>
  <c r="V75" i="35"/>
  <c r="J74" i="35"/>
  <c r="J12" i="35"/>
  <c r="P76" i="35"/>
  <c r="J72" i="35"/>
  <c r="W11" i="35"/>
  <c r="X11" i="35" s="1"/>
  <c r="Z75" i="35"/>
  <c r="Y74" i="35"/>
  <c r="Z73" i="35"/>
  <c r="P73" i="35"/>
  <c r="Q73" i="35"/>
  <c r="P36" i="35"/>
  <c r="Y62" i="35"/>
  <c r="Y61" i="35"/>
  <c r="J61" i="35"/>
  <c r="Y33" i="35"/>
  <c r="Y35" i="35"/>
  <c r="Z53" i="35"/>
  <c r="P35" i="35"/>
  <c r="J53" i="35"/>
  <c r="Q53" i="35"/>
  <c r="P54" i="35"/>
  <c r="P22" i="35"/>
  <c r="W35" i="35"/>
  <c r="Y36" i="35"/>
  <c r="Z54" i="35"/>
  <c r="W53" i="35"/>
  <c r="P53" i="35"/>
  <c r="J54" i="35"/>
  <c r="J40" i="35"/>
  <c r="J30" i="35"/>
  <c r="Y72" i="35"/>
  <c r="J71" i="35"/>
  <c r="P72" i="35"/>
  <c r="Q71" i="35"/>
  <c r="Z72" i="35"/>
  <c r="Z76" i="35"/>
  <c r="Y76" i="35"/>
  <c r="Z36" i="35"/>
  <c r="V35" i="35"/>
  <c r="W73" i="35"/>
  <c r="X73" i="35"/>
  <c r="J36" i="35"/>
  <c r="J76" i="35"/>
  <c r="P60" i="35"/>
  <c r="Y37" i="35"/>
  <c r="P37" i="35"/>
  <c r="P52" i="35"/>
  <c r="Q14" i="35"/>
  <c r="D12" i="37" s="1"/>
  <c r="Y38" i="35"/>
  <c r="P61" i="35"/>
  <c r="Z71" i="35"/>
  <c r="V71" i="35"/>
  <c r="P62" i="35"/>
  <c r="Y71" i="35"/>
  <c r="Q64" i="35"/>
  <c r="J63" i="35"/>
  <c r="Q32" i="35"/>
  <c r="D21" i="37" s="1"/>
  <c r="Y43" i="35"/>
  <c r="Q78" i="35"/>
  <c r="Z78" i="35"/>
  <c r="J77" i="35"/>
  <c r="X77" i="35"/>
  <c r="Y31" i="35"/>
  <c r="J31" i="35"/>
  <c r="W77" i="35"/>
  <c r="P78" i="35"/>
  <c r="V77" i="35"/>
  <c r="Y78" i="35"/>
  <c r="J78" i="35"/>
  <c r="Z77" i="35"/>
  <c r="Y77" i="35"/>
  <c r="P77" i="35"/>
  <c r="Z25" i="35"/>
  <c r="Z58" i="35"/>
  <c r="V57" i="35"/>
  <c r="Q57" i="35"/>
  <c r="Q28" i="35"/>
  <c r="D19" i="37" s="1"/>
  <c r="X79" i="35"/>
  <c r="AJ38" i="29" s="1"/>
  <c r="Z28" i="35"/>
  <c r="Q58" i="35"/>
  <c r="D34" i="37" s="1"/>
  <c r="Y57" i="35"/>
  <c r="J57" i="35"/>
  <c r="Z57" i="35"/>
  <c r="W57" i="35"/>
  <c r="J58" i="35"/>
  <c r="W79" i="35"/>
  <c r="Y58" i="35"/>
  <c r="X57" i="35"/>
  <c r="P57" i="35"/>
  <c r="W59" i="35"/>
  <c r="X59" i="35" s="1"/>
  <c r="W29" i="35"/>
  <c r="Q11" i="35"/>
  <c r="C44" i="37"/>
  <c r="AJ36" i="29"/>
  <c r="D43" i="37"/>
  <c r="C41" i="38"/>
  <c r="D32" i="37"/>
  <c r="D23" i="37"/>
  <c r="Q12" i="35" l="1"/>
  <c r="R12" i="35" s="1"/>
  <c r="R11" i="35"/>
  <c r="G6" i="51" s="1"/>
  <c r="F6" i="51"/>
  <c r="C10" i="38"/>
  <c r="H6" i="51"/>
  <c r="H41" i="51" s="1"/>
  <c r="P44" i="35"/>
  <c r="W43" i="35"/>
  <c r="X43" i="35" s="1"/>
  <c r="D27" i="37"/>
  <c r="J70" i="35"/>
  <c r="J80" i="35"/>
  <c r="Z56" i="35"/>
  <c r="J56" i="35"/>
  <c r="Y70" i="35"/>
  <c r="J43" i="35"/>
  <c r="Y19" i="35"/>
  <c r="P19" i="35"/>
  <c r="Z43" i="35"/>
  <c r="V19" i="35"/>
  <c r="Q80" i="35"/>
  <c r="D45" i="37" s="1"/>
  <c r="Q17" i="35"/>
  <c r="C14" i="37" s="1"/>
  <c r="J19" i="35"/>
  <c r="J79" i="35"/>
  <c r="Y44" i="35"/>
  <c r="J44" i="35"/>
  <c r="P43" i="35"/>
  <c r="Y80" i="35"/>
  <c r="P79" i="35"/>
  <c r="Z79" i="35"/>
  <c r="W45" i="35"/>
  <c r="X45" i="35" s="1"/>
  <c r="AJ21" i="29" s="1"/>
  <c r="J45" i="35"/>
  <c r="W17" i="35"/>
  <c r="Y20" i="35"/>
  <c r="Z55" i="35"/>
  <c r="Q20" i="35"/>
  <c r="D15" i="37" s="1"/>
  <c r="Q43" i="35"/>
  <c r="E27" i="37" s="1"/>
  <c r="V43" i="35"/>
  <c r="Z44" i="35"/>
  <c r="J39" i="35"/>
  <c r="Y27" i="35"/>
  <c r="Q27" i="35"/>
  <c r="C19" i="37" s="1"/>
  <c r="X27" i="35"/>
  <c r="AJ12" i="29" s="1"/>
  <c r="J66" i="35"/>
  <c r="J65" i="35"/>
  <c r="Y42" i="35"/>
  <c r="J28" i="35"/>
  <c r="Z27" i="35"/>
  <c r="P27" i="35"/>
  <c r="C42" i="37"/>
  <c r="C22" i="38"/>
  <c r="C32" i="37"/>
  <c r="J27" i="35"/>
  <c r="Y28" i="35"/>
  <c r="V27" i="35"/>
  <c r="V79" i="35"/>
  <c r="W27" i="35"/>
  <c r="Y79" i="35"/>
  <c r="V17" i="35"/>
  <c r="Z80" i="35"/>
  <c r="P69" i="35"/>
  <c r="C23" i="38"/>
  <c r="X69" i="35"/>
  <c r="V25" i="35"/>
  <c r="P80" i="35"/>
  <c r="P41" i="35"/>
  <c r="J42" i="35"/>
  <c r="Z59" i="35"/>
  <c r="Q65" i="35"/>
  <c r="Y25" i="35"/>
  <c r="Y55" i="35"/>
  <c r="P55" i="35"/>
  <c r="W65" i="35"/>
  <c r="X65" i="35" s="1"/>
  <c r="W55" i="35"/>
  <c r="Y69" i="35"/>
  <c r="P18" i="35"/>
  <c r="Z65" i="35"/>
  <c r="D33" i="37"/>
  <c r="D18" i="37"/>
  <c r="P30" i="35"/>
  <c r="Y60" i="35"/>
  <c r="Q46" i="35"/>
  <c r="D28" i="37" s="1"/>
  <c r="P29" i="35"/>
  <c r="J18" i="35"/>
  <c r="J17" i="35"/>
  <c r="P45" i="35"/>
  <c r="J26" i="35"/>
  <c r="Z70" i="35"/>
  <c r="Q66" i="35"/>
  <c r="J25" i="35"/>
  <c r="Y26" i="35"/>
  <c r="V65" i="35"/>
  <c r="P56" i="35"/>
  <c r="P65" i="35"/>
  <c r="Z26" i="35"/>
  <c r="Z17" i="35"/>
  <c r="V55" i="35"/>
  <c r="Z66" i="35"/>
  <c r="W25" i="35"/>
  <c r="E43" i="37"/>
  <c r="D39" i="37"/>
  <c r="J29" i="35"/>
  <c r="C36" i="38"/>
  <c r="Q70" i="35"/>
  <c r="P46" i="35"/>
  <c r="Q45" i="35"/>
  <c r="C28" i="37" s="1"/>
  <c r="Q21" i="35"/>
  <c r="Y18" i="35"/>
  <c r="X17" i="35"/>
  <c r="J55" i="35"/>
  <c r="Y66" i="35"/>
  <c r="Q69" i="35"/>
  <c r="C40" i="37" s="1"/>
  <c r="X25" i="35"/>
  <c r="C17" i="38" s="1"/>
  <c r="W69" i="35"/>
  <c r="V67" i="35"/>
  <c r="P26" i="35"/>
  <c r="J69" i="35"/>
  <c r="Z69" i="35"/>
  <c r="Y56" i="35"/>
  <c r="X33" i="35"/>
  <c r="Q55" i="35"/>
  <c r="C33" i="37" s="1"/>
  <c r="P25" i="35"/>
  <c r="X55" i="35"/>
  <c r="C32" i="38" s="1"/>
  <c r="Y23" i="35"/>
  <c r="V45" i="35"/>
  <c r="Y17" i="35"/>
  <c r="Z18" i="35"/>
  <c r="Q25" i="35"/>
  <c r="Y65" i="35"/>
  <c r="P17" i="35"/>
  <c r="V69" i="35"/>
  <c r="P40" i="35"/>
  <c r="Y16" i="35"/>
  <c r="P39" i="35"/>
  <c r="Y32" i="35"/>
  <c r="W31" i="35"/>
  <c r="Y48" i="35"/>
  <c r="W39" i="35"/>
  <c r="W41" i="35"/>
  <c r="J41" i="35"/>
  <c r="J16" i="35"/>
  <c r="Y15" i="35"/>
  <c r="V41" i="35"/>
  <c r="Y41" i="35"/>
  <c r="Q39" i="35"/>
  <c r="V31" i="35"/>
  <c r="Q31" i="35"/>
  <c r="C37" i="37"/>
  <c r="P31" i="35"/>
  <c r="Y21" i="35"/>
  <c r="C43" i="37"/>
  <c r="X41" i="35"/>
  <c r="AJ19" i="29" s="1"/>
  <c r="Q41" i="35"/>
  <c r="Z42" i="35"/>
  <c r="Z41" i="35"/>
  <c r="P13" i="35"/>
  <c r="P42" i="35"/>
  <c r="X67" i="35"/>
  <c r="C38" i="38" s="1"/>
  <c r="Z68" i="35"/>
  <c r="P32" i="35"/>
  <c r="X31" i="35"/>
  <c r="C20" i="38" s="1"/>
  <c r="Z31" i="35"/>
  <c r="Z32" i="35"/>
  <c r="X51" i="35"/>
  <c r="C30" i="38" s="1"/>
  <c r="J67" i="35"/>
  <c r="P67" i="35"/>
  <c r="Z67" i="35"/>
  <c r="Q67" i="35"/>
  <c r="Y24" i="35"/>
  <c r="P47" i="35"/>
  <c r="J68" i="35"/>
  <c r="Y68" i="35"/>
  <c r="Z16" i="35"/>
  <c r="J51" i="35"/>
  <c r="X15" i="35"/>
  <c r="Q15" i="35"/>
  <c r="W67" i="35"/>
  <c r="P68" i="35"/>
  <c r="AJ34" i="29"/>
  <c r="Y67" i="35"/>
  <c r="P48" i="35"/>
  <c r="Q23" i="35"/>
  <c r="J23" i="35"/>
  <c r="J47" i="35"/>
  <c r="AJ20" i="29"/>
  <c r="D29" i="37"/>
  <c r="V51" i="35"/>
  <c r="Q51" i="35"/>
  <c r="C31" i="37" s="1"/>
  <c r="J15" i="35"/>
  <c r="Q16" i="35"/>
  <c r="D13" i="37" s="1"/>
  <c r="Z15" i="35"/>
  <c r="J33" i="35"/>
  <c r="P23" i="35"/>
  <c r="Q24" i="35"/>
  <c r="D17" i="37" s="1"/>
  <c r="Z24" i="35"/>
  <c r="Z47" i="35"/>
  <c r="X47" i="35"/>
  <c r="AJ22" i="29" s="1"/>
  <c r="V47" i="35"/>
  <c r="Q52" i="35"/>
  <c r="D31" i="37" s="1"/>
  <c r="P15" i="35"/>
  <c r="V23" i="35"/>
  <c r="Z23" i="35"/>
  <c r="Y47" i="35"/>
  <c r="W47" i="35"/>
  <c r="AJ25" i="29"/>
  <c r="Y52" i="35"/>
  <c r="W15" i="35"/>
  <c r="V15" i="35"/>
  <c r="Z33" i="35"/>
  <c r="W23" i="35"/>
  <c r="J24" i="35"/>
  <c r="X23" i="35"/>
  <c r="AJ10" i="29" s="1"/>
  <c r="Q47" i="35"/>
  <c r="Z48" i="35"/>
  <c r="J48" i="35"/>
  <c r="W33" i="35"/>
  <c r="Z29" i="35"/>
  <c r="Z60" i="35"/>
  <c r="W19" i="35"/>
  <c r="X19" i="35"/>
  <c r="AJ8" i="29" s="1"/>
  <c r="Z20" i="35"/>
  <c r="Y34" i="35"/>
  <c r="AJ29" i="29"/>
  <c r="Z34" i="35"/>
  <c r="V33" i="35"/>
  <c r="Q34" i="35"/>
  <c r="D22" i="37" s="1"/>
  <c r="AJ35" i="29"/>
  <c r="E23" i="37"/>
  <c r="V29" i="35"/>
  <c r="X29" i="35"/>
  <c r="C19" i="38" s="1"/>
  <c r="J59" i="35"/>
  <c r="J60" i="35"/>
  <c r="J20" i="35"/>
  <c r="Q29" i="35"/>
  <c r="C20" i="37" s="1"/>
  <c r="Q19" i="35"/>
  <c r="Z19" i="35"/>
  <c r="P34" i="35"/>
  <c r="P33" i="35"/>
  <c r="Q33" i="35"/>
  <c r="J34" i="35"/>
  <c r="AJ4" i="29"/>
  <c r="E32" i="37"/>
  <c r="C23" i="37"/>
  <c r="Q30" i="35"/>
  <c r="Y51" i="35"/>
  <c r="P51" i="35"/>
  <c r="Z51" i="35"/>
  <c r="W51" i="35"/>
  <c r="Y29" i="35"/>
  <c r="Z52" i="35"/>
  <c r="Y30" i="35"/>
  <c r="V59" i="35"/>
  <c r="J52" i="35"/>
  <c r="Y59" i="35"/>
  <c r="P59" i="35"/>
  <c r="Q60" i="35"/>
  <c r="Q59" i="35"/>
  <c r="C35" i="37" s="1"/>
  <c r="Z30" i="35"/>
  <c r="E42" i="37"/>
  <c r="Z39" i="35"/>
  <c r="P14" i="35"/>
  <c r="V13" i="35"/>
  <c r="J13" i="35"/>
  <c r="Q22" i="35"/>
  <c r="D16" i="37" s="1"/>
  <c r="X21" i="35"/>
  <c r="J21" i="35"/>
  <c r="V21" i="35"/>
  <c r="Z40" i="35"/>
  <c r="J14" i="35"/>
  <c r="Y39" i="35"/>
  <c r="P21" i="35"/>
  <c r="Y22" i="35"/>
  <c r="J22" i="35"/>
  <c r="Y40" i="35"/>
  <c r="V39" i="35"/>
  <c r="X39" i="35"/>
  <c r="C24" i="38" s="1"/>
  <c r="Q40" i="35"/>
  <c r="D25" i="37" s="1"/>
  <c r="Y14" i="35"/>
  <c r="W13" i="35"/>
  <c r="X13" i="35" s="1"/>
  <c r="Q13" i="35"/>
  <c r="W21" i="35"/>
  <c r="Z22" i="35"/>
  <c r="Z21" i="35"/>
  <c r="J49" i="35"/>
  <c r="V49" i="35"/>
  <c r="W49" i="35"/>
  <c r="J50" i="35"/>
  <c r="P50" i="35"/>
  <c r="Q49" i="35"/>
  <c r="P49" i="35"/>
  <c r="X49" i="35"/>
  <c r="Q50" i="35"/>
  <c r="Y50" i="35"/>
  <c r="Z49" i="35"/>
  <c r="Y49" i="35"/>
  <c r="Z50" i="35"/>
  <c r="D37" i="37"/>
  <c r="C41" i="37"/>
  <c r="AJ14" i="29"/>
  <c r="D44" i="37"/>
  <c r="AJ37" i="29"/>
  <c r="C43" i="38"/>
  <c r="C34" i="37"/>
  <c r="AJ31" i="29"/>
  <c r="C44" i="38"/>
  <c r="AI17" i="29"/>
  <c r="AK17" i="29"/>
  <c r="AJ26" i="29"/>
  <c r="C21" i="38"/>
  <c r="AJ11" i="29"/>
  <c r="AJ15" i="29"/>
  <c r="C33" i="38"/>
  <c r="AJ27" i="29"/>
  <c r="C34" i="38"/>
  <c r="AJ28" i="29"/>
  <c r="D11" i="37"/>
  <c r="C11" i="37"/>
  <c r="Y12" i="35"/>
  <c r="E44" i="37"/>
  <c r="L24" i="29"/>
  <c r="T23" i="29"/>
  <c r="K6" i="29"/>
  <c r="S16" i="29"/>
  <c r="B17" i="29"/>
  <c r="N31" i="29"/>
  <c r="H25" i="29"/>
  <c r="I8" i="29"/>
  <c r="AB12" i="29"/>
  <c r="K38" i="29"/>
  <c r="AB18" i="29"/>
  <c r="J33" i="29"/>
  <c r="U17" i="29"/>
  <c r="B23" i="29"/>
  <c r="H7" i="29"/>
  <c r="B14" i="29"/>
  <c r="AD20" i="29"/>
  <c r="K13" i="29"/>
  <c r="L38" i="29"/>
  <c r="K37" i="29"/>
  <c r="X8" i="29"/>
  <c r="F11" i="29"/>
  <c r="X9" i="29"/>
  <c r="X21" i="29"/>
  <c r="U15" i="29"/>
  <c r="K15" i="29"/>
  <c r="C7" i="29"/>
  <c r="V6" i="29"/>
  <c r="U9" i="29"/>
  <c r="AH16" i="29"/>
  <c r="D20" i="29"/>
  <c r="B24" i="29"/>
  <c r="M20" i="29"/>
  <c r="N17" i="29"/>
  <c r="AB10" i="29"/>
  <c r="K29" i="29"/>
  <c r="J29" i="29"/>
  <c r="AA35" i="29"/>
  <c r="G23" i="29"/>
  <c r="Z14" i="29"/>
  <c r="D23" i="29"/>
  <c r="Z9" i="29"/>
  <c r="AB17" i="29"/>
  <c r="W6" i="29"/>
  <c r="AA18" i="29"/>
  <c r="W25" i="29"/>
  <c r="D13" i="29"/>
  <c r="Z17" i="29"/>
  <c r="T19" i="29"/>
  <c r="AD29" i="29"/>
  <c r="AD9" i="29"/>
  <c r="AB32" i="29"/>
  <c r="K27" i="29"/>
  <c r="G26" i="29"/>
  <c r="L22" i="29"/>
  <c r="Z5" i="29"/>
  <c r="L20" i="29"/>
  <c r="AC30" i="29"/>
  <c r="Z36" i="29"/>
  <c r="Z24" i="29"/>
  <c r="B4" i="29"/>
  <c r="D6" i="29"/>
  <c r="L31" i="29"/>
  <c r="K33" i="29"/>
  <c r="G17" i="29"/>
  <c r="B11" i="29"/>
  <c r="AD38" i="29"/>
  <c r="L27" i="29"/>
  <c r="M4" i="29"/>
  <c r="Z30" i="29"/>
  <c r="W5" i="29"/>
  <c r="N23" i="29"/>
  <c r="E5" i="29"/>
  <c r="H14" i="29"/>
  <c r="H11" i="29"/>
  <c r="Z19" i="29"/>
  <c r="AD12" i="29"/>
  <c r="I20" i="29"/>
  <c r="AC23" i="29"/>
  <c r="N6" i="29"/>
  <c r="AB8" i="29"/>
  <c r="J22" i="29"/>
  <c r="W14" i="29"/>
  <c r="U22" i="29"/>
  <c r="D18" i="29"/>
  <c r="F13" i="29"/>
  <c r="AB19" i="29"/>
  <c r="U25" i="29"/>
  <c r="J16" i="29"/>
  <c r="B13" i="29"/>
  <c r="AC6" i="29"/>
  <c r="D22" i="29"/>
  <c r="AD28" i="29"/>
  <c r="H22" i="29"/>
  <c r="L36" i="29"/>
  <c r="N14" i="29"/>
  <c r="J21" i="29"/>
  <c r="AA7" i="29"/>
  <c r="H17" i="29"/>
  <c r="K36" i="29"/>
  <c r="W17" i="29"/>
  <c r="U13" i="29"/>
  <c r="AB13" i="29"/>
  <c r="N21" i="29"/>
  <c r="B8" i="29"/>
  <c r="F23" i="29"/>
  <c r="AA24" i="29"/>
  <c r="G11" i="29"/>
  <c r="AB26" i="29"/>
  <c r="F26" i="29"/>
  <c r="M33" i="29"/>
  <c r="AC31" i="29"/>
  <c r="Y25" i="29"/>
  <c r="B32" i="29"/>
  <c r="I13" i="29"/>
  <c r="B6" i="29"/>
  <c r="U21" i="29"/>
  <c r="AD13" i="29"/>
  <c r="G25" i="29"/>
  <c r="AG6" i="29"/>
  <c r="L23" i="29"/>
  <c r="AB36" i="29"/>
  <c r="E17" i="29"/>
  <c r="N16" i="29"/>
  <c r="U4" i="29"/>
  <c r="E20" i="29"/>
  <c r="L30" i="29"/>
  <c r="N34" i="29"/>
  <c r="AA14" i="29"/>
  <c r="K34" i="29"/>
  <c r="I17" i="29"/>
  <c r="AD16" i="29"/>
  <c r="X6" i="29"/>
  <c r="L11" i="29"/>
  <c r="AA28" i="29"/>
  <c r="L12" i="29"/>
  <c r="D19" i="29"/>
  <c r="AD36" i="29"/>
  <c r="E21" i="29"/>
  <c r="U23" i="29"/>
  <c r="M21" i="29"/>
  <c r="Y6" i="29"/>
  <c r="U19" i="29"/>
  <c r="AC5" i="29"/>
  <c r="AD27" i="29"/>
  <c r="H6" i="29"/>
  <c r="I15" i="29"/>
  <c r="K7" i="29"/>
  <c r="Z11" i="29"/>
  <c r="AF16" i="29"/>
  <c r="X23" i="29"/>
  <c r="U6" i="29"/>
  <c r="E16" i="29"/>
  <c r="N18" i="29"/>
  <c r="G7" i="29"/>
  <c r="K14" i="29"/>
  <c r="AF23" i="29"/>
  <c r="N25" i="29"/>
  <c r="AD4" i="29"/>
  <c r="H18" i="29"/>
  <c r="M29" i="29"/>
  <c r="H20" i="29"/>
  <c r="K19" i="29"/>
  <c r="AC35" i="29"/>
  <c r="S23" i="29"/>
  <c r="AB23" i="29"/>
  <c r="M36" i="29"/>
  <c r="W18" i="29"/>
  <c r="X17" i="29"/>
  <c r="X7" i="29"/>
  <c r="Z26" i="29"/>
  <c r="E12" i="29"/>
  <c r="Z29" i="29"/>
  <c r="AC7" i="29"/>
  <c r="M24" i="29"/>
  <c r="D14" i="29"/>
  <c r="W8" i="29"/>
  <c r="X10" i="29"/>
  <c r="U24" i="29"/>
  <c r="I14" i="29"/>
  <c r="AE6" i="29"/>
  <c r="AA21" i="29"/>
  <c r="I19" i="29"/>
  <c r="AB24" i="29"/>
  <c r="M23" i="29"/>
  <c r="E11" i="29"/>
  <c r="I23" i="29"/>
  <c r="B7" i="29"/>
  <c r="F21" i="29"/>
  <c r="AA9" i="29"/>
  <c r="AB33" i="29"/>
  <c r="AC18" i="29"/>
  <c r="AB14" i="29"/>
  <c r="L14" i="29"/>
  <c r="AC27" i="29"/>
  <c r="J15" i="29"/>
  <c r="G19" i="29"/>
  <c r="M6" i="29"/>
  <c r="AB15" i="29"/>
  <c r="AC29" i="29"/>
  <c r="AD6" i="29"/>
  <c r="F19" i="29"/>
  <c r="J12" i="29"/>
  <c r="AD26" i="29"/>
  <c r="T14" i="29"/>
  <c r="F22" i="29"/>
  <c r="J35" i="29"/>
  <c r="AB29" i="29"/>
  <c r="T12" i="29"/>
  <c r="AB7" i="29"/>
  <c r="AA23" i="29"/>
  <c r="H8" i="29"/>
  <c r="L26" i="29"/>
  <c r="I11" i="29"/>
  <c r="T20" i="29"/>
  <c r="AH7" i="29"/>
  <c r="J30" i="29"/>
  <c r="C20" i="29"/>
  <c r="G22" i="29"/>
  <c r="G10" i="29"/>
  <c r="K8" i="29"/>
  <c r="L19" i="29"/>
  <c r="AC24" i="29"/>
  <c r="AD30" i="29"/>
  <c r="AB37" i="29"/>
  <c r="AA31" i="29"/>
  <c r="V24" i="29"/>
  <c r="E24" i="29"/>
  <c r="B27" i="29"/>
  <c r="L7" i="29"/>
  <c r="AD22" i="29"/>
  <c r="Z33" i="29"/>
  <c r="K20" i="29"/>
  <c r="X13" i="29"/>
  <c r="K24" i="29"/>
  <c r="H21" i="29"/>
  <c r="AB28" i="29"/>
  <c r="G20" i="29"/>
  <c r="I5" i="29"/>
  <c r="AA10" i="29"/>
  <c r="AD37" i="29"/>
  <c r="F17" i="29"/>
  <c r="H5" i="29"/>
  <c r="AD15" i="29"/>
  <c r="N33" i="29"/>
  <c r="U7" i="29"/>
  <c r="D21" i="29"/>
  <c r="L32" i="29"/>
  <c r="K35" i="29"/>
  <c r="AC26" i="29"/>
  <c r="AD10" i="29"/>
  <c r="AB30" i="29"/>
  <c r="AA4" i="29"/>
  <c r="J19" i="29"/>
  <c r="K4" i="29"/>
  <c r="H23" i="29"/>
  <c r="L16" i="29"/>
  <c r="AB11" i="29"/>
  <c r="J8" i="29"/>
  <c r="B37" i="29"/>
  <c r="L25" i="29"/>
  <c r="G24" i="29"/>
  <c r="H13" i="29"/>
  <c r="AA16" i="29"/>
  <c r="AB16" i="29"/>
  <c r="J32" i="29"/>
  <c r="X15" i="29"/>
  <c r="M31" i="29"/>
  <c r="U16" i="29"/>
  <c r="C26" i="29"/>
  <c r="AA37" i="29"/>
  <c r="J23" i="29"/>
  <c r="X18" i="29"/>
  <c r="W10" i="29"/>
  <c r="AD14" i="29"/>
  <c r="U5" i="29"/>
  <c r="W22" i="29"/>
  <c r="W26" i="29"/>
  <c r="X19" i="29"/>
  <c r="U20" i="29"/>
  <c r="L28" i="29"/>
  <c r="Z28" i="29"/>
  <c r="K16" i="29"/>
  <c r="AB6" i="29"/>
  <c r="Z7" i="29"/>
  <c r="C22" i="29"/>
  <c r="AA32" i="29"/>
  <c r="L17" i="29"/>
  <c r="J10" i="29"/>
  <c r="J18" i="29"/>
  <c r="AD25" i="29"/>
  <c r="AA6" i="29"/>
  <c r="AC32" i="29"/>
  <c r="U10" i="29"/>
  <c r="J25" i="29"/>
  <c r="J36" i="29"/>
  <c r="X22" i="29"/>
  <c r="AC37" i="29"/>
  <c r="M37" i="29"/>
  <c r="M5" i="29"/>
  <c r="B9" i="29"/>
  <c r="T11" i="29"/>
  <c r="B22" i="29"/>
  <c r="B18" i="29"/>
  <c r="V23" i="29"/>
  <c r="J27" i="29"/>
  <c r="N15" i="29"/>
  <c r="N28" i="29"/>
  <c r="J17" i="29"/>
  <c r="AH14" i="29"/>
  <c r="L34" i="29"/>
  <c r="AC12" i="29"/>
  <c r="AB31" i="29"/>
  <c r="L4" i="29"/>
  <c r="AB34" i="29"/>
  <c r="AA17" i="29"/>
  <c r="I6" i="29"/>
  <c r="X11" i="29"/>
  <c r="AD34" i="29"/>
  <c r="N38" i="29"/>
  <c r="AA19" i="29"/>
  <c r="S14" i="29"/>
  <c r="AE14" i="29"/>
  <c r="D25" i="29"/>
  <c r="I12" i="29"/>
  <c r="N22" i="29"/>
  <c r="K21" i="29"/>
  <c r="B10" i="29"/>
  <c r="B33" i="29"/>
  <c r="Y22" i="29"/>
  <c r="I9" i="29"/>
  <c r="V4" i="29"/>
  <c r="W19" i="29"/>
  <c r="AA34" i="29"/>
  <c r="E10" i="29"/>
  <c r="Y18" i="29"/>
  <c r="U18" i="29"/>
  <c r="H10" i="29"/>
  <c r="AA22" i="29"/>
  <c r="K10" i="29"/>
  <c r="D9" i="29"/>
  <c r="Y14" i="29"/>
  <c r="E7" i="29"/>
  <c r="Z38" i="29"/>
  <c r="Z21" i="29"/>
  <c r="M35" i="29"/>
  <c r="L5" i="29"/>
  <c r="E22" i="29"/>
  <c r="D11" i="29"/>
  <c r="M11" i="29"/>
  <c r="AC16" i="29"/>
  <c r="B21" i="29"/>
  <c r="AC19" i="29"/>
  <c r="Z6" i="29"/>
  <c r="Y19" i="29"/>
  <c r="K25" i="29"/>
  <c r="D24" i="29"/>
  <c r="AD33" i="29"/>
  <c r="W4" i="29"/>
  <c r="X20" i="29"/>
  <c r="Z34" i="29"/>
  <c r="G8" i="29"/>
  <c r="I24" i="29"/>
  <c r="AC9" i="29"/>
  <c r="AA13" i="29"/>
  <c r="E26" i="29"/>
  <c r="I7" i="29"/>
  <c r="AB20" i="29"/>
  <c r="U8" i="29"/>
  <c r="N4" i="29"/>
  <c r="W24" i="29"/>
  <c r="AC22" i="29"/>
  <c r="L13" i="29"/>
  <c r="AC4" i="29"/>
  <c r="K31" i="29"/>
  <c r="AA38" i="29"/>
  <c r="L29" i="29"/>
  <c r="AA25" i="29"/>
  <c r="E25" i="29"/>
  <c r="E23" i="29"/>
  <c r="J31" i="29"/>
  <c r="Z27" i="29"/>
  <c r="Z22" i="29"/>
  <c r="M22" i="29"/>
  <c r="Z8" i="29"/>
  <c r="AC13" i="29"/>
  <c r="M17" i="29"/>
  <c r="N36" i="29"/>
  <c r="J37" i="29"/>
  <c r="M28" i="29"/>
  <c r="M38" i="29"/>
  <c r="G18" i="29"/>
  <c r="D12" i="29"/>
  <c r="G9" i="29"/>
  <c r="B15" i="29"/>
  <c r="AC36" i="29"/>
  <c r="F15" i="29"/>
  <c r="AD5" i="29"/>
  <c r="I10" i="29"/>
  <c r="AD11" i="29"/>
  <c r="X16" i="29"/>
  <c r="AB4" i="29"/>
  <c r="U12" i="29"/>
  <c r="S6" i="29"/>
  <c r="F20" i="29"/>
  <c r="L6" i="29"/>
  <c r="N32" i="29"/>
  <c r="G4" i="29"/>
  <c r="W12" i="29"/>
  <c r="D4" i="29"/>
  <c r="B25" i="29"/>
  <c r="B34" i="29"/>
  <c r="W23" i="29"/>
  <c r="D5" i="29"/>
  <c r="J11" i="29"/>
  <c r="W16" i="29"/>
  <c r="K11" i="29"/>
  <c r="F25" i="29"/>
  <c r="AC28" i="29"/>
  <c r="Z37" i="29"/>
  <c r="B29" i="29"/>
  <c r="E6" i="29"/>
  <c r="B26" i="29"/>
  <c r="K18" i="29"/>
  <c r="E14" i="29"/>
  <c r="AB9" i="29"/>
  <c r="AD7" i="29"/>
  <c r="AA5" i="29"/>
  <c r="Y20" i="29"/>
  <c r="AC14" i="29"/>
  <c r="M30" i="29"/>
  <c r="AC25" i="29"/>
  <c r="X12" i="29"/>
  <c r="AA27" i="29"/>
  <c r="B38" i="29"/>
  <c r="L15" i="29"/>
  <c r="F4" i="29"/>
  <c r="Z20" i="29"/>
  <c r="H15" i="29"/>
  <c r="X4" i="29"/>
  <c r="AA11" i="29"/>
  <c r="Z15" i="29"/>
  <c r="I21" i="29"/>
  <c r="N10" i="29"/>
  <c r="E19" i="29"/>
  <c r="U11" i="29"/>
  <c r="Z25" i="29"/>
  <c r="AA12" i="29"/>
  <c r="Y16" i="29"/>
  <c r="M14" i="29"/>
  <c r="I22" i="29"/>
  <c r="B36" i="29"/>
  <c r="AC8" i="29"/>
  <c r="AB22" i="29"/>
  <c r="AC10" i="29"/>
  <c r="M10" i="29"/>
  <c r="E15" i="29"/>
  <c r="W13" i="29"/>
  <c r="I26" i="29"/>
  <c r="AC33" i="29"/>
  <c r="Y5" i="29"/>
  <c r="N27" i="29"/>
  <c r="Y7" i="29"/>
  <c r="N5" i="29"/>
  <c r="H24" i="29"/>
  <c r="W11" i="29"/>
  <c r="C11" i="29"/>
  <c r="Y12" i="29"/>
  <c r="J14" i="29"/>
  <c r="M16" i="29"/>
  <c r="AA15" i="29"/>
  <c r="H9" i="29"/>
  <c r="K30" i="29"/>
  <c r="N29" i="29"/>
  <c r="K5" i="29"/>
  <c r="J5" i="29"/>
  <c r="K17" i="29"/>
  <c r="B5" i="29"/>
  <c r="Z12" i="29"/>
  <c r="T16" i="29"/>
  <c r="K28" i="29"/>
  <c r="N24" i="29"/>
  <c r="AC15" i="29"/>
  <c r="AD19" i="29"/>
  <c r="AG23" i="29"/>
  <c r="AD35" i="29"/>
  <c r="AA30" i="29"/>
  <c r="AB21" i="29"/>
  <c r="M26" i="29"/>
  <c r="J38" i="29"/>
  <c r="AD24" i="29"/>
  <c r="M15" i="29"/>
  <c r="H16" i="29"/>
  <c r="U26" i="29"/>
  <c r="J34" i="29"/>
  <c r="W21" i="29"/>
  <c r="G15" i="29"/>
  <c r="V16" i="29"/>
  <c r="AD18" i="29"/>
  <c r="K26" i="29"/>
  <c r="O7" i="29"/>
  <c r="N35" i="29"/>
  <c r="AF7" i="29"/>
  <c r="X5" i="29"/>
  <c r="Y23" i="29"/>
  <c r="L37" i="29"/>
  <c r="AA26" i="29"/>
  <c r="F24" i="29"/>
  <c r="K23" i="29"/>
  <c r="L10" i="29"/>
  <c r="G14" i="29"/>
  <c r="M13" i="29"/>
  <c r="L8" i="29"/>
  <c r="T18" i="29"/>
  <c r="L33" i="29"/>
  <c r="AE16" i="29"/>
  <c r="D8" i="29"/>
  <c r="X14" i="29"/>
  <c r="W20" i="29"/>
  <c r="AD31" i="29"/>
  <c r="E4" i="29"/>
  <c r="F18" i="29"/>
  <c r="G12" i="29"/>
  <c r="B12" i="29"/>
  <c r="H26" i="29"/>
  <c r="AD8" i="29"/>
  <c r="M25" i="29"/>
  <c r="N12" i="29"/>
  <c r="M9" i="29"/>
  <c r="AD17" i="29"/>
  <c r="F12" i="29"/>
  <c r="W9" i="29"/>
  <c r="Z10" i="29"/>
  <c r="AG7" i="29"/>
  <c r="Z32" i="29"/>
  <c r="P25" i="29"/>
  <c r="P11" i="29"/>
  <c r="P17" i="29"/>
  <c r="AF24" i="29"/>
  <c r="F27" i="29"/>
  <c r="P20" i="29"/>
  <c r="P4" i="29"/>
  <c r="W27" i="29"/>
  <c r="O22" i="29"/>
  <c r="AB38" i="29"/>
  <c r="X24" i="29"/>
  <c r="M8" i="29"/>
  <c r="AC20" i="29"/>
  <c r="K9" i="29"/>
  <c r="D10" i="29"/>
  <c r="N7" i="29"/>
  <c r="L9" i="29"/>
  <c r="J9" i="29"/>
  <c r="AA36" i="29"/>
  <c r="C8" i="29"/>
  <c r="N20" i="29"/>
  <c r="M19" i="29"/>
  <c r="V14" i="29"/>
  <c r="AG16" i="29"/>
  <c r="M32" i="29"/>
  <c r="T26" i="29"/>
  <c r="L21" i="29"/>
  <c r="S7" i="29"/>
  <c r="B31" i="29"/>
  <c r="AA29" i="29"/>
  <c r="N11" i="29"/>
  <c r="D17" i="29"/>
  <c r="J6" i="29"/>
  <c r="AA8" i="29"/>
  <c r="G5" i="29"/>
  <c r="AE7" i="29"/>
  <c r="N19" i="29"/>
  <c r="M18" i="29"/>
  <c r="AB25" i="29"/>
  <c r="M12" i="29"/>
  <c r="E18" i="29"/>
  <c r="J20" i="29"/>
  <c r="T6" i="29"/>
  <c r="AC17" i="29"/>
  <c r="X25" i="29"/>
  <c r="AH23" i="29"/>
  <c r="X26" i="29"/>
  <c r="T7" i="29"/>
  <c r="D27" i="29"/>
  <c r="U27" i="29"/>
  <c r="P16" i="29"/>
  <c r="E27" i="29"/>
  <c r="P8" i="29"/>
  <c r="O8" i="29"/>
  <c r="P26" i="29"/>
  <c r="F16" i="29"/>
  <c r="J4" i="29"/>
  <c r="Z35" i="29"/>
  <c r="E9" i="29"/>
  <c r="AD32" i="29"/>
  <c r="G6" i="29"/>
  <c r="K32" i="29"/>
  <c r="K12" i="29"/>
  <c r="AF6" i="29"/>
  <c r="AA20" i="29"/>
  <c r="AC21" i="29"/>
  <c r="H19" i="29"/>
  <c r="I4" i="29"/>
  <c r="N26" i="29"/>
  <c r="V7" i="29"/>
  <c r="D15" i="29"/>
  <c r="N30" i="29"/>
  <c r="W15" i="29"/>
  <c r="N13" i="29"/>
  <c r="Z31" i="29"/>
  <c r="H12" i="29"/>
  <c r="I25" i="29"/>
  <c r="I16" i="29"/>
  <c r="J13" i="29"/>
  <c r="B19" i="29"/>
  <c r="Z16" i="29"/>
  <c r="H4" i="29"/>
  <c r="B20" i="29"/>
  <c r="D26" i="29"/>
  <c r="AB5" i="29"/>
  <c r="AC34" i="29"/>
  <c r="Y4" i="29"/>
  <c r="N37" i="29"/>
  <c r="AE23" i="29"/>
  <c r="N8" i="29"/>
  <c r="L35" i="29"/>
  <c r="L18" i="29"/>
  <c r="Z13" i="29"/>
  <c r="N9" i="29"/>
  <c r="T27" i="29"/>
  <c r="P13" i="29"/>
  <c r="H27" i="29"/>
  <c r="P22" i="29"/>
  <c r="P12" i="29"/>
  <c r="I27" i="29"/>
  <c r="P15" i="29"/>
  <c r="P21" i="29"/>
  <c r="P18" i="29"/>
  <c r="J24" i="29"/>
  <c r="J7" i="29"/>
  <c r="AB27" i="29"/>
  <c r="B30" i="29"/>
  <c r="AA33" i="29"/>
  <c r="J28" i="29"/>
  <c r="B28" i="29"/>
  <c r="M7" i="29"/>
  <c r="B35" i="29"/>
  <c r="Y24" i="29"/>
  <c r="AG14" i="29"/>
  <c r="Z23" i="29"/>
  <c r="G13" i="29"/>
  <c r="Z18" i="29"/>
  <c r="AC11" i="29"/>
  <c r="B16" i="29"/>
  <c r="AB35" i="29"/>
  <c r="AH6" i="29"/>
  <c r="J26" i="29"/>
  <c r="W7" i="29"/>
  <c r="G21" i="29"/>
  <c r="K22" i="29"/>
  <c r="T22" i="29"/>
  <c r="D7" i="29"/>
  <c r="AC38" i="29"/>
  <c r="I18" i="29"/>
  <c r="AF14" i="29"/>
  <c r="E13" i="29"/>
  <c r="C16" i="29"/>
  <c r="G16" i="29"/>
  <c r="E8" i="29"/>
  <c r="Z4" i="29"/>
  <c r="Y9" i="29"/>
  <c r="M34" i="29"/>
  <c r="U14" i="29"/>
  <c r="F8" i="29"/>
  <c r="M27" i="29"/>
  <c r="AD21" i="29"/>
  <c r="AD23" i="29"/>
  <c r="O11" i="29"/>
  <c r="G27" i="29"/>
  <c r="X27" i="29"/>
  <c r="Y27" i="29"/>
  <c r="O20" i="29"/>
  <c r="P19" i="29"/>
  <c r="P23" i="29"/>
  <c r="P27" i="29"/>
  <c r="G28" i="29"/>
  <c r="W28" i="29"/>
  <c r="D28" i="29"/>
  <c r="I28" i="29"/>
  <c r="S22" i="29"/>
  <c r="AF4" i="29"/>
  <c r="S11" i="29"/>
  <c r="E28" i="29"/>
  <c r="H28" i="29"/>
  <c r="P24" i="29"/>
  <c r="U28" i="29"/>
  <c r="S26" i="29"/>
  <c r="X28" i="29"/>
  <c r="I6" i="51" l="1"/>
  <c r="H62" i="51"/>
  <c r="G41" i="51"/>
  <c r="H58" i="51"/>
  <c r="H65" i="51"/>
  <c r="H55" i="51"/>
  <c r="H52" i="51"/>
  <c r="H54" i="51"/>
  <c r="H51" i="51"/>
  <c r="H64" i="51"/>
  <c r="H60" i="51"/>
  <c r="H61" i="51"/>
  <c r="H56" i="51"/>
  <c r="H63" i="51"/>
  <c r="H59" i="51"/>
  <c r="H50" i="51"/>
  <c r="H57" i="51"/>
  <c r="H53" i="51"/>
  <c r="D38" i="37"/>
  <c r="C27" i="38"/>
  <c r="C26" i="38"/>
  <c r="Z14" i="35"/>
  <c r="C39" i="38"/>
  <c r="C25" i="38"/>
  <c r="D40" i="37"/>
  <c r="C18" i="38"/>
  <c r="C27" i="37"/>
  <c r="E18" i="37"/>
  <c r="C13" i="38"/>
  <c r="E24" i="37"/>
  <c r="AK30" i="29"/>
  <c r="C18" i="37"/>
  <c r="AJ33" i="29"/>
  <c r="AJ7" i="29"/>
  <c r="C26" i="37"/>
  <c r="C37" i="38"/>
  <c r="D20" i="37"/>
  <c r="C28" i="38"/>
  <c r="C21" i="37"/>
  <c r="C16" i="37"/>
  <c r="Y45" i="35"/>
  <c r="C16" i="38"/>
  <c r="C38" i="37"/>
  <c r="E38" i="37"/>
  <c r="C15" i="37"/>
  <c r="C25" i="37"/>
  <c r="C22" i="37"/>
  <c r="AK8" i="29"/>
  <c r="C14" i="38"/>
  <c r="AJ32" i="29"/>
  <c r="AM29" i="29"/>
  <c r="AK29" i="29"/>
  <c r="C13" i="37"/>
  <c r="AI29" i="29"/>
  <c r="AM30" i="29"/>
  <c r="AJ6" i="29"/>
  <c r="E29" i="37"/>
  <c r="C39" i="37"/>
  <c r="AJ24" i="29"/>
  <c r="E36" i="37"/>
  <c r="Y46" i="35"/>
  <c r="AI30" i="29"/>
  <c r="C12" i="38"/>
  <c r="E20" i="37"/>
  <c r="AJ13" i="29"/>
  <c r="AJ18" i="29"/>
  <c r="AL30" i="29"/>
  <c r="C17" i="37"/>
  <c r="C29" i="37"/>
  <c r="C12" i="37"/>
  <c r="AJ5" i="29"/>
  <c r="D35" i="37"/>
  <c r="E37" i="37"/>
  <c r="AL34" i="29"/>
  <c r="AJ9" i="29"/>
  <c r="E41" i="37"/>
  <c r="C15" i="38"/>
  <c r="AJ23" i="29"/>
  <c r="C29" i="38"/>
  <c r="AK34" i="29"/>
  <c r="AI34" i="29"/>
  <c r="C30" i="37"/>
  <c r="D30" i="37"/>
  <c r="E26" i="37"/>
  <c r="E39" i="37"/>
  <c r="E34" i="37"/>
  <c r="AI33" i="29"/>
  <c r="E19" i="37"/>
  <c r="AI11" i="29"/>
  <c r="AK11" i="29"/>
  <c r="AI22" i="29"/>
  <c r="AK22" i="29"/>
  <c r="AK18" i="29"/>
  <c r="AI18" i="29"/>
  <c r="Z12" i="35"/>
  <c r="AI12" i="29"/>
  <c r="AK12" i="29"/>
  <c r="Y11" i="35"/>
  <c r="E11" i="37"/>
  <c r="AK38" i="29"/>
  <c r="AI38" i="29"/>
  <c r="AI37" i="29"/>
  <c r="AK37" i="29"/>
  <c r="AI7" i="29"/>
  <c r="AK7" i="29"/>
  <c r="AI15" i="29"/>
  <c r="AK15" i="29"/>
  <c r="AK10" i="29"/>
  <c r="AI10" i="29"/>
  <c r="AI5" i="29"/>
  <c r="AK9" i="29"/>
  <c r="AI9" i="29"/>
  <c r="AI19" i="29"/>
  <c r="AK6" i="29"/>
  <c r="AI6" i="29"/>
  <c r="AK36" i="29"/>
  <c r="AI36" i="29"/>
  <c r="AK20" i="29"/>
  <c r="AI20" i="29"/>
  <c r="AK16" i="29"/>
  <c r="AI16" i="29"/>
  <c r="AK35" i="29"/>
  <c r="AI35" i="29"/>
  <c r="AI25" i="29"/>
  <c r="AK25" i="29"/>
  <c r="AI31" i="29"/>
  <c r="AK31" i="29"/>
  <c r="AI14" i="29"/>
  <c r="AK14" i="29"/>
  <c r="C13" i="29"/>
  <c r="C4" i="29"/>
  <c r="O29" i="29"/>
  <c r="F29" i="29"/>
  <c r="T29" i="29"/>
  <c r="AF29" i="29"/>
  <c r="E29" i="29"/>
  <c r="D29" i="29"/>
  <c r="I29" i="29"/>
  <c r="R29" i="29"/>
  <c r="X29" i="29"/>
  <c r="C18" i="29"/>
  <c r="O26" i="29"/>
  <c r="U29" i="29"/>
  <c r="G29" i="29"/>
  <c r="H29" i="29"/>
  <c r="S29" i="29"/>
  <c r="AE29" i="29"/>
  <c r="C29" i="29"/>
  <c r="C9" i="29"/>
  <c r="Q20" i="29"/>
  <c r="W29" i="29"/>
  <c r="R11" i="29"/>
  <c r="Q8" i="29"/>
  <c r="C10" i="29"/>
  <c r="R8" i="29"/>
  <c r="C15" i="29"/>
  <c r="Y29" i="29"/>
  <c r="C24" i="29"/>
  <c r="R22" i="29"/>
  <c r="AG29" i="29"/>
  <c r="C27" i="29"/>
  <c r="Q29" i="29"/>
  <c r="V29" i="29"/>
  <c r="C21" i="29"/>
  <c r="AH29" i="29"/>
  <c r="AE11" i="29"/>
  <c r="Q11" i="29"/>
  <c r="C6" i="29"/>
  <c r="Q22" i="29"/>
  <c r="C12" i="29"/>
  <c r="R20" i="29"/>
  <c r="K51" i="51" l="1"/>
  <c r="I50" i="51"/>
  <c r="I54" i="51"/>
  <c r="I60" i="51"/>
  <c r="I53" i="51"/>
  <c r="K54" i="51"/>
  <c r="I63" i="51"/>
  <c r="I64" i="51"/>
  <c r="I55" i="51"/>
  <c r="K63" i="51"/>
  <c r="I62" i="51"/>
  <c r="I61" i="51"/>
  <c r="I58" i="51"/>
  <c r="K60" i="51"/>
  <c r="I59" i="51"/>
  <c r="I52" i="51"/>
  <c r="I57" i="51"/>
  <c r="K57" i="51"/>
  <c r="I56" i="51"/>
  <c r="L57" i="51" s="1"/>
  <c r="I51" i="51"/>
  <c r="I65" i="51"/>
  <c r="L65" i="51" s="1"/>
  <c r="K65" i="51"/>
  <c r="J6" i="51"/>
  <c r="K6" i="51" s="1"/>
  <c r="K41" i="51" s="1"/>
  <c r="I41" i="51"/>
  <c r="D57" i="38"/>
  <c r="E12" i="37"/>
  <c r="Y13" i="35"/>
  <c r="E14" i="37"/>
  <c r="E40" i="37"/>
  <c r="E15" i="37"/>
  <c r="E33" i="37"/>
  <c r="E45" i="37"/>
  <c r="E25" i="37"/>
  <c r="AI8" i="29"/>
  <c r="E31" i="37"/>
  <c r="AI21" i="29"/>
  <c r="E28" i="37"/>
  <c r="AL29" i="29"/>
  <c r="AK21" i="29"/>
  <c r="E13" i="37"/>
  <c r="AK33" i="29"/>
  <c r="AK19" i="29"/>
  <c r="E22" i="37"/>
  <c r="E21" i="37"/>
  <c r="E16" i="37"/>
  <c r="Z46" i="35"/>
  <c r="AK13" i="29"/>
  <c r="AI13" i="29"/>
  <c r="AM6" i="29"/>
  <c r="AM34" i="29"/>
  <c r="G50" i="38"/>
  <c r="E49" i="38"/>
  <c r="E17" i="37"/>
  <c r="Z45" i="35"/>
  <c r="AK23" i="29"/>
  <c r="E47" i="38"/>
  <c r="G52" i="38"/>
  <c r="AM33" i="29"/>
  <c r="E35" i="37"/>
  <c r="AL23" i="29"/>
  <c r="AI23" i="29"/>
  <c r="G47" i="38"/>
  <c r="E51" i="38"/>
  <c r="E54" i="38"/>
  <c r="E50" i="38"/>
  <c r="G49" i="38"/>
  <c r="E53" i="38"/>
  <c r="G51" i="38"/>
  <c r="G48" i="38"/>
  <c r="AI26" i="29"/>
  <c r="G54" i="38"/>
  <c r="E52" i="38"/>
  <c r="G53" i="38"/>
  <c r="E48" i="38"/>
  <c r="E30" i="37"/>
  <c r="AK26" i="29"/>
  <c r="AK24" i="29"/>
  <c r="AI27" i="29"/>
  <c r="AK27" i="29"/>
  <c r="AM27" i="29"/>
  <c r="AI24" i="29"/>
  <c r="AI32" i="29"/>
  <c r="AK32" i="29"/>
  <c r="AM32" i="29"/>
  <c r="AK28" i="29"/>
  <c r="AI28" i="29"/>
  <c r="Z11" i="35"/>
  <c r="AK4" i="29"/>
  <c r="AI4" i="29"/>
  <c r="AL14" i="29"/>
  <c r="AM14" i="29"/>
  <c r="AK5" i="29"/>
  <c r="AM7" i="29"/>
  <c r="AL7" i="29"/>
  <c r="AM37" i="29"/>
  <c r="AL37" i="29"/>
  <c r="AL16" i="29"/>
  <c r="AM16" i="29"/>
  <c r="AL38" i="29"/>
  <c r="AM38" i="29"/>
  <c r="AL36" i="29"/>
  <c r="AM36" i="29"/>
  <c r="AL35" i="29"/>
  <c r="AM35" i="29"/>
  <c r="AL6" i="29"/>
  <c r="AL19" i="29"/>
  <c r="AM19" i="29"/>
  <c r="T21" i="29"/>
  <c r="F9" i="29"/>
  <c r="W30" i="29"/>
  <c r="AE26" i="29"/>
  <c r="F30" i="29"/>
  <c r="Y26" i="29"/>
  <c r="I30" i="29"/>
  <c r="V30" i="29"/>
  <c r="E30" i="29"/>
  <c r="F10" i="29"/>
  <c r="H30" i="29"/>
  <c r="T30" i="29"/>
  <c r="U30" i="29"/>
  <c r="D30" i="29"/>
  <c r="F6" i="29"/>
  <c r="X30" i="29"/>
  <c r="T15" i="29"/>
  <c r="C30" i="29"/>
  <c r="G30" i="29"/>
  <c r="D16" i="29"/>
  <c r="T13" i="29"/>
  <c r="T17" i="29"/>
  <c r="F5" i="29"/>
  <c r="AE22" i="29"/>
  <c r="Q27" i="29"/>
  <c r="Q26" i="29"/>
  <c r="F28" i="29"/>
  <c r="Y30" i="29"/>
  <c r="T8" i="29"/>
  <c r="T4" i="29"/>
  <c r="L60" i="51" l="1"/>
  <c r="L51" i="51"/>
  <c r="L63" i="51"/>
  <c r="L54" i="51"/>
  <c r="Z13" i="35"/>
  <c r="D54" i="37"/>
  <c r="D53" i="37"/>
  <c r="D48" i="37"/>
  <c r="AL27" i="29"/>
  <c r="AL33" i="29"/>
  <c r="G49" i="37"/>
  <c r="G48" i="37"/>
  <c r="AM23" i="29"/>
  <c r="D52" i="37"/>
  <c r="G55" i="37"/>
  <c r="D50" i="37"/>
  <c r="A58" i="37"/>
  <c r="D49" i="37"/>
  <c r="G52" i="37"/>
  <c r="D51" i="37"/>
  <c r="G50" i="37"/>
  <c r="G54" i="37"/>
  <c r="G51" i="37"/>
  <c r="D55" i="37"/>
  <c r="G53" i="37"/>
  <c r="AL32" i="29"/>
  <c r="E32" i="29"/>
  <c r="R26" i="29"/>
  <c r="V11" i="29"/>
  <c r="P31" i="29"/>
  <c r="S21" i="29"/>
  <c r="P9" i="29"/>
  <c r="O6" i="29"/>
  <c r="X31" i="29"/>
  <c r="R7" i="29"/>
  <c r="AG22" i="29"/>
  <c r="F14" i="29"/>
  <c r="O16" i="29"/>
  <c r="P6" i="29"/>
  <c r="T5" i="29"/>
  <c r="O18" i="29"/>
  <c r="Q12" i="29"/>
  <c r="O21" i="29"/>
  <c r="O9" i="29"/>
  <c r="O27" i="29"/>
  <c r="O10" i="29"/>
  <c r="Q18" i="29"/>
  <c r="V20" i="29"/>
  <c r="Q7" i="29"/>
  <c r="Y31" i="29"/>
  <c r="P28" i="29"/>
  <c r="D31" i="29"/>
  <c r="W32" i="29"/>
  <c r="R27" i="29"/>
  <c r="AH22" i="29"/>
  <c r="O15" i="29"/>
  <c r="T28" i="29"/>
  <c r="P5" i="29"/>
  <c r="E31" i="29"/>
  <c r="P29" i="29"/>
  <c r="AG32" i="29"/>
  <c r="V8" i="29"/>
  <c r="I31" i="29"/>
  <c r="Y32" i="29"/>
  <c r="V31" i="29"/>
  <c r="AE32" i="29"/>
  <c r="S8" i="29"/>
  <c r="AH32" i="29"/>
  <c r="O13" i="29"/>
  <c r="U31" i="29"/>
  <c r="T32" i="29"/>
  <c r="O24" i="29"/>
  <c r="S15" i="29"/>
  <c r="AF32" i="29"/>
  <c r="X32" i="29"/>
  <c r="H31" i="29"/>
  <c r="S13" i="29"/>
  <c r="V22" i="29"/>
  <c r="Y17" i="29"/>
  <c r="Q24" i="29"/>
  <c r="Q13" i="29"/>
  <c r="O4" i="29"/>
  <c r="W31" i="29"/>
  <c r="S20" i="29"/>
  <c r="D32" i="29"/>
  <c r="I32" i="29"/>
  <c r="T24" i="29"/>
  <c r="Q9" i="29"/>
  <c r="T9" i="29"/>
  <c r="T25" i="29"/>
  <c r="C31" i="29"/>
  <c r="G32" i="29"/>
  <c r="V32" i="29"/>
  <c r="Q21" i="29"/>
  <c r="P30" i="29"/>
  <c r="O12" i="29"/>
  <c r="F7" i="29"/>
  <c r="Q4" i="29"/>
  <c r="U32" i="29"/>
  <c r="H32" i="29"/>
  <c r="AF20" i="29"/>
  <c r="T10" i="29"/>
  <c r="AF30" i="29"/>
  <c r="S32" i="29"/>
  <c r="F31" i="29"/>
  <c r="Q15" i="29"/>
  <c r="F32" i="29"/>
  <c r="G31" i="29"/>
  <c r="Q10" i="29"/>
  <c r="T31" i="29"/>
  <c r="P10" i="29"/>
  <c r="AM22" i="29" l="1"/>
  <c r="AL22" i="29"/>
  <c r="D34" i="29"/>
  <c r="AF12" i="29"/>
  <c r="V34" i="29"/>
  <c r="AF34" i="29"/>
  <c r="I33" i="29"/>
  <c r="O34" i="29"/>
  <c r="AF19" i="29"/>
  <c r="W34" i="29"/>
  <c r="AE34" i="29"/>
  <c r="S31" i="29"/>
  <c r="V13" i="29"/>
  <c r="S10" i="29"/>
  <c r="F33" i="29"/>
  <c r="W33" i="29"/>
  <c r="AF27" i="29"/>
  <c r="V19" i="29"/>
  <c r="T33" i="29"/>
  <c r="R24" i="29"/>
  <c r="Q33" i="29"/>
  <c r="G34" i="29"/>
  <c r="T34" i="29"/>
  <c r="AG34" i="29"/>
  <c r="AE20" i="29"/>
  <c r="V12" i="29"/>
  <c r="E34" i="29"/>
  <c r="V17" i="29"/>
  <c r="R13" i="29"/>
  <c r="C34" i="29"/>
  <c r="V27" i="29"/>
  <c r="R21" i="29"/>
  <c r="I34" i="29"/>
  <c r="P14" i="29"/>
  <c r="U34" i="29"/>
  <c r="S9" i="29"/>
  <c r="O33" i="29"/>
  <c r="S19" i="29"/>
  <c r="S34" i="29"/>
  <c r="S17" i="29"/>
  <c r="R18" i="29"/>
  <c r="V10" i="29"/>
  <c r="V9" i="29"/>
  <c r="AH33" i="29"/>
  <c r="AE33" i="29"/>
  <c r="R15" i="29"/>
  <c r="AG33" i="29"/>
  <c r="R33" i="29"/>
  <c r="AF22" i="29"/>
  <c r="S12" i="29"/>
  <c r="AF5" i="29"/>
  <c r="E33" i="29"/>
  <c r="P7" i="29"/>
  <c r="V25" i="29"/>
  <c r="O31" i="29"/>
  <c r="AE8" i="29"/>
  <c r="AF18" i="29"/>
  <c r="Q6" i="29"/>
  <c r="G33" i="29"/>
  <c r="V26" i="29"/>
  <c r="R6" i="29"/>
  <c r="AF33" i="29"/>
  <c r="X34" i="29"/>
  <c r="R12" i="29"/>
  <c r="Y33" i="29"/>
  <c r="V21" i="29"/>
  <c r="O30" i="29"/>
  <c r="V18" i="29"/>
  <c r="P32" i="29"/>
  <c r="AH34" i="29"/>
  <c r="V28" i="29"/>
  <c r="S28" i="29"/>
  <c r="S25" i="29"/>
  <c r="R4" i="29"/>
  <c r="S24" i="29"/>
  <c r="P34" i="29"/>
  <c r="Q30" i="29"/>
  <c r="R9" i="29"/>
  <c r="Y34" i="29"/>
  <c r="S30" i="29"/>
  <c r="R16" i="29"/>
  <c r="AF9" i="29"/>
  <c r="C33" i="29"/>
  <c r="V33" i="29"/>
  <c r="S18" i="29"/>
  <c r="AG26" i="29"/>
  <c r="Q16" i="29"/>
  <c r="S4" i="29"/>
  <c r="AE13" i="29"/>
  <c r="AG20" i="29"/>
  <c r="H34" i="29"/>
  <c r="S33" i="29"/>
  <c r="AE21" i="29"/>
  <c r="V5" i="29"/>
  <c r="Q34" i="29"/>
  <c r="R34" i="29"/>
  <c r="S5" i="29"/>
  <c r="V15" i="29"/>
  <c r="AE15" i="29"/>
  <c r="AF25" i="29"/>
  <c r="P33" i="29"/>
  <c r="U33" i="29"/>
  <c r="S27" i="29"/>
  <c r="X33" i="29"/>
  <c r="D33" i="29"/>
  <c r="H33" i="29"/>
  <c r="R10" i="29"/>
  <c r="AF31" i="29"/>
  <c r="F34" i="29"/>
  <c r="AM20" i="29" l="1"/>
  <c r="AL26" i="29"/>
  <c r="AF35" i="29"/>
  <c r="AH26" i="29"/>
  <c r="F35" i="29"/>
  <c r="S35" i="29"/>
  <c r="P35" i="29"/>
  <c r="R35" i="29"/>
  <c r="AH35" i="29"/>
  <c r="AE27" i="29"/>
  <c r="Y35" i="29"/>
  <c r="I35" i="29"/>
  <c r="AH20" i="29"/>
  <c r="D35" i="29"/>
  <c r="R30" i="29"/>
  <c r="AF26" i="29"/>
  <c r="V35" i="29"/>
  <c r="Q35" i="29"/>
  <c r="W35" i="29"/>
  <c r="O35" i="29"/>
  <c r="Q31" i="29"/>
  <c r="AE18" i="29"/>
  <c r="T35" i="29"/>
  <c r="G35" i="29"/>
  <c r="E35" i="29"/>
  <c r="H35" i="29"/>
  <c r="U35" i="29"/>
  <c r="C35" i="29"/>
  <c r="AG35" i="29"/>
  <c r="AE35" i="29"/>
  <c r="X35" i="29"/>
  <c r="AF17" i="29"/>
  <c r="AL20" i="29" l="1"/>
  <c r="AM26" i="29"/>
  <c r="T36" i="29"/>
  <c r="P36" i="29"/>
  <c r="R31" i="29"/>
  <c r="F36" i="29"/>
  <c r="U36" i="29"/>
  <c r="E36" i="29"/>
  <c r="AE30" i="29"/>
  <c r="AG36" i="29"/>
  <c r="AF36" i="29"/>
  <c r="AE9" i="29"/>
  <c r="AE4" i="29"/>
  <c r="D36" i="29"/>
  <c r="AE31" i="29"/>
  <c r="V36" i="29"/>
  <c r="Y36" i="29"/>
  <c r="O36" i="29"/>
  <c r="C36" i="29"/>
  <c r="AG18" i="29"/>
  <c r="AG12" i="29"/>
  <c r="W36" i="29"/>
  <c r="R36" i="29"/>
  <c r="AE36" i="29"/>
  <c r="AH36" i="29"/>
  <c r="X36" i="29"/>
  <c r="AG27" i="29"/>
  <c r="H36" i="29"/>
  <c r="AG9" i="29"/>
  <c r="AE24" i="29"/>
  <c r="AE12" i="29"/>
  <c r="I36" i="29"/>
  <c r="G36" i="29"/>
  <c r="Q36" i="29"/>
  <c r="AE10" i="29"/>
  <c r="S36" i="29"/>
  <c r="AL12" i="29" l="1"/>
  <c r="C37" i="29"/>
  <c r="AG24" i="29"/>
  <c r="I37" i="29"/>
  <c r="AG4" i="29"/>
  <c r="H37" i="29"/>
  <c r="F37" i="29"/>
  <c r="E37" i="29"/>
  <c r="Q37" i="29"/>
  <c r="Y37" i="29"/>
  <c r="AH27" i="29"/>
  <c r="AG37" i="29"/>
  <c r="AH37" i="29"/>
  <c r="D37" i="29"/>
  <c r="T37" i="29"/>
  <c r="P37" i="29"/>
  <c r="X37" i="29"/>
  <c r="AH18" i="29"/>
  <c r="W37" i="29"/>
  <c r="AG30" i="29"/>
  <c r="R37" i="29"/>
  <c r="V37" i="29"/>
  <c r="AE37" i="29"/>
  <c r="AH12" i="29"/>
  <c r="AG31" i="29"/>
  <c r="AF37" i="29"/>
  <c r="U37" i="29"/>
  <c r="S37" i="29"/>
  <c r="G37" i="29"/>
  <c r="O37" i="29"/>
  <c r="AH9" i="29"/>
  <c r="AM12" i="29" l="1"/>
  <c r="AM9" i="29"/>
  <c r="AL9" i="29"/>
  <c r="AL18" i="29"/>
  <c r="AM18" i="29"/>
  <c r="AG38" i="29"/>
  <c r="X38" i="29"/>
  <c r="AF38" i="29"/>
  <c r="AH31" i="29"/>
  <c r="AE38" i="29"/>
  <c r="V38" i="29"/>
  <c r="R38" i="29"/>
  <c r="S38" i="29"/>
  <c r="T38" i="29"/>
  <c r="AH38" i="29"/>
  <c r="U38" i="29"/>
  <c r="I38" i="29"/>
  <c r="AH30" i="29"/>
  <c r="E38" i="29"/>
  <c r="D38" i="29"/>
  <c r="Y38" i="29"/>
  <c r="C38" i="29"/>
  <c r="W38" i="29"/>
  <c r="AH24" i="29"/>
  <c r="H38" i="29"/>
  <c r="P38" i="29"/>
  <c r="AH4" i="29"/>
  <c r="F38" i="29"/>
  <c r="O38" i="29"/>
  <c r="Q38" i="29"/>
  <c r="G38" i="29"/>
  <c r="AL31" i="29" l="1"/>
  <c r="AM31" i="29"/>
  <c r="AM24" i="29"/>
  <c r="AL24" i="29"/>
  <c r="AL4" i="29"/>
  <c r="AM4" i="29"/>
  <c r="O19" i="29"/>
  <c r="C19" i="29"/>
  <c r="AH17" i="29"/>
  <c r="C5" i="29"/>
  <c r="Q19" i="29"/>
  <c r="AG25" i="29"/>
  <c r="R14" i="29"/>
  <c r="AH25" i="29"/>
  <c r="Q28" i="29"/>
  <c r="Q14" i="29"/>
  <c r="AG19" i="29"/>
  <c r="R17" i="29"/>
  <c r="C25" i="29"/>
  <c r="Q5" i="29"/>
  <c r="Q23" i="29"/>
  <c r="C23" i="29"/>
  <c r="AE28" i="29"/>
  <c r="C14" i="29"/>
  <c r="AE17" i="29"/>
  <c r="C17" i="29"/>
  <c r="R28" i="29"/>
  <c r="AH5" i="29"/>
  <c r="O25" i="29"/>
  <c r="AE5" i="29"/>
  <c r="Q32" i="29"/>
  <c r="O14" i="29"/>
  <c r="AE25" i="29"/>
  <c r="C32" i="29"/>
  <c r="AG17" i="29"/>
  <c r="O5" i="29"/>
  <c r="R23" i="29"/>
  <c r="AE19" i="29"/>
  <c r="R5" i="29"/>
  <c r="O17" i="29"/>
  <c r="C28" i="29"/>
  <c r="O32" i="29"/>
  <c r="Q25" i="29"/>
  <c r="O28" i="29"/>
  <c r="O23" i="29"/>
  <c r="AG5" i="29"/>
  <c r="R25" i="29"/>
  <c r="Q17" i="29"/>
  <c r="R32" i="29"/>
  <c r="AL5" i="29" l="1"/>
  <c r="AM25" i="29"/>
  <c r="AL25" i="29"/>
  <c r="AM17" i="29"/>
  <c r="AL17" i="29"/>
  <c r="AH19" i="29"/>
  <c r="R19" i="29"/>
  <c r="AM5" i="29" l="1"/>
  <c r="AF21" i="29"/>
  <c r="Y21" i="29"/>
  <c r="AF28" i="29"/>
  <c r="AF11" i="29"/>
  <c r="AG13" i="29"/>
  <c r="Y11" i="29"/>
  <c r="AF15" i="29"/>
  <c r="Y13" i="29"/>
  <c r="AG10" i="29"/>
  <c r="Y15" i="29"/>
  <c r="Y8" i="29"/>
  <c r="AF13" i="29"/>
  <c r="Y28" i="29"/>
  <c r="AF8" i="29"/>
  <c r="AG28" i="29"/>
  <c r="AF10" i="29"/>
  <c r="Y10" i="29"/>
  <c r="AM10" i="29" l="1"/>
  <c r="AL28" i="29"/>
  <c r="AM13" i="29"/>
  <c r="AG21" i="29"/>
  <c r="AH10" i="29"/>
  <c r="AG11" i="29"/>
  <c r="AG8" i="29"/>
  <c r="AH13" i="29"/>
  <c r="AH28" i="29"/>
  <c r="AG15" i="29"/>
  <c r="AL10" i="29" l="1"/>
  <c r="AM28" i="29"/>
  <c r="AL13" i="29"/>
  <c r="AH8" i="29"/>
  <c r="AH15" i="29"/>
  <c r="AH11" i="29"/>
  <c r="AH21" i="29"/>
  <c r="AL15" i="29" l="1"/>
  <c r="AM15" i="29"/>
  <c r="AL8" i="29"/>
  <c r="AL11" i="29"/>
  <c r="AM11" i="29"/>
  <c r="AL21" i="29"/>
  <c r="AM21" i="29"/>
  <c r="AM8" i="29" l="1"/>
</calcChain>
</file>

<file path=xl/comments1.xml><?xml version="1.0" encoding="utf-8"?>
<comments xmlns="http://schemas.openxmlformats.org/spreadsheetml/2006/main">
  <authors>
    <author>Lehrer</author>
    <author>Ernst Wölker</author>
  </authors>
  <commentList>
    <comment ref="Q9" authorId="0">
      <text>
        <r>
          <rPr>
            <b/>
            <sz val="8"/>
            <color indexed="81"/>
            <rFont val="Tahoma"/>
            <family val="2"/>
          </rPr>
          <t>Lehrer:</t>
        </r>
        <r>
          <rPr>
            <sz val="8"/>
            <color indexed="81"/>
            <rFont val="Tahoma"/>
            <family val="2"/>
          </rPr>
          <t xml:space="preserve">
Auf volle Punktzahl aufgerundet.</t>
        </r>
      </text>
    </comment>
    <comment ref="X9" authorId="1">
      <text>
        <r>
          <rPr>
            <b/>
            <sz val="8"/>
            <color indexed="81"/>
            <rFont val="Tahoma"/>
            <family val="2"/>
          </rPr>
          <t>Ernst Wölker:</t>
        </r>
        <r>
          <rPr>
            <sz val="8"/>
            <color indexed="81"/>
            <rFont val="Tahoma"/>
            <family val="2"/>
          </rPr>
          <t xml:space="preserve">
Nur zur Information!</t>
        </r>
      </text>
    </comment>
  </commentList>
</comments>
</file>

<file path=xl/sharedStrings.xml><?xml version="1.0" encoding="utf-8"?>
<sst xmlns="http://schemas.openxmlformats.org/spreadsheetml/2006/main" count="1398" uniqueCount="181">
  <si>
    <t>Lehrer:</t>
  </si>
  <si>
    <t>1. Halbjahr</t>
  </si>
  <si>
    <t>2. Halbjahr</t>
  </si>
  <si>
    <t>Nr</t>
  </si>
  <si>
    <t>Name</t>
  </si>
  <si>
    <t>Anzahl</t>
  </si>
  <si>
    <t>Note</t>
  </si>
  <si>
    <t>EP</t>
  </si>
  <si>
    <t>Kl.:</t>
  </si>
  <si>
    <t>-</t>
  </si>
  <si>
    <t>Stand:</t>
  </si>
  <si>
    <t>Klasse:</t>
  </si>
  <si>
    <t>Auswertung</t>
  </si>
  <si>
    <t>Datum:</t>
  </si>
  <si>
    <t>Teiln.:</t>
  </si>
  <si>
    <t>Fehlend</t>
  </si>
  <si>
    <t>Gesamt</t>
  </si>
  <si>
    <t>Anteil</t>
  </si>
  <si>
    <t>Punkte</t>
  </si>
  <si>
    <t>BE</t>
  </si>
  <si>
    <t>Bewertungseinheiten gesamt</t>
  </si>
  <si>
    <t>Bereich Note 5</t>
  </si>
  <si>
    <t>von Untergrenze</t>
  </si>
  <si>
    <t>%</t>
  </si>
  <si>
    <t>bis Obergrenze</t>
  </si>
  <si>
    <t>angepasst</t>
  </si>
  <si>
    <t>Kontrolle</t>
  </si>
  <si>
    <t>Prozentualer Anteil</t>
  </si>
  <si>
    <t>Bewertungseinheiten</t>
  </si>
  <si>
    <t>Breite</t>
  </si>
  <si>
    <t>Anpassung</t>
  </si>
  <si>
    <t>"Alarm" bei Abweichung</t>
  </si>
  <si>
    <t>von</t>
  </si>
  <si>
    <t>bis</t>
  </si>
  <si>
    <t>+/- 1</t>
  </si>
  <si>
    <t>um mehr als 1 BE</t>
  </si>
  <si>
    <t>+</t>
  </si>
  <si>
    <t>xxxxx</t>
  </si>
  <si>
    <t>Schnitt</t>
  </si>
  <si>
    <t>Schlüssel</t>
  </si>
  <si>
    <t>M</t>
  </si>
  <si>
    <t>Noten 3 und 4 enger (zwei Drittel) als Noten 1 und 2</t>
  </si>
  <si>
    <t>NT</t>
  </si>
  <si>
    <t>I - 1. Schulaufgabe aus</t>
  </si>
  <si>
    <t>I - 2. Schulaufgabe aus</t>
  </si>
  <si>
    <t>II - 1. Schulaufgabe aus</t>
  </si>
  <si>
    <t>II - 2. Schulaufgabe aus</t>
  </si>
  <si>
    <t>Gewichte</t>
  </si>
  <si>
    <t>Eingabe über:</t>
  </si>
  <si>
    <t>I-1.SA</t>
  </si>
  <si>
    <t>I-2.SA</t>
  </si>
  <si>
    <t>I-1.Ext</t>
  </si>
  <si>
    <t>I-2.Ext</t>
  </si>
  <si>
    <t>I-3.Ext</t>
  </si>
  <si>
    <t>II-1.SA</t>
  </si>
  <si>
    <t>II-2.SA</t>
  </si>
  <si>
    <t>II-1.Ext</t>
  </si>
  <si>
    <t>II-2.Ext</t>
  </si>
  <si>
    <t>II-3.Ext</t>
  </si>
  <si>
    <t>SP</t>
  </si>
  <si>
    <t>MP</t>
  </si>
  <si>
    <t>Fach:</t>
  </si>
  <si>
    <t>Schlüssel:</t>
  </si>
  <si>
    <t>BE gesamt</t>
  </si>
  <si>
    <t>UG</t>
  </si>
  <si>
    <t>OG</t>
  </si>
  <si>
    <t>Grenzen für Note 5</t>
  </si>
  <si>
    <t>AP</t>
  </si>
  <si>
    <t>Schnitte:</t>
  </si>
  <si>
    <t>P</t>
  </si>
  <si>
    <t>SI1</t>
  </si>
  <si>
    <t>SI2</t>
  </si>
  <si>
    <t>SI3</t>
  </si>
  <si>
    <t>FR</t>
  </si>
  <si>
    <t>MI1</t>
  </si>
  <si>
    <t>MI2</t>
  </si>
  <si>
    <t>MI3</t>
  </si>
  <si>
    <t>SA</t>
  </si>
  <si>
    <t>sL</t>
  </si>
  <si>
    <t>S</t>
  </si>
  <si>
    <t>I - 1. Extemporale aus</t>
  </si>
  <si>
    <t>Bewertungs-</t>
  </si>
  <si>
    <t xml:space="preserve">          angepasst</t>
  </si>
  <si>
    <t>einheiten</t>
  </si>
  <si>
    <t xml:space="preserve">      Breite             Punkte  </t>
  </si>
  <si>
    <t>Verbindung zur Schulverwaltung</t>
  </si>
  <si>
    <t>Englisch</t>
  </si>
  <si>
    <t xml:space="preserve"> +/-</t>
  </si>
  <si>
    <t>SID</t>
  </si>
  <si>
    <t>KursId:</t>
  </si>
  <si>
    <t>schriftliche AP</t>
  </si>
  <si>
    <t>mündliche AP</t>
  </si>
  <si>
    <t>Gesamt AP</t>
  </si>
  <si>
    <t>Reading</t>
  </si>
  <si>
    <t>Writing</t>
  </si>
  <si>
    <t>Speaking</t>
  </si>
  <si>
    <t>??</t>
  </si>
  <si>
    <t>descr.</t>
  </si>
  <si>
    <t>argum.</t>
  </si>
  <si>
    <t>Summe</t>
  </si>
  <si>
    <t xml:space="preserve">cont. </t>
  </si>
  <si>
    <t xml:space="preserve">lng. </t>
  </si>
  <si>
    <t>style</t>
  </si>
  <si>
    <t>gesamt</t>
  </si>
  <si>
    <t>Punkt</t>
  </si>
  <si>
    <t>A/R</t>
  </si>
  <si>
    <t>CTA</t>
  </si>
  <si>
    <t>SC</t>
  </si>
  <si>
    <t>Dezimal</t>
  </si>
  <si>
    <t>Namen</t>
  </si>
  <si>
    <t>SAP</t>
  </si>
  <si>
    <t>MAP</t>
  </si>
  <si>
    <t>Zweitprüfer</t>
  </si>
  <si>
    <t>Erstprüfer</t>
  </si>
  <si>
    <t>Hiermit bestätigen wir, dass wir die Ergebnisse der schriftlichen Abschlussprüfung sowohl auf diesem Blatt als auch im Notenbogen gemeinsam eingetragen und überprüft haben.</t>
  </si>
  <si>
    <t>Durchschnitt</t>
  </si>
  <si>
    <t>20 - 0</t>
  </si>
  <si>
    <t>39 - 38</t>
  </si>
  <si>
    <t>23 - 21</t>
  </si>
  <si>
    <t>41 - 40</t>
  </si>
  <si>
    <t>26 - 24</t>
  </si>
  <si>
    <t>44 - 42</t>
  </si>
  <si>
    <t>29 - 27</t>
  </si>
  <si>
    <t>47 - 45</t>
  </si>
  <si>
    <t>31 - 30</t>
  </si>
  <si>
    <t>50 - 48</t>
  </si>
  <si>
    <t>33 - 32</t>
  </si>
  <si>
    <t>53 - 51</t>
  </si>
  <si>
    <t>35 - 34</t>
  </si>
  <si>
    <t>56 - 54</t>
  </si>
  <si>
    <t>37 - 36</t>
  </si>
  <si>
    <t>60 - 57</t>
  </si>
  <si>
    <t>Zahl der Schüler</t>
  </si>
  <si>
    <t>Bewertungs-einheiten</t>
  </si>
  <si>
    <t>2. Berichterstatter</t>
  </si>
  <si>
    <t>1. Berichterstatter</t>
  </si>
  <si>
    <t>Leistungsbewertung in Punkten</t>
  </si>
  <si>
    <t>Name, Vorname</t>
  </si>
  <si>
    <t>Schriftliche Abschlussprüfung</t>
  </si>
  <si>
    <t>Hiermit bestätigen wir, dass wir die Ergebnisse der Gruppenprüfung sowohl auf diesem Blatt als auch im Notenbogen gemeinsam eingetragen und überprüft haben.</t>
  </si>
  <si>
    <t>Englisch-Gruppenprüfung</t>
  </si>
  <si>
    <t>PUNKTE</t>
  </si>
  <si>
    <t>E</t>
  </si>
  <si>
    <t>Berufliche Oberschule Kempten</t>
  </si>
  <si>
    <t>Schuljahr:</t>
  </si>
  <si>
    <t>FOS/BOS Kempten</t>
  </si>
  <si>
    <t>alte SchO Jahresende</t>
  </si>
  <si>
    <t>mü</t>
  </si>
  <si>
    <t>Ø</t>
  </si>
  <si>
    <t>HJ</t>
  </si>
  <si>
    <t>HJZ</t>
  </si>
  <si>
    <t>Ex</t>
  </si>
  <si>
    <t>SA1</t>
  </si>
  <si>
    <t>SA2</t>
  </si>
  <si>
    <t>Jahr</t>
  </si>
  <si>
    <t>FRef</t>
  </si>
  <si>
    <t>Ø sL</t>
  </si>
  <si>
    <t>Ø SA</t>
  </si>
  <si>
    <t>Gew</t>
  </si>
  <si>
    <t>Zeugnis</t>
  </si>
  <si>
    <t>1:1</t>
  </si>
  <si>
    <t>zulässige alte Modi</t>
  </si>
  <si>
    <t>alte Regelung mündliche 2.HJ ohne FR</t>
  </si>
  <si>
    <t>ohne SA</t>
  </si>
  <si>
    <t>2:1</t>
  </si>
  <si>
    <t>vorliegende Noten Halbjahr 1</t>
  </si>
  <si>
    <t>EX1</t>
  </si>
  <si>
    <t>Ex2</t>
  </si>
  <si>
    <t>Ex4</t>
  </si>
  <si>
    <t>mdl1</t>
  </si>
  <si>
    <t>mdl2</t>
  </si>
  <si>
    <t>mdl3</t>
  </si>
  <si>
    <t>vorliegende Noten Halbjahr 2</t>
  </si>
  <si>
    <t>eingebrachte Halbjahre</t>
  </si>
  <si>
    <t>Fachnote</t>
  </si>
  <si>
    <t>Schulordnung:</t>
  </si>
  <si>
    <t>Neue</t>
  </si>
  <si>
    <t>Schulart:</t>
  </si>
  <si>
    <t>FOS</t>
  </si>
  <si>
    <t>alte SchO</t>
  </si>
  <si>
    <t>2017/18</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</si>
</sst>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0.0000000"/>
    <numFmt numFmtId="166" formatCode="0.00000"/>
    <numFmt numFmtId="167" formatCode="0.0%"/>
    <numFmt numFmtId="168" formatCode="&quot;(&quot;0.00&quot;)&quot;"/>
    <numFmt numFmtId="169" formatCode="0.0000"/>
    <numFmt numFmtId="170" formatCode="dd/\ mmmm\ yyyy"/>
  </numFmts>
  <fonts count="22" x14ac:knownFonts="1">
    <font>
      <sz val="10"/>
      <name val="Arial"/>
    </font>
    <font>
      <sz val="10"/>
      <name val="Arial"/>
    </font>
    <font>
      <b/>
      <sz val="10"/>
      <color indexed="10"/>
      <name val="Arial"/>
      <family val="2"/>
    </font>
    <font>
      <sz val="10"/>
      <color indexed="8"/>
      <name val="Times New Roman"/>
      <family val="1"/>
    </font>
    <font>
      <sz val="10"/>
      <color indexed="10"/>
      <name val="Arial"/>
      <family val="2"/>
    </font>
    <font>
      <b/>
      <sz val="10"/>
      <name val="Arial"/>
      <family val="2"/>
    </font>
    <font>
      <sz val="10"/>
      <name val="Arial"/>
      <family val="2"/>
    </font>
    <font>
      <sz val="10"/>
      <name val="Times New Roman"/>
      <family val="1"/>
    </font>
    <font>
      <sz val="10"/>
      <color indexed="9"/>
      <name val="Arial"/>
    </font>
    <font>
      <sz val="11"/>
      <name val="Arial"/>
    </font>
    <font>
      <sz val="9"/>
      <name val="Arial"/>
    </font>
    <font>
      <b/>
      <sz val="11"/>
      <name val="Arial"/>
      <family val="2"/>
    </font>
    <font>
      <sz val="1"/>
      <color indexed="9"/>
      <name val="Arial"/>
    </font>
    <font>
      <b/>
      <sz val="14"/>
      <name val="Arial"/>
      <family val="2"/>
    </font>
    <font>
      <sz val="10"/>
      <color indexed="10"/>
      <name val="Arial"/>
    </font>
    <font>
      <sz val="10"/>
      <name val="Courier New"/>
      <family val="3"/>
    </font>
    <font>
      <b/>
      <sz val="12"/>
      <name val="Arial"/>
      <family val="2"/>
    </font>
    <font>
      <sz val="12"/>
      <name val="Arial"/>
      <family val="2"/>
    </font>
    <font>
      <b/>
      <sz val="8"/>
      <color indexed="81"/>
      <name val="Tahoma"/>
      <family val="2"/>
    </font>
    <font>
      <sz val="8"/>
      <color indexed="81"/>
      <name val="Tahoma"/>
      <family val="2"/>
    </font>
    <font>
      <b/>
      <sz val="12"/>
      <name val="Times New Roman"/>
      <family val="1"/>
    </font>
    <font>
      <b/>
      <sz val="12"/>
      <color indexed="17"/>
      <name val="Times New Roman"/>
      <family val="1"/>
    </font>
  </fonts>
  <fills count="12">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43"/>
        <bgColor indexed="64"/>
      </patternFill>
    </fill>
    <fill>
      <patternFill patternType="solid">
        <fgColor indexed="13"/>
        <bgColor indexed="64"/>
      </patternFill>
    </fill>
    <fill>
      <patternFill patternType="solid">
        <fgColor indexed="11"/>
        <bgColor indexed="64"/>
      </patternFill>
    </fill>
    <fill>
      <patternFill patternType="solid">
        <fgColor indexed="10"/>
        <bgColor indexed="64"/>
      </patternFill>
    </fill>
    <fill>
      <patternFill patternType="solid">
        <fgColor rgb="FFCCFFFF"/>
        <bgColor indexed="64"/>
      </patternFill>
    </fill>
    <fill>
      <patternFill patternType="solid">
        <fgColor indexed="22"/>
        <bgColor indexed="64"/>
      </patternFill>
    </fill>
    <fill>
      <patternFill patternType="solid">
        <fgColor theme="0"/>
        <bgColor indexed="64"/>
      </patternFill>
    </fill>
    <fill>
      <patternFill patternType="solid">
        <fgColor rgb="FFFFFF99"/>
        <bgColor indexed="64"/>
      </patternFill>
    </fill>
  </fills>
  <borders count="119">
    <border>
      <left/>
      <right/>
      <top/>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style="medium">
        <color indexed="64"/>
      </right>
      <top/>
      <bottom/>
      <diagonal/>
    </border>
    <border>
      <left/>
      <right style="medium">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hair">
        <color indexed="64"/>
      </bottom>
      <diagonal/>
    </border>
    <border>
      <left/>
      <right/>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right style="thin">
        <color indexed="64"/>
      </right>
      <top style="medium">
        <color indexed="64"/>
      </top>
      <bottom style="hair">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medium">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right/>
      <top style="hair">
        <color indexed="64"/>
      </top>
      <bottom/>
      <diagonal/>
    </border>
    <border>
      <left style="thin">
        <color indexed="64"/>
      </left>
      <right style="thin">
        <color indexed="64"/>
      </right>
      <top style="hair">
        <color indexed="64"/>
      </top>
      <bottom/>
      <diagonal/>
    </border>
    <border>
      <left/>
      <right style="thin">
        <color indexed="64"/>
      </right>
      <top style="hair">
        <color indexed="64"/>
      </top>
      <bottom/>
      <diagonal/>
    </border>
    <border>
      <left style="thin">
        <color indexed="64"/>
      </left>
      <right style="medium">
        <color indexed="64"/>
      </right>
      <top style="hair">
        <color indexed="64"/>
      </top>
      <bottom/>
      <diagonal/>
    </border>
    <border>
      <left style="medium">
        <color indexed="64"/>
      </left>
      <right style="thin">
        <color indexed="64"/>
      </right>
      <top style="hair">
        <color indexed="64"/>
      </top>
      <bottom style="medium">
        <color indexed="64"/>
      </bottom>
      <diagonal/>
    </border>
    <border>
      <left style="medium">
        <color indexed="64"/>
      </left>
      <right/>
      <top style="medium">
        <color indexed="64"/>
      </top>
      <bottom style="hair">
        <color indexed="64"/>
      </bottom>
      <diagonal/>
    </border>
    <border>
      <left style="medium">
        <color indexed="64"/>
      </left>
      <right/>
      <top style="hair">
        <color indexed="64"/>
      </top>
      <bottom/>
      <diagonal/>
    </border>
    <border>
      <left style="thin">
        <color indexed="64"/>
      </left>
      <right/>
      <top style="hair">
        <color indexed="64"/>
      </top>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thin">
        <color indexed="64"/>
      </right>
      <top style="hair">
        <color indexed="64"/>
      </top>
      <bottom/>
      <diagonal/>
    </border>
    <border>
      <left/>
      <right/>
      <top style="hair">
        <color indexed="64"/>
      </top>
      <bottom style="hair">
        <color indexed="64"/>
      </bottom>
      <diagonal/>
    </border>
    <border>
      <left style="thin">
        <color indexed="64"/>
      </left>
      <right/>
      <top style="hair">
        <color indexed="64"/>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dotted">
        <color indexed="64"/>
      </left>
      <right/>
      <top/>
      <bottom style="thin">
        <color indexed="64"/>
      </bottom>
      <diagonal/>
    </border>
    <border>
      <left style="dotted">
        <color indexed="64"/>
      </left>
      <right style="dotted">
        <color indexed="64"/>
      </right>
      <top/>
      <bottom style="thin">
        <color indexed="64"/>
      </bottom>
      <diagonal/>
    </border>
    <border>
      <left style="medium">
        <color indexed="64"/>
      </left>
      <right style="dotted">
        <color indexed="64"/>
      </right>
      <top/>
      <bottom style="thin">
        <color indexed="64"/>
      </bottom>
      <diagonal/>
    </border>
    <border>
      <left style="medium">
        <color indexed="64"/>
      </left>
      <right style="thin">
        <color indexed="64"/>
      </right>
      <top style="thin">
        <color indexed="64"/>
      </top>
      <bottom style="thin">
        <color indexed="64"/>
      </bottom>
      <diagonal/>
    </border>
    <border>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medium">
        <color indexed="64"/>
      </left>
      <right style="dotted">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dotted">
        <color indexed="64"/>
      </right>
      <top style="thin">
        <color indexed="64"/>
      </top>
      <bottom style="medium">
        <color indexed="64"/>
      </bottom>
      <diagonal/>
    </border>
    <border>
      <left style="dotted">
        <color indexed="64"/>
      </left>
      <right style="dotted">
        <color indexed="64"/>
      </right>
      <top style="thin">
        <color indexed="64"/>
      </top>
      <bottom style="medium">
        <color indexed="64"/>
      </bottom>
      <diagonal/>
    </border>
    <border>
      <left style="medium">
        <color indexed="64"/>
      </left>
      <right style="dotted">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3">
    <xf numFmtId="0" fontId="0" fillId="0" borderId="0"/>
    <xf numFmtId="9" fontId="1" fillId="0" borderId="0" applyFont="0" applyFill="0" applyBorder="0" applyAlignment="0" applyProtection="0"/>
    <xf numFmtId="0" fontId="6" fillId="0" borderId="0"/>
  </cellStyleXfs>
  <cellXfs count="601">
    <xf numFmtId="0" fontId="0" fillId="0" borderId="0" xfId="0"/>
    <xf numFmtId="0" fontId="0" fillId="0" borderId="0" xfId="0" applyProtection="1">
      <protection hidden="1"/>
    </xf>
    <xf numFmtId="0" fontId="0" fillId="0" borderId="6" xfId="0" applyBorder="1" applyProtection="1">
      <protection hidden="1"/>
    </xf>
    <xf numFmtId="0" fontId="8" fillId="0" borderId="0" xfId="0" applyFont="1" applyProtection="1">
      <protection hidden="1"/>
    </xf>
    <xf numFmtId="0" fontId="0" fillId="3" borderId="6" xfId="0" applyFill="1" applyBorder="1" applyAlignment="1" applyProtection="1">
      <alignment horizontal="center"/>
      <protection locked="0"/>
    </xf>
    <xf numFmtId="0" fontId="6" fillId="0" borderId="10" xfId="0" applyFont="1" applyBorder="1" applyAlignment="1" applyProtection="1">
      <alignment horizontal="center"/>
      <protection hidden="1"/>
    </xf>
    <xf numFmtId="0" fontId="6" fillId="0" borderId="4" xfId="0" applyFont="1" applyBorder="1" applyAlignment="1" applyProtection="1">
      <alignment horizontal="center"/>
      <protection hidden="1"/>
    </xf>
    <xf numFmtId="1" fontId="6" fillId="4" borderId="15" xfId="0" applyNumberFormat="1" applyFont="1" applyFill="1" applyBorder="1" applyAlignment="1" applyProtection="1">
      <alignment horizontal="center"/>
      <protection hidden="1"/>
    </xf>
    <xf numFmtId="1" fontId="6" fillId="4" borderId="13" xfId="0" applyNumberFormat="1" applyFont="1" applyFill="1" applyBorder="1" applyAlignment="1" applyProtection="1">
      <alignment horizontal="center"/>
      <protection hidden="1"/>
    </xf>
    <xf numFmtId="0" fontId="0" fillId="0" borderId="6" xfId="0" applyFill="1" applyBorder="1" applyAlignment="1" applyProtection="1">
      <alignment horizontal="center"/>
      <protection hidden="1"/>
    </xf>
    <xf numFmtId="0" fontId="6" fillId="0" borderId="3" xfId="0" applyFont="1" applyBorder="1" applyAlignment="1" applyProtection="1">
      <alignment horizontal="center"/>
    </xf>
    <xf numFmtId="0" fontId="6" fillId="0" borderId="5" xfId="0" applyFont="1" applyBorder="1" applyAlignment="1" applyProtection="1">
      <alignment horizontal="center"/>
    </xf>
    <xf numFmtId="0" fontId="6" fillId="0" borderId="16" xfId="0" applyFont="1" applyBorder="1" applyAlignment="1" applyProtection="1">
      <alignment horizontal="center"/>
    </xf>
    <xf numFmtId="1" fontId="5" fillId="3" borderId="18" xfId="0" applyNumberFormat="1" applyFont="1" applyFill="1" applyBorder="1" applyAlignment="1" applyProtection="1">
      <alignment horizontal="center"/>
      <protection locked="0"/>
    </xf>
    <xf numFmtId="164" fontId="5" fillId="3" borderId="6" xfId="0" applyNumberFormat="1" applyFont="1" applyFill="1" applyBorder="1" applyAlignment="1" applyProtection="1">
      <alignment horizontal="center"/>
      <protection locked="0"/>
    </xf>
    <xf numFmtId="0" fontId="0" fillId="0" borderId="0" xfId="0" applyProtection="1"/>
    <xf numFmtId="0" fontId="0" fillId="0" borderId="19" xfId="0" applyBorder="1" applyAlignment="1" applyProtection="1">
      <alignment horizontal="center"/>
    </xf>
    <xf numFmtId="0" fontId="6" fillId="0" borderId="20" xfId="0" applyFont="1" applyBorder="1" applyAlignment="1" applyProtection="1">
      <alignment horizontal="center"/>
    </xf>
    <xf numFmtId="0" fontId="0" fillId="0" borderId="21" xfId="0" applyBorder="1" applyAlignment="1" applyProtection="1">
      <alignment horizontal="center"/>
    </xf>
    <xf numFmtId="0" fontId="0" fillId="0" borderId="22" xfId="0" applyBorder="1" applyAlignment="1" applyProtection="1">
      <alignment horizontal="center"/>
    </xf>
    <xf numFmtId="0" fontId="0" fillId="0" borderId="0" xfId="0" applyAlignment="1" applyProtection="1">
      <alignment horizontal="center"/>
    </xf>
    <xf numFmtId="0" fontId="0" fillId="0" borderId="23" xfId="0" applyBorder="1" applyProtection="1"/>
    <xf numFmtId="0" fontId="0" fillId="0" borderId="24" xfId="0" applyBorder="1" applyAlignment="1" applyProtection="1">
      <alignment horizontal="center"/>
    </xf>
    <xf numFmtId="0" fontId="6" fillId="0" borderId="25" xfId="0" applyFont="1" applyBorder="1" applyAlignment="1" applyProtection="1">
      <alignment horizontal="center"/>
    </xf>
    <xf numFmtId="0" fontId="0" fillId="0" borderId="26" xfId="0" applyBorder="1" applyAlignment="1" applyProtection="1">
      <alignment horizontal="center"/>
    </xf>
    <xf numFmtId="0" fontId="0" fillId="0" borderId="27" xfId="0" applyBorder="1" applyAlignment="1" applyProtection="1">
      <alignment horizontal="center"/>
    </xf>
    <xf numFmtId="164" fontId="0" fillId="0" borderId="0" xfId="0" applyNumberFormat="1" applyBorder="1" applyAlignment="1" applyProtection="1">
      <alignment horizontal="center"/>
    </xf>
    <xf numFmtId="164" fontId="0" fillId="0" borderId="8" xfId="0" applyNumberFormat="1" applyBorder="1" applyAlignment="1" applyProtection="1">
      <alignment horizontal="center"/>
    </xf>
    <xf numFmtId="0" fontId="0" fillId="0" borderId="8" xfId="0" applyBorder="1" applyAlignment="1" applyProtection="1">
      <alignment horizontal="center"/>
    </xf>
    <xf numFmtId="0" fontId="6" fillId="0" borderId="25" xfId="0" quotePrefix="1" applyFont="1" applyBorder="1" applyAlignment="1" applyProtection="1">
      <alignment horizontal="center"/>
    </xf>
    <xf numFmtId="0" fontId="0" fillId="0" borderId="0" xfId="0" applyBorder="1" applyProtection="1"/>
    <xf numFmtId="164" fontId="0" fillId="0" borderId="0" xfId="0" applyNumberFormat="1" applyBorder="1" applyProtection="1"/>
    <xf numFmtId="164" fontId="0" fillId="0" borderId="8" xfId="0" applyNumberFormat="1" applyBorder="1" applyProtection="1"/>
    <xf numFmtId="0" fontId="0" fillId="0" borderId="28" xfId="0" applyBorder="1" applyAlignment="1" applyProtection="1">
      <alignment horizontal="center"/>
    </xf>
    <xf numFmtId="0" fontId="0" fillId="0" borderId="13" xfId="0" applyBorder="1" applyAlignment="1" applyProtection="1">
      <alignment horizontal="center"/>
    </xf>
    <xf numFmtId="0" fontId="0" fillId="0" borderId="29" xfId="0" applyBorder="1" applyProtection="1"/>
    <xf numFmtId="0" fontId="0" fillId="0" borderId="29" xfId="0" applyBorder="1" applyAlignment="1" applyProtection="1">
      <alignment horizontal="center"/>
    </xf>
    <xf numFmtId="0" fontId="0" fillId="0" borderId="5" xfId="0" applyBorder="1" applyAlignment="1" applyProtection="1">
      <alignment horizontal="center"/>
    </xf>
    <xf numFmtId="0" fontId="0" fillId="0" borderId="9" xfId="0" applyBorder="1" applyAlignment="1" applyProtection="1">
      <alignment horizontal="center"/>
    </xf>
    <xf numFmtId="0" fontId="0" fillId="0" borderId="30" xfId="0" applyBorder="1" applyProtection="1"/>
    <xf numFmtId="0" fontId="0" fillId="0" borderId="4" xfId="0" applyBorder="1" applyAlignment="1" applyProtection="1">
      <alignment horizontal="center"/>
    </xf>
    <xf numFmtId="164" fontId="0" fillId="0" borderId="29" xfId="0" applyNumberFormat="1" applyBorder="1" applyProtection="1"/>
    <xf numFmtId="164" fontId="0" fillId="0" borderId="9" xfId="0" applyNumberFormat="1" applyBorder="1" applyProtection="1"/>
    <xf numFmtId="0" fontId="0" fillId="0" borderId="26" xfId="0" quotePrefix="1" applyBorder="1" applyAlignment="1" applyProtection="1">
      <alignment horizontal="center"/>
    </xf>
    <xf numFmtId="1" fontId="0" fillId="0" borderId="0" xfId="0" applyNumberFormat="1" applyBorder="1" applyAlignment="1" applyProtection="1">
      <alignment horizontal="center"/>
    </xf>
    <xf numFmtId="1" fontId="0" fillId="0" borderId="2" xfId="0" applyNumberFormat="1" applyBorder="1" applyAlignment="1" applyProtection="1">
      <alignment horizontal="center"/>
    </xf>
    <xf numFmtId="0" fontId="0" fillId="0" borderId="28" xfId="0" quotePrefix="1" applyBorder="1" applyAlignment="1" applyProtection="1">
      <alignment horizontal="center"/>
    </xf>
    <xf numFmtId="164" fontId="0" fillId="0" borderId="29" xfId="0" applyNumberFormat="1" applyBorder="1" applyAlignment="1" applyProtection="1">
      <alignment horizontal="center"/>
    </xf>
    <xf numFmtId="164" fontId="0" fillId="0" borderId="9" xfId="0" applyNumberFormat="1" applyBorder="1" applyAlignment="1" applyProtection="1">
      <alignment horizontal="center"/>
    </xf>
    <xf numFmtId="0" fontId="4" fillId="0" borderId="25" xfId="0" applyFont="1" applyFill="1" applyBorder="1" applyAlignment="1" applyProtection="1">
      <alignment horizontal="center"/>
    </xf>
    <xf numFmtId="0" fontId="0" fillId="3" borderId="31" xfId="0" applyFill="1" applyBorder="1" applyAlignment="1" applyProtection="1">
      <alignment horizontal="center"/>
      <protection locked="0"/>
    </xf>
    <xf numFmtId="0" fontId="0" fillId="3" borderId="32" xfId="0" applyFill="1" applyBorder="1" applyAlignment="1" applyProtection="1">
      <alignment horizontal="center"/>
      <protection locked="0"/>
    </xf>
    <xf numFmtId="0" fontId="5" fillId="0" borderId="0" xfId="0" applyFont="1" applyAlignment="1" applyProtection="1"/>
    <xf numFmtId="0" fontId="5" fillId="0" borderId="0" xfId="0" applyFont="1" applyProtection="1"/>
    <xf numFmtId="0" fontId="0" fillId="0" borderId="33" xfId="0" applyBorder="1" applyAlignment="1" applyProtection="1">
      <alignment horizontal="center"/>
    </xf>
    <xf numFmtId="0" fontId="0" fillId="0" borderId="34" xfId="0" applyBorder="1" applyAlignment="1" applyProtection="1">
      <alignment horizontal="center"/>
    </xf>
    <xf numFmtId="0" fontId="0" fillId="0" borderId="35" xfId="0" applyBorder="1" applyProtection="1"/>
    <xf numFmtId="0" fontId="0" fillId="0" borderId="35" xfId="0" applyBorder="1" applyAlignment="1" applyProtection="1">
      <alignment horizontal="center"/>
    </xf>
    <xf numFmtId="0" fontId="0" fillId="0" borderId="17" xfId="0" applyBorder="1" applyAlignment="1" applyProtection="1">
      <alignment horizontal="center"/>
    </xf>
    <xf numFmtId="0" fontId="0" fillId="0" borderId="36" xfId="0" applyBorder="1" applyAlignment="1" applyProtection="1">
      <alignment horizontal="center"/>
    </xf>
    <xf numFmtId="0" fontId="0" fillId="0" borderId="37" xfId="0" applyBorder="1" applyAlignment="1" applyProtection="1">
      <alignment horizontal="center"/>
    </xf>
    <xf numFmtId="164" fontId="0" fillId="0" borderId="35" xfId="0" applyNumberFormat="1" applyBorder="1" applyAlignment="1" applyProtection="1">
      <alignment horizontal="center"/>
    </xf>
    <xf numFmtId="164" fontId="0" fillId="0" borderId="36" xfId="0" applyNumberFormat="1" applyBorder="1" applyAlignment="1" applyProtection="1">
      <alignment horizontal="center"/>
    </xf>
    <xf numFmtId="1" fontId="0" fillId="0" borderId="0" xfId="0" applyNumberFormat="1" applyProtection="1"/>
    <xf numFmtId="0" fontId="5" fillId="0" borderId="0" xfId="0" applyFont="1" applyAlignment="1" applyProtection="1">
      <alignment horizontal="center"/>
    </xf>
    <xf numFmtId="164" fontId="2" fillId="0" borderId="0" xfId="0" applyNumberFormat="1" applyFont="1" applyBorder="1" applyAlignment="1" applyProtection="1">
      <alignment horizontal="center"/>
    </xf>
    <xf numFmtId="0" fontId="12" fillId="0" borderId="0" xfId="0" applyFont="1" applyProtection="1">
      <protection hidden="1"/>
    </xf>
    <xf numFmtId="0" fontId="12" fillId="0" borderId="0" xfId="0" applyFont="1"/>
    <xf numFmtId="0" fontId="12" fillId="0" borderId="0" xfId="0" applyFont="1" applyProtection="1"/>
    <xf numFmtId="0" fontId="0" fillId="0" borderId="0" xfId="0" applyBorder="1"/>
    <xf numFmtId="0" fontId="4" fillId="0" borderId="7" xfId="0" applyFont="1" applyFill="1" applyBorder="1" applyAlignment="1" applyProtection="1">
      <alignment horizontal="center"/>
    </xf>
    <xf numFmtId="0" fontId="4" fillId="0" borderId="30" xfId="0" applyFont="1" applyFill="1" applyBorder="1" applyAlignment="1" applyProtection="1">
      <alignment horizontal="center"/>
    </xf>
    <xf numFmtId="0" fontId="6" fillId="0" borderId="15" xfId="0" applyFont="1" applyBorder="1" applyAlignment="1" applyProtection="1">
      <alignment horizontal="center"/>
    </xf>
    <xf numFmtId="0" fontId="6" fillId="0" borderId="27" xfId="0" applyFont="1" applyBorder="1" applyAlignment="1" applyProtection="1">
      <alignment horizontal="center"/>
    </xf>
    <xf numFmtId="0" fontId="6" fillId="0" borderId="34" xfId="0" applyFont="1" applyBorder="1" applyAlignment="1" applyProtection="1">
      <alignment horizontal="center"/>
    </xf>
    <xf numFmtId="0" fontId="6" fillId="0" borderId="13" xfId="0" applyFont="1" applyBorder="1" applyAlignment="1" applyProtection="1">
      <alignment horizontal="center"/>
    </xf>
    <xf numFmtId="0" fontId="0" fillId="0" borderId="14" xfId="0" applyBorder="1" applyAlignment="1" applyProtection="1">
      <alignment horizontal="center"/>
    </xf>
    <xf numFmtId="0" fontId="0" fillId="0" borderId="25" xfId="0" applyBorder="1" applyAlignment="1" applyProtection="1">
      <alignment horizontal="center"/>
    </xf>
    <xf numFmtId="0" fontId="0" fillId="0" borderId="16" xfId="0" applyBorder="1" applyAlignment="1" applyProtection="1">
      <alignment horizontal="center"/>
    </xf>
    <xf numFmtId="0" fontId="0" fillId="0" borderId="7" xfId="0" applyBorder="1" applyAlignment="1" applyProtection="1">
      <alignment horizontal="center"/>
    </xf>
    <xf numFmtId="0" fontId="0" fillId="0" borderId="30" xfId="0" applyBorder="1" applyAlignment="1" applyProtection="1">
      <alignment horizontal="center"/>
    </xf>
    <xf numFmtId="0" fontId="0" fillId="3" borderId="18" xfId="0" applyFill="1" applyBorder="1" applyAlignment="1" applyProtection="1">
      <alignment horizontal="center"/>
      <protection locked="0"/>
    </xf>
    <xf numFmtId="0" fontId="0" fillId="0" borderId="15" xfId="0" applyBorder="1" applyAlignment="1" applyProtection="1">
      <alignment horizontal="center"/>
      <protection hidden="1"/>
    </xf>
    <xf numFmtId="0" fontId="6" fillId="0" borderId="15" xfId="0" applyFont="1" applyBorder="1" applyAlignment="1" applyProtection="1">
      <alignment horizontal="center"/>
      <protection hidden="1"/>
    </xf>
    <xf numFmtId="0" fontId="6" fillId="4" borderId="38" xfId="0" applyFont="1" applyFill="1" applyBorder="1" applyAlignment="1" applyProtection="1">
      <alignment horizontal="center"/>
      <protection hidden="1"/>
    </xf>
    <xf numFmtId="0" fontId="6" fillId="4" borderId="39" xfId="0" applyFont="1" applyFill="1" applyBorder="1" applyAlignment="1" applyProtection="1">
      <alignment horizontal="center"/>
      <protection hidden="1"/>
    </xf>
    <xf numFmtId="167" fontId="0" fillId="4" borderId="39" xfId="1" applyNumberFormat="1" applyFont="1" applyFill="1" applyBorder="1" applyAlignment="1" applyProtection="1">
      <alignment horizontal="center"/>
      <protection hidden="1"/>
    </xf>
    <xf numFmtId="0" fontId="0" fillId="0" borderId="40" xfId="0" applyBorder="1" applyAlignment="1" applyProtection="1">
      <alignment horizontal="center"/>
      <protection hidden="1"/>
    </xf>
    <xf numFmtId="0" fontId="6" fillId="4" borderId="41" xfId="0" applyFont="1" applyFill="1" applyBorder="1" applyAlignment="1" applyProtection="1">
      <alignment horizontal="center"/>
      <protection hidden="1"/>
    </xf>
    <xf numFmtId="167" fontId="0" fillId="4" borderId="42" xfId="1" applyNumberFormat="1" applyFont="1" applyFill="1" applyBorder="1" applyAlignment="1" applyProtection="1">
      <alignment horizontal="center"/>
      <protection hidden="1"/>
    </xf>
    <xf numFmtId="0" fontId="0" fillId="0" borderId="43" xfId="0" applyBorder="1" applyAlignment="1" applyProtection="1">
      <alignment horizontal="center"/>
      <protection hidden="1"/>
    </xf>
    <xf numFmtId="167" fontId="0" fillId="4" borderId="44" xfId="1" applyNumberFormat="1" applyFont="1" applyFill="1" applyBorder="1" applyAlignment="1" applyProtection="1">
      <alignment horizontal="center"/>
      <protection hidden="1"/>
    </xf>
    <xf numFmtId="0" fontId="0" fillId="0" borderId="45" xfId="0" applyBorder="1" applyAlignment="1" applyProtection="1">
      <alignment horizontal="center"/>
      <protection hidden="1"/>
    </xf>
    <xf numFmtId="0" fontId="6" fillId="4" borderId="46" xfId="0" applyFont="1" applyFill="1" applyBorder="1" applyAlignment="1" applyProtection="1">
      <alignment horizontal="center"/>
      <protection hidden="1"/>
    </xf>
    <xf numFmtId="167" fontId="0" fillId="4" borderId="47" xfId="1" applyNumberFormat="1" applyFont="1" applyFill="1" applyBorder="1" applyAlignment="1" applyProtection="1">
      <alignment horizontal="center"/>
      <protection hidden="1"/>
    </xf>
    <xf numFmtId="0" fontId="6" fillId="0" borderId="40" xfId="0" applyFont="1" applyBorder="1" applyAlignment="1" applyProtection="1">
      <alignment horizontal="center"/>
      <protection hidden="1"/>
    </xf>
    <xf numFmtId="0" fontId="6" fillId="0" borderId="45" xfId="0" applyFont="1" applyFill="1" applyBorder="1" applyAlignment="1" applyProtection="1">
      <alignment horizontal="center"/>
      <protection hidden="1"/>
    </xf>
    <xf numFmtId="0" fontId="6" fillId="0" borderId="40" xfId="0" applyFont="1" applyFill="1" applyBorder="1" applyAlignment="1" applyProtection="1">
      <alignment horizontal="center"/>
      <protection hidden="1"/>
    </xf>
    <xf numFmtId="0" fontId="6" fillId="0" borderId="43" xfId="0" applyFont="1" applyFill="1" applyBorder="1" applyAlignment="1" applyProtection="1">
      <alignment horizontal="center"/>
      <protection hidden="1"/>
    </xf>
    <xf numFmtId="0" fontId="0" fillId="0" borderId="2" xfId="0" applyFill="1" applyBorder="1" applyAlignment="1" applyProtection="1">
      <alignment horizontal="center"/>
      <protection hidden="1"/>
    </xf>
    <xf numFmtId="167" fontId="1" fillId="4" borderId="42" xfId="1" applyNumberFormat="1" applyFill="1" applyBorder="1" applyAlignment="1" applyProtection="1">
      <alignment horizontal="center"/>
      <protection hidden="1"/>
    </xf>
    <xf numFmtId="167" fontId="1" fillId="4" borderId="44" xfId="1" applyNumberFormat="1" applyFill="1" applyBorder="1" applyAlignment="1" applyProtection="1">
      <alignment horizontal="center"/>
      <protection hidden="1"/>
    </xf>
    <xf numFmtId="167" fontId="1" fillId="4" borderId="47" xfId="1" applyNumberFormat="1" applyFill="1" applyBorder="1" applyAlignment="1" applyProtection="1">
      <alignment horizontal="center"/>
      <protection hidden="1"/>
    </xf>
    <xf numFmtId="167" fontId="1" fillId="4" borderId="39" xfId="1" applyNumberFormat="1" applyFill="1" applyBorder="1" applyAlignment="1" applyProtection="1">
      <alignment horizontal="center"/>
      <protection hidden="1"/>
    </xf>
    <xf numFmtId="0" fontId="0" fillId="3" borderId="0" xfId="0" applyFill="1" applyAlignment="1" applyProtection="1">
      <alignment horizontal="left"/>
      <protection locked="0"/>
    </xf>
    <xf numFmtId="167" fontId="0" fillId="4" borderId="0" xfId="0" applyNumberFormat="1" applyFill="1" applyProtection="1">
      <protection hidden="1"/>
    </xf>
    <xf numFmtId="0" fontId="0" fillId="0" borderId="0" xfId="0" applyNumberFormat="1" applyProtection="1">
      <protection hidden="1"/>
    </xf>
    <xf numFmtId="0" fontId="0" fillId="0" borderId="13" xfId="0" applyBorder="1" applyProtection="1">
      <protection hidden="1"/>
    </xf>
    <xf numFmtId="0" fontId="0" fillId="0" borderId="0" xfId="0" applyAlignment="1">
      <alignment horizontal="right"/>
    </xf>
    <xf numFmtId="0" fontId="0" fillId="3" borderId="0" xfId="0" applyFill="1" applyProtection="1">
      <protection locked="0"/>
    </xf>
    <xf numFmtId="0" fontId="0" fillId="0" borderId="0" xfId="0" applyFill="1" applyBorder="1" applyProtection="1">
      <protection hidden="1"/>
    </xf>
    <xf numFmtId="0" fontId="0" fillId="0" borderId="48" xfId="0" applyFill="1" applyBorder="1" applyAlignment="1" applyProtection="1">
      <alignment horizontal="center"/>
    </xf>
    <xf numFmtId="0" fontId="0" fillId="0" borderId="0" xfId="0" applyAlignment="1" applyProtection="1">
      <alignment horizontal="right"/>
      <protection hidden="1"/>
    </xf>
    <xf numFmtId="0" fontId="8" fillId="0" borderId="0" xfId="0" applyFont="1" applyFill="1" applyBorder="1" applyProtection="1">
      <protection hidden="1"/>
    </xf>
    <xf numFmtId="0" fontId="0" fillId="0" borderId="0" xfId="0" applyFill="1" applyBorder="1"/>
    <xf numFmtId="0" fontId="2" fillId="0" borderId="0" xfId="0" applyFont="1" applyFill="1" applyBorder="1" applyProtection="1">
      <protection hidden="1"/>
    </xf>
    <xf numFmtId="0" fontId="0" fillId="0" borderId="0" xfId="0" applyNumberFormat="1" applyAlignment="1" applyProtection="1">
      <alignment horizontal="right"/>
      <protection hidden="1"/>
    </xf>
    <xf numFmtId="0" fontId="13" fillId="0" borderId="0" xfId="0" applyFont="1" applyProtection="1">
      <protection hidden="1"/>
    </xf>
    <xf numFmtId="49" fontId="0" fillId="0" borderId="0" xfId="0" applyNumberFormat="1" applyProtection="1">
      <protection hidden="1"/>
    </xf>
    <xf numFmtId="2" fontId="0" fillId="0" borderId="0" xfId="0" applyNumberFormat="1" applyFill="1" applyBorder="1" applyProtection="1">
      <protection locked="0"/>
    </xf>
    <xf numFmtId="0" fontId="5" fillId="3" borderId="18" xfId="0" applyFont="1" applyFill="1" applyBorder="1" applyAlignment="1" applyProtection="1">
      <alignment horizontal="center"/>
      <protection locked="0"/>
    </xf>
    <xf numFmtId="0" fontId="5" fillId="3" borderId="6" xfId="0" applyNumberFormat="1" applyFont="1" applyFill="1" applyBorder="1" applyAlignment="1" applyProtection="1">
      <alignment horizontal="center"/>
      <protection locked="0"/>
    </xf>
    <xf numFmtId="0" fontId="6" fillId="0" borderId="21" xfId="0" applyFont="1" applyBorder="1" applyAlignment="1" applyProtection="1">
      <alignment horizontal="center"/>
    </xf>
    <xf numFmtId="0" fontId="6" fillId="0" borderId="26" xfId="0" applyFont="1" applyBorder="1" applyAlignment="1" applyProtection="1">
      <alignment horizontal="center"/>
    </xf>
    <xf numFmtId="0" fontId="6" fillId="0" borderId="28" xfId="0" applyFont="1" applyBorder="1" applyAlignment="1" applyProtection="1">
      <alignment horizontal="center"/>
    </xf>
    <xf numFmtId="0" fontId="6" fillId="0" borderId="49" xfId="0" applyFont="1" applyBorder="1" applyAlignment="1" applyProtection="1">
      <alignment horizontal="center"/>
    </xf>
    <xf numFmtId="0" fontId="0" fillId="0" borderId="50" xfId="0" applyBorder="1" applyAlignment="1" applyProtection="1">
      <alignment horizontal="center"/>
    </xf>
    <xf numFmtId="0" fontId="0" fillId="0" borderId="51" xfId="0" applyBorder="1" applyAlignment="1" applyProtection="1">
      <alignment horizontal="center"/>
    </xf>
    <xf numFmtId="0" fontId="0" fillId="0" borderId="52" xfId="0" applyBorder="1" applyAlignment="1" applyProtection="1">
      <alignment horizontal="center"/>
    </xf>
    <xf numFmtId="0" fontId="6" fillId="0" borderId="53" xfId="0" applyFont="1" applyBorder="1" applyAlignment="1" applyProtection="1">
      <alignment horizontal="center"/>
    </xf>
    <xf numFmtId="2" fontId="0" fillId="0" borderId="6" xfId="0" applyNumberFormat="1" applyBorder="1" applyAlignment="1" applyProtection="1">
      <alignment horizontal="center"/>
      <protection hidden="1"/>
    </xf>
    <xf numFmtId="0" fontId="0" fillId="0" borderId="29" xfId="0" applyBorder="1" applyAlignment="1" applyProtection="1">
      <alignment horizontal="left"/>
      <protection hidden="1"/>
    </xf>
    <xf numFmtId="0" fontId="0" fillId="0" borderId="0" xfId="0" applyBorder="1" applyAlignment="1" applyProtection="1">
      <alignment horizontal="center"/>
      <protection hidden="1"/>
    </xf>
    <xf numFmtId="0" fontId="6" fillId="0" borderId="0" xfId="0" applyFont="1" applyFill="1" applyBorder="1" applyAlignment="1" applyProtection="1">
      <alignment horizontal="center"/>
      <protection hidden="1"/>
    </xf>
    <xf numFmtId="4" fontId="0" fillId="0" borderId="6" xfId="0" applyNumberFormat="1" applyBorder="1" applyAlignment="1" applyProtection="1">
      <alignment horizontal="center"/>
      <protection hidden="1"/>
    </xf>
    <xf numFmtId="0" fontId="0" fillId="0" borderId="0" xfId="0" applyFill="1" applyBorder="1" applyAlignment="1" applyProtection="1">
      <alignment horizontal="center"/>
      <protection hidden="1"/>
    </xf>
    <xf numFmtId="10" fontId="0" fillId="0" borderId="6" xfId="0" applyNumberFormat="1" applyBorder="1" applyAlignment="1" applyProtection="1">
      <alignment horizontal="center"/>
      <protection hidden="1"/>
    </xf>
    <xf numFmtId="0" fontId="6" fillId="0" borderId="15" xfId="0" applyFont="1" applyFill="1" applyBorder="1" applyAlignment="1" applyProtection="1">
      <alignment horizontal="center"/>
      <protection hidden="1"/>
    </xf>
    <xf numFmtId="0" fontId="0" fillId="0" borderId="27" xfId="0" applyBorder="1" applyAlignment="1" applyProtection="1">
      <alignment horizontal="center"/>
      <protection hidden="1"/>
    </xf>
    <xf numFmtId="0" fontId="0" fillId="0" borderId="13" xfId="0" applyBorder="1" applyAlignment="1" applyProtection="1">
      <alignment horizontal="center"/>
      <protection hidden="1"/>
    </xf>
    <xf numFmtId="10" fontId="0" fillId="0" borderId="27" xfId="0" applyNumberFormat="1" applyBorder="1" applyAlignment="1" applyProtection="1">
      <alignment horizontal="center"/>
      <protection hidden="1"/>
    </xf>
    <xf numFmtId="0" fontId="0" fillId="5" borderId="6" xfId="0" applyFill="1" applyBorder="1" applyProtection="1">
      <protection hidden="1"/>
    </xf>
    <xf numFmtId="0" fontId="0" fillId="6" borderId="6" xfId="0" applyFill="1" applyBorder="1" applyProtection="1">
      <protection hidden="1"/>
    </xf>
    <xf numFmtId="0" fontId="0" fillId="3" borderId="6" xfId="0" applyFill="1" applyBorder="1" applyProtection="1">
      <protection hidden="1"/>
    </xf>
    <xf numFmtId="0" fontId="14" fillId="3" borderId="6" xfId="0" applyFont="1" applyFill="1" applyBorder="1" applyProtection="1">
      <protection hidden="1"/>
    </xf>
    <xf numFmtId="0" fontId="0" fillId="0" borderId="6" xfId="0" applyFill="1" applyBorder="1" applyProtection="1">
      <protection hidden="1"/>
    </xf>
    <xf numFmtId="0" fontId="0" fillId="7" borderId="6" xfId="0" applyFill="1" applyBorder="1" applyProtection="1">
      <protection hidden="1"/>
    </xf>
    <xf numFmtId="0" fontId="9" fillId="0" borderId="0" xfId="0" applyFont="1" applyAlignment="1" applyProtection="1">
      <alignment horizontal="right"/>
      <protection hidden="1"/>
    </xf>
    <xf numFmtId="0" fontId="1" fillId="0" borderId="0" xfId="0" applyFont="1" applyAlignment="1" applyProtection="1">
      <alignment horizontal="right"/>
      <protection hidden="1"/>
    </xf>
    <xf numFmtId="0" fontId="11" fillId="0" borderId="0" xfId="0" applyFont="1" applyAlignment="1" applyProtection="1">
      <alignment horizontal="right"/>
      <protection hidden="1"/>
    </xf>
    <xf numFmtId="0" fontId="11" fillId="0" borderId="0" xfId="0" applyFont="1" applyAlignment="1" applyProtection="1">
      <alignment horizontal="left"/>
      <protection hidden="1"/>
    </xf>
    <xf numFmtId="0" fontId="1" fillId="0" borderId="29" xfId="0" applyFont="1" applyBorder="1" applyAlignment="1" applyProtection="1">
      <alignment horizontal="left"/>
      <protection hidden="1"/>
    </xf>
    <xf numFmtId="0" fontId="1" fillId="0" borderId="0" xfId="0" applyFont="1" applyProtection="1">
      <protection hidden="1"/>
    </xf>
    <xf numFmtId="0" fontId="1" fillId="0" borderId="0" xfId="0" applyFont="1" applyAlignment="1" applyProtection="1">
      <alignment horizontal="left"/>
      <protection hidden="1"/>
    </xf>
    <xf numFmtId="1" fontId="0" fillId="0" borderId="6" xfId="0" applyNumberFormat="1" applyFill="1" applyBorder="1" applyAlignment="1" applyProtection="1">
      <alignment horizontal="center"/>
      <protection hidden="1"/>
    </xf>
    <xf numFmtId="0" fontId="0" fillId="0" borderId="39" xfId="0" applyBorder="1" applyAlignment="1" applyProtection="1">
      <alignment horizontal="center"/>
      <protection hidden="1"/>
    </xf>
    <xf numFmtId="2" fontId="0" fillId="4" borderId="13" xfId="0" applyNumberFormat="1" applyFill="1" applyBorder="1" applyAlignment="1" applyProtection="1">
      <alignment horizontal="center"/>
      <protection hidden="1"/>
    </xf>
    <xf numFmtId="0" fontId="10" fillId="0" borderId="0" xfId="0" applyFont="1" applyAlignment="1" applyProtection="1">
      <alignment horizontal="left"/>
      <protection hidden="1"/>
    </xf>
    <xf numFmtId="0" fontId="0" fillId="0" borderId="0" xfId="0" applyFill="1" applyProtection="1">
      <protection hidden="1"/>
    </xf>
    <xf numFmtId="0" fontId="11" fillId="0" borderId="0" xfId="0" applyFont="1" applyFill="1" applyAlignment="1" applyProtection="1">
      <alignment horizontal="right"/>
      <protection hidden="1"/>
    </xf>
    <xf numFmtId="0" fontId="9" fillId="0" borderId="0" xfId="0" applyFont="1" applyFill="1" applyAlignment="1" applyProtection="1">
      <alignment horizontal="right"/>
      <protection hidden="1"/>
    </xf>
    <xf numFmtId="0" fontId="0" fillId="0" borderId="0" xfId="0" applyFill="1" applyAlignment="1">
      <alignment horizontal="right"/>
    </xf>
    <xf numFmtId="0" fontId="8" fillId="0" borderId="0" xfId="0" applyFont="1" applyFill="1" applyAlignment="1" applyProtection="1">
      <alignment horizontal="right"/>
      <protection hidden="1"/>
    </xf>
    <xf numFmtId="0" fontId="0" fillId="0" borderId="0" xfId="0" applyFill="1"/>
    <xf numFmtId="0" fontId="1" fillId="0" borderId="0" xfId="0" applyFont="1" applyFill="1" applyAlignment="1" applyProtection="1">
      <alignment horizontal="right"/>
      <protection hidden="1"/>
    </xf>
    <xf numFmtId="0" fontId="1" fillId="0" borderId="29" xfId="0" applyFont="1" applyFill="1" applyBorder="1" applyAlignment="1" applyProtection="1">
      <alignment horizontal="left"/>
      <protection hidden="1"/>
    </xf>
    <xf numFmtId="0" fontId="1" fillId="0" borderId="0" xfId="0" applyFont="1" applyFill="1" applyProtection="1">
      <protection hidden="1"/>
    </xf>
    <xf numFmtId="0" fontId="1" fillId="0" borderId="0" xfId="0" applyFont="1" applyFill="1" applyAlignment="1" applyProtection="1">
      <alignment horizontal="left"/>
      <protection hidden="1"/>
    </xf>
    <xf numFmtId="0" fontId="12" fillId="0" borderId="0" xfId="0" applyFont="1" applyFill="1" applyProtection="1">
      <protection hidden="1"/>
    </xf>
    <xf numFmtId="0" fontId="0" fillId="0" borderId="15" xfId="0" applyFill="1" applyBorder="1" applyAlignment="1" applyProtection="1">
      <alignment horizontal="center"/>
      <protection hidden="1"/>
    </xf>
    <xf numFmtId="0" fontId="0" fillId="0" borderId="40" xfId="0" applyFill="1" applyBorder="1" applyAlignment="1" applyProtection="1">
      <alignment horizontal="center"/>
      <protection hidden="1"/>
    </xf>
    <xf numFmtId="0" fontId="0" fillId="0" borderId="43" xfId="0" applyFill="1" applyBorder="1" applyAlignment="1" applyProtection="1">
      <alignment horizontal="center"/>
      <protection hidden="1"/>
    </xf>
    <xf numFmtId="0" fontId="0" fillId="0" borderId="45" xfId="0" applyFill="1" applyBorder="1" applyAlignment="1" applyProtection="1">
      <alignment horizontal="center"/>
      <protection hidden="1"/>
    </xf>
    <xf numFmtId="0" fontId="8" fillId="0" borderId="0" xfId="0" applyFont="1" applyFill="1" applyProtection="1">
      <protection hidden="1"/>
    </xf>
    <xf numFmtId="0" fontId="0" fillId="0" borderId="39" xfId="0" applyFill="1" applyBorder="1" applyAlignment="1" applyProtection="1">
      <alignment horizontal="center"/>
      <protection hidden="1"/>
    </xf>
    <xf numFmtId="0" fontId="12" fillId="0" borderId="0" xfId="0" applyFont="1" applyFill="1"/>
    <xf numFmtId="0" fontId="0" fillId="0" borderId="13" xfId="0" applyFill="1" applyBorder="1" applyProtection="1">
      <protection hidden="1"/>
    </xf>
    <xf numFmtId="0" fontId="6" fillId="0" borderId="10" xfId="0" applyFont="1" applyFill="1" applyBorder="1" applyAlignment="1" applyProtection="1">
      <alignment horizontal="center"/>
      <protection hidden="1"/>
    </xf>
    <xf numFmtId="0" fontId="6" fillId="0" borderId="4" xfId="0" applyFont="1" applyFill="1" applyBorder="1" applyAlignment="1" applyProtection="1">
      <alignment horizontal="center"/>
      <protection hidden="1"/>
    </xf>
    <xf numFmtId="0" fontId="0" fillId="0" borderId="0" xfId="0" applyFill="1" applyProtection="1"/>
    <xf numFmtId="0" fontId="5" fillId="0" borderId="0" xfId="0" applyFont="1" applyFill="1" applyAlignment="1" applyProtection="1">
      <protection hidden="1"/>
    </xf>
    <xf numFmtId="0" fontId="12" fillId="0" borderId="0" xfId="0" applyFont="1" applyFill="1" applyProtection="1"/>
    <xf numFmtId="0" fontId="5" fillId="0" borderId="0" xfId="0" applyFont="1" applyFill="1" applyProtection="1"/>
    <xf numFmtId="164" fontId="2" fillId="0" borderId="0" xfId="0" applyNumberFormat="1" applyFont="1" applyFill="1" applyBorder="1" applyAlignment="1" applyProtection="1">
      <alignment horizontal="center"/>
    </xf>
    <xf numFmtId="0" fontId="5" fillId="0" borderId="0" xfId="0" applyFont="1" applyFill="1" applyAlignment="1" applyProtection="1"/>
    <xf numFmtId="0" fontId="5" fillId="0" borderId="0" xfId="0" applyFont="1" applyFill="1" applyAlignment="1" applyProtection="1">
      <alignment horizontal="center"/>
    </xf>
    <xf numFmtId="0" fontId="0" fillId="0" borderId="0" xfId="0" applyFill="1" applyBorder="1" applyProtection="1"/>
    <xf numFmtId="0" fontId="10" fillId="0" borderId="0" xfId="0" applyFont="1" applyFill="1" applyAlignment="1" applyProtection="1">
      <alignment horizontal="left"/>
      <protection hidden="1"/>
    </xf>
    <xf numFmtId="0" fontId="0" fillId="0" borderId="0" xfId="0" applyFill="1" applyBorder="1" applyAlignment="1" applyProtection="1">
      <alignment horizontal="center"/>
    </xf>
    <xf numFmtId="0" fontId="5" fillId="0" borderId="0" xfId="0" applyFont="1" applyFill="1" applyBorder="1" applyAlignment="1" applyProtection="1">
      <alignment horizontal="center"/>
    </xf>
    <xf numFmtId="0" fontId="0" fillId="0" borderId="0" xfId="0" applyFill="1" applyAlignment="1" applyProtection="1">
      <alignment horizontal="center"/>
    </xf>
    <xf numFmtId="166" fontId="0" fillId="0" borderId="0" xfId="0" applyNumberFormat="1" applyProtection="1">
      <protection hidden="1"/>
    </xf>
    <xf numFmtId="164" fontId="5" fillId="3" borderId="0" xfId="0" applyNumberFormat="1" applyFont="1" applyFill="1" applyBorder="1" applyAlignment="1" applyProtection="1">
      <alignment horizontal="center"/>
      <protection locked="0"/>
    </xf>
    <xf numFmtId="168" fontId="0" fillId="0" borderId="0" xfId="0" applyNumberFormat="1" applyFill="1" applyAlignment="1" applyProtection="1">
      <alignment horizontal="center"/>
      <protection locked="0"/>
    </xf>
    <xf numFmtId="0" fontId="0" fillId="0" borderId="2" xfId="0" applyFill="1" applyBorder="1" applyAlignment="1" applyProtection="1">
      <alignment horizontal="center"/>
      <protection locked="0"/>
    </xf>
    <xf numFmtId="167" fontId="0" fillId="0" borderId="0" xfId="0" applyNumberFormat="1" applyFill="1" applyProtection="1">
      <protection hidden="1"/>
    </xf>
    <xf numFmtId="2" fontId="0" fillId="0" borderId="0" xfId="0" applyNumberFormat="1" applyProtection="1">
      <protection hidden="1"/>
    </xf>
    <xf numFmtId="0" fontId="0" fillId="0" borderId="6" xfId="0" applyBorder="1" applyAlignment="1">
      <alignment horizontal="center"/>
    </xf>
    <xf numFmtId="1" fontId="0" fillId="3" borderId="0" xfId="0" applyNumberFormat="1" applyFill="1" applyAlignment="1" applyProtection="1">
      <alignment horizontal="left"/>
      <protection locked="0"/>
    </xf>
    <xf numFmtId="0" fontId="0" fillId="4" borderId="0" xfId="0" applyFill="1" applyProtection="1">
      <protection hidden="1"/>
    </xf>
    <xf numFmtId="0" fontId="11" fillId="0" borderId="0" xfId="0" quotePrefix="1" applyFont="1" applyFill="1" applyAlignment="1" applyProtection="1">
      <alignment horizontal="right"/>
      <protection locked="0"/>
    </xf>
    <xf numFmtId="0" fontId="0" fillId="0" borderId="55" xfId="0" applyFill="1" applyBorder="1" applyAlignment="1" applyProtection="1">
      <alignment horizontal="center"/>
      <protection hidden="1"/>
    </xf>
    <xf numFmtId="0" fontId="6" fillId="4" borderId="56" xfId="0" applyFont="1" applyFill="1" applyBorder="1" applyAlignment="1" applyProtection="1">
      <alignment horizontal="center"/>
      <protection hidden="1"/>
    </xf>
    <xf numFmtId="167" fontId="0" fillId="4" borderId="57" xfId="1" applyNumberFormat="1" applyFont="1" applyFill="1" applyBorder="1" applyAlignment="1" applyProtection="1">
      <alignment horizontal="center"/>
      <protection hidden="1"/>
    </xf>
    <xf numFmtId="0" fontId="15" fillId="0" borderId="0" xfId="0" applyFont="1" applyAlignment="1">
      <alignment horizontal="left"/>
    </xf>
    <xf numFmtId="0" fontId="0" fillId="0" borderId="0" xfId="0" applyFill="1" applyBorder="1" applyAlignment="1">
      <alignment horizontal="right"/>
    </xf>
    <xf numFmtId="0" fontId="0" fillId="0" borderId="8" xfId="0" applyFill="1" applyBorder="1" applyProtection="1"/>
    <xf numFmtId="0" fontId="0" fillId="0" borderId="35" xfId="0" applyFill="1" applyBorder="1" applyAlignment="1">
      <alignment horizontal="right"/>
    </xf>
    <xf numFmtId="0" fontId="0" fillId="0" borderId="35" xfId="0" applyFill="1" applyBorder="1"/>
    <xf numFmtId="0" fontId="0" fillId="0" borderId="36" xfId="0" applyFill="1" applyBorder="1" applyProtection="1"/>
    <xf numFmtId="0" fontId="0" fillId="0" borderId="11" xfId="0" applyFill="1" applyBorder="1" applyAlignment="1">
      <alignment horizontal="right"/>
    </xf>
    <xf numFmtId="0" fontId="0" fillId="0" borderId="11" xfId="0" applyFill="1" applyBorder="1"/>
    <xf numFmtId="0" fontId="0" fillId="0" borderId="29" xfId="0" applyFill="1" applyBorder="1" applyAlignment="1">
      <alignment horizontal="right"/>
    </xf>
    <xf numFmtId="0" fontId="0" fillId="0" borderId="29" xfId="0" applyFill="1" applyBorder="1"/>
    <xf numFmtId="0" fontId="0" fillId="0" borderId="14" xfId="0" applyFill="1" applyBorder="1" applyProtection="1"/>
    <xf numFmtId="0" fontId="0" fillId="0" borderId="9" xfId="0" applyFill="1" applyBorder="1" applyProtection="1"/>
    <xf numFmtId="0" fontId="0" fillId="0" borderId="23" xfId="0" applyFill="1" applyBorder="1" applyAlignment="1">
      <alignment horizontal="right"/>
    </xf>
    <xf numFmtId="0" fontId="0" fillId="3" borderId="49" xfId="0" applyFill="1" applyBorder="1" applyAlignment="1" applyProtection="1">
      <alignment horizontal="center"/>
      <protection locked="0"/>
    </xf>
    <xf numFmtId="0" fontId="0" fillId="3" borderId="26" xfId="0" applyFill="1" applyBorder="1" applyAlignment="1" applyProtection="1">
      <alignment horizontal="center"/>
      <protection locked="0"/>
    </xf>
    <xf numFmtId="0" fontId="0" fillId="3" borderId="28" xfId="0" applyFill="1" applyBorder="1" applyAlignment="1" applyProtection="1">
      <alignment horizontal="center"/>
      <protection locked="0"/>
    </xf>
    <xf numFmtId="0" fontId="0" fillId="3" borderId="33" xfId="0" applyFill="1" applyBorder="1" applyAlignment="1" applyProtection="1">
      <alignment horizontal="center"/>
    </xf>
    <xf numFmtId="1" fontId="0" fillId="0" borderId="3" xfId="0" applyNumberFormat="1" applyBorder="1" applyAlignment="1" applyProtection="1">
      <alignment horizontal="center"/>
    </xf>
    <xf numFmtId="1" fontId="0" fillId="0" borderId="4" xfId="0" applyNumberFormat="1" applyBorder="1" applyAlignment="1" applyProtection="1">
      <alignment horizontal="center"/>
    </xf>
    <xf numFmtId="1" fontId="0" fillId="0" borderId="5" xfId="0" applyNumberFormat="1" applyBorder="1" applyAlignment="1" applyProtection="1">
      <alignment horizontal="center"/>
    </xf>
    <xf numFmtId="1" fontId="0" fillId="0" borderId="10" xfId="0" applyNumberFormat="1" applyBorder="1" applyAlignment="1" applyProtection="1">
      <alignment horizontal="center"/>
    </xf>
    <xf numFmtId="1" fontId="0" fillId="0" borderId="11" xfId="0" applyNumberFormat="1" applyBorder="1" applyAlignment="1" applyProtection="1">
      <alignment horizontal="center"/>
    </xf>
    <xf numFmtId="1" fontId="0" fillId="0" borderId="12" xfId="0" applyNumberFormat="1" applyBorder="1" applyAlignment="1" applyProtection="1">
      <alignment horizontal="center"/>
    </xf>
    <xf numFmtId="1" fontId="0" fillId="0" borderId="29" xfId="0" applyNumberFormat="1" applyBorder="1" applyAlignment="1" applyProtection="1">
      <alignment horizontal="center"/>
    </xf>
    <xf numFmtId="0" fontId="6" fillId="0" borderId="11" xfId="0" applyFont="1" applyFill="1" applyBorder="1" applyAlignment="1" applyProtection="1">
      <alignment horizontal="center"/>
      <protection hidden="1"/>
    </xf>
    <xf numFmtId="0" fontId="6" fillId="0" borderId="29" xfId="0" applyFont="1" applyFill="1" applyBorder="1" applyAlignment="1" applyProtection="1">
      <alignment horizontal="center"/>
      <protection hidden="1"/>
    </xf>
    <xf numFmtId="0" fontId="6" fillId="0" borderId="54" xfId="0" applyFont="1" applyFill="1" applyBorder="1" applyAlignment="1" applyProtection="1">
      <alignment horizontal="center"/>
      <protection hidden="1"/>
    </xf>
    <xf numFmtId="10" fontId="0" fillId="0" borderId="11" xfId="1" applyNumberFormat="1" applyFont="1" applyBorder="1" applyAlignment="1" applyProtection="1">
      <alignment horizontal="center"/>
      <protection hidden="1"/>
    </xf>
    <xf numFmtId="10" fontId="0" fillId="0" borderId="0" xfId="1" applyNumberFormat="1" applyFont="1" applyBorder="1" applyAlignment="1" applyProtection="1">
      <alignment horizontal="center"/>
      <protection hidden="1"/>
    </xf>
    <xf numFmtId="10" fontId="0" fillId="0" borderId="29" xfId="1" applyNumberFormat="1" applyFont="1" applyBorder="1" applyAlignment="1" applyProtection="1">
      <alignment horizontal="center"/>
      <protection hidden="1"/>
    </xf>
    <xf numFmtId="10" fontId="0" fillId="0" borderId="54" xfId="1" applyNumberFormat="1" applyFont="1" applyBorder="1" applyAlignment="1" applyProtection="1">
      <alignment horizontal="center"/>
      <protection hidden="1"/>
    </xf>
    <xf numFmtId="10" fontId="0" fillId="0" borderId="15" xfId="1" applyNumberFormat="1" applyFont="1" applyBorder="1" applyAlignment="1" applyProtection="1">
      <alignment horizontal="center"/>
      <protection hidden="1"/>
    </xf>
    <xf numFmtId="10" fontId="0" fillId="0" borderId="27" xfId="1" applyNumberFormat="1" applyFont="1" applyBorder="1" applyAlignment="1" applyProtection="1">
      <alignment horizontal="center"/>
      <protection hidden="1"/>
    </xf>
    <xf numFmtId="10" fontId="0" fillId="0" borderId="13" xfId="1" applyNumberFormat="1" applyFont="1" applyBorder="1" applyAlignment="1" applyProtection="1">
      <alignment horizontal="center"/>
      <protection hidden="1"/>
    </xf>
    <xf numFmtId="10" fontId="0" fillId="0" borderId="6" xfId="1" applyNumberFormat="1" applyFont="1" applyBorder="1" applyAlignment="1" applyProtection="1">
      <alignment horizontal="center"/>
      <protection hidden="1"/>
    </xf>
    <xf numFmtId="0" fontId="0" fillId="0" borderId="0" xfId="0" quotePrefix="1" applyFill="1" applyBorder="1" applyProtection="1">
      <protection hidden="1"/>
    </xf>
    <xf numFmtId="0" fontId="0" fillId="0" borderId="0" xfId="0" applyProtection="1">
      <protection locked="0"/>
    </xf>
    <xf numFmtId="0" fontId="0" fillId="0" borderId="3" xfId="0" applyBorder="1" applyAlignment="1" applyProtection="1">
      <alignment horizontal="center"/>
    </xf>
    <xf numFmtId="164" fontId="0" fillId="0" borderId="3" xfId="0" applyNumberFormat="1" applyBorder="1" applyAlignment="1" applyProtection="1">
      <alignment horizontal="center"/>
    </xf>
    <xf numFmtId="164" fontId="0" fillId="0" borderId="12" xfId="0" applyNumberFormat="1" applyFill="1" applyBorder="1" applyAlignment="1">
      <alignment horizontal="center"/>
    </xf>
    <xf numFmtId="164" fontId="0" fillId="0" borderId="3" xfId="0" applyNumberFormat="1" applyFill="1" applyBorder="1" applyAlignment="1">
      <alignment horizontal="center"/>
    </xf>
    <xf numFmtId="164" fontId="0" fillId="0" borderId="5" xfId="0" applyNumberFormat="1" applyFill="1" applyBorder="1" applyAlignment="1">
      <alignment horizontal="center"/>
    </xf>
    <xf numFmtId="164" fontId="0" fillId="0" borderId="17" xfId="0" applyNumberFormat="1" applyFill="1" applyBorder="1" applyAlignment="1">
      <alignment horizontal="center"/>
    </xf>
    <xf numFmtId="164" fontId="0" fillId="0" borderId="0" xfId="0" applyNumberFormat="1" applyProtection="1"/>
    <xf numFmtId="164" fontId="0" fillId="0" borderId="5" xfId="0" applyNumberFormat="1" applyBorder="1" applyAlignment="1" applyProtection="1">
      <alignment horizontal="center"/>
    </xf>
    <xf numFmtId="164" fontId="0" fillId="0" borderId="17" xfId="0" applyNumberFormat="1" applyBorder="1" applyAlignment="1" applyProtection="1">
      <alignment horizontal="center"/>
    </xf>
    <xf numFmtId="0" fontId="6" fillId="0" borderId="0" xfId="0" applyFont="1" applyBorder="1" applyAlignment="1" applyProtection="1">
      <alignment horizontal="center"/>
    </xf>
    <xf numFmtId="0" fontId="4" fillId="0" borderId="0" xfId="0" applyFont="1" applyBorder="1" applyAlignment="1" applyProtection="1">
      <alignment horizontal="center"/>
    </xf>
    <xf numFmtId="0" fontId="4" fillId="0" borderId="0" xfId="0" quotePrefix="1" applyFont="1" applyBorder="1" applyAlignment="1" applyProtection="1">
      <alignment horizontal="center"/>
    </xf>
    <xf numFmtId="164" fontId="0" fillId="0" borderId="2" xfId="0" applyNumberFormat="1" applyBorder="1" applyAlignment="1" applyProtection="1">
      <alignment horizontal="center"/>
    </xf>
    <xf numFmtId="164" fontId="0" fillId="0" borderId="4" xfId="0" applyNumberFormat="1" applyBorder="1" applyAlignment="1" applyProtection="1">
      <alignment horizontal="center"/>
    </xf>
    <xf numFmtId="164" fontId="0" fillId="0" borderId="37" xfId="0" applyNumberFormat="1" applyBorder="1" applyAlignment="1" applyProtection="1">
      <alignment horizontal="center"/>
    </xf>
    <xf numFmtId="164" fontId="6" fillId="0" borderId="0" xfId="0" applyNumberFormat="1" applyFont="1" applyBorder="1" applyAlignment="1" applyProtection="1">
      <alignment horizontal="center"/>
    </xf>
    <xf numFmtId="164" fontId="0" fillId="0" borderId="0" xfId="0" applyNumberFormat="1" applyProtection="1">
      <protection hidden="1"/>
    </xf>
    <xf numFmtId="164" fontId="0" fillId="0" borderId="10" xfId="0" applyNumberFormat="1" applyFill="1" applyBorder="1" applyAlignment="1">
      <alignment horizontal="center"/>
    </xf>
    <xf numFmtId="164" fontId="0" fillId="0" borderId="2" xfId="0" applyNumberFormat="1" applyFill="1" applyBorder="1" applyAlignment="1">
      <alignment horizontal="center"/>
    </xf>
    <xf numFmtId="164" fontId="0" fillId="0" borderId="4" xfId="0" applyNumberFormat="1" applyFill="1" applyBorder="1" applyAlignment="1">
      <alignment horizontal="center"/>
    </xf>
    <xf numFmtId="164" fontId="0" fillId="0" borderId="37" xfId="0" applyNumberFormat="1" applyFill="1" applyBorder="1" applyAlignment="1">
      <alignment horizontal="center"/>
    </xf>
    <xf numFmtId="0" fontId="6" fillId="0" borderId="0" xfId="2"/>
    <xf numFmtId="0" fontId="6" fillId="0" borderId="0" xfId="2" applyFill="1" applyProtection="1">
      <protection hidden="1"/>
    </xf>
    <xf numFmtId="0" fontId="6" fillId="0" borderId="0" xfId="2" applyFont="1" applyFill="1" applyAlignment="1" applyProtection="1">
      <alignment horizontal="right"/>
      <protection hidden="1"/>
    </xf>
    <xf numFmtId="0" fontId="6" fillId="0" borderId="29" xfId="2" applyFont="1" applyFill="1" applyBorder="1" applyAlignment="1" applyProtection="1">
      <alignment horizontal="left"/>
      <protection hidden="1"/>
    </xf>
    <xf numFmtId="0" fontId="6" fillId="0" borderId="0" xfId="2" applyFont="1" applyFill="1" applyBorder="1" applyAlignment="1" applyProtection="1">
      <alignment horizontal="left"/>
      <protection hidden="1"/>
    </xf>
    <xf numFmtId="0" fontId="6" fillId="0" borderId="6" xfId="2" applyFill="1" applyBorder="1" applyAlignment="1" applyProtection="1">
      <alignment horizontal="center"/>
      <protection hidden="1"/>
    </xf>
    <xf numFmtId="164" fontId="5" fillId="8" borderId="6" xfId="0" applyNumberFormat="1" applyFont="1" applyFill="1" applyBorder="1" applyAlignment="1" applyProtection="1">
      <alignment horizontal="center"/>
      <protection locked="0"/>
    </xf>
    <xf numFmtId="0" fontId="5" fillId="0" borderId="0" xfId="0" applyFont="1" applyBorder="1" applyAlignment="1" applyProtection="1">
      <alignment horizontal="center"/>
    </xf>
    <xf numFmtId="0" fontId="0" fillId="0" borderId="2" xfId="0" applyBorder="1" applyAlignment="1" applyProtection="1">
      <alignment horizontal="center"/>
    </xf>
    <xf numFmtId="0" fontId="0" fillId="0" borderId="0" xfId="0" applyBorder="1" applyAlignment="1" applyProtection="1">
      <alignment horizontal="center"/>
    </xf>
    <xf numFmtId="0" fontId="0" fillId="0" borderId="0" xfId="0" applyBorder="1" applyAlignment="1" applyProtection="1"/>
    <xf numFmtId="0" fontId="16" fillId="0" borderId="0" xfId="0" applyFont="1" applyBorder="1" applyAlignment="1" applyProtection="1">
      <alignment horizontal="center"/>
    </xf>
    <xf numFmtId="2" fontId="5" fillId="0" borderId="0" xfId="0" applyNumberFormat="1" applyFont="1" applyBorder="1" applyAlignment="1" applyProtection="1">
      <alignment horizontal="center"/>
    </xf>
    <xf numFmtId="0" fontId="16" fillId="0" borderId="66" xfId="0" applyFont="1" applyBorder="1" applyProtection="1"/>
    <xf numFmtId="0" fontId="2" fillId="0" borderId="0" xfId="0" applyFont="1" applyBorder="1" applyAlignment="1" applyProtection="1">
      <alignment horizontal="center"/>
    </xf>
    <xf numFmtId="0" fontId="0" fillId="4" borderId="15" xfId="0" applyFill="1" applyBorder="1" applyAlignment="1" applyProtection="1">
      <alignment horizontal="center"/>
    </xf>
    <xf numFmtId="0" fontId="0" fillId="4" borderId="8" xfId="0" applyFill="1" applyBorder="1" applyAlignment="1" applyProtection="1">
      <alignment horizontal="center"/>
    </xf>
    <xf numFmtId="0" fontId="0" fillId="4" borderId="0" xfId="0" applyFill="1" applyBorder="1" applyAlignment="1" applyProtection="1">
      <alignment horizontal="center"/>
    </xf>
    <xf numFmtId="2" fontId="5" fillId="9" borderId="25" xfId="0" applyNumberFormat="1" applyFont="1" applyFill="1" applyBorder="1" applyAlignment="1" applyProtection="1">
      <alignment horizontal="center"/>
    </xf>
    <xf numFmtId="0" fontId="5" fillId="9" borderId="8" xfId="0" applyFont="1" applyFill="1" applyBorder="1" applyAlignment="1" applyProtection="1">
      <alignment horizontal="center"/>
    </xf>
    <xf numFmtId="0" fontId="6" fillId="4" borderId="7" xfId="0" applyFont="1" applyFill="1" applyBorder="1" applyAlignment="1" applyProtection="1">
      <alignment horizontal="center"/>
      <protection locked="0"/>
    </xf>
    <xf numFmtId="0" fontId="6" fillId="9" borderId="11" xfId="0" applyFont="1" applyFill="1" applyBorder="1" applyAlignment="1" applyProtection="1">
      <alignment horizontal="center"/>
      <protection locked="0"/>
    </xf>
    <xf numFmtId="0" fontId="6" fillId="4" borderId="11" xfId="0" applyFont="1" applyFill="1" applyBorder="1" applyAlignment="1" applyProtection="1">
      <alignment horizontal="center"/>
      <protection locked="0"/>
    </xf>
    <xf numFmtId="0" fontId="6" fillId="4" borderId="12" xfId="0" applyFont="1" applyFill="1" applyBorder="1" applyAlignment="1" applyProtection="1">
      <alignment horizontal="center"/>
      <protection locked="0"/>
    </xf>
    <xf numFmtId="0" fontId="0" fillId="9" borderId="3" xfId="0" applyFill="1" applyBorder="1" applyAlignment="1" applyProtection="1">
      <alignment horizontal="center"/>
    </xf>
    <xf numFmtId="0" fontId="0" fillId="4" borderId="27" xfId="0" applyFill="1" applyBorder="1" applyAlignment="1" applyProtection="1">
      <alignment horizontal="center"/>
    </xf>
    <xf numFmtId="0" fontId="0" fillId="0" borderId="11" xfId="0" applyBorder="1" applyAlignment="1" applyProtection="1">
      <alignment horizontal="center"/>
    </xf>
    <xf numFmtId="0" fontId="0" fillId="0" borderId="15" xfId="0" applyFill="1" applyBorder="1" applyAlignment="1" applyProtection="1">
      <alignment horizontal="center"/>
    </xf>
    <xf numFmtId="0" fontId="0" fillId="0" borderId="25" xfId="0" applyBorder="1" applyAlignment="1" applyProtection="1">
      <alignment horizontal="center"/>
      <protection locked="0"/>
    </xf>
    <xf numFmtId="0" fontId="0" fillId="0" borderId="0" xfId="0" applyBorder="1" applyAlignment="1" applyProtection="1">
      <alignment horizontal="center"/>
      <protection locked="0"/>
    </xf>
    <xf numFmtId="0" fontId="0" fillId="0" borderId="3" xfId="0" applyBorder="1" applyAlignment="1" applyProtection="1">
      <alignment horizontal="center"/>
      <protection locked="0"/>
    </xf>
    <xf numFmtId="0" fontId="5" fillId="4" borderId="8" xfId="0" applyFont="1" applyFill="1" applyBorder="1" applyAlignment="1" applyProtection="1">
      <alignment horizontal="center"/>
    </xf>
    <xf numFmtId="0" fontId="0" fillId="0" borderId="27" xfId="0" applyFill="1" applyBorder="1" applyAlignment="1" applyProtection="1">
      <alignment horizontal="center"/>
    </xf>
    <xf numFmtId="0" fontId="5" fillId="4" borderId="0" xfId="0" applyFont="1" applyFill="1" applyBorder="1" applyAlignment="1" applyProtection="1">
      <alignment horizontal="center"/>
    </xf>
    <xf numFmtId="0" fontId="5" fillId="4" borderId="50" xfId="0" applyFont="1" applyFill="1" applyBorder="1" applyAlignment="1" applyProtection="1">
      <alignment horizontal="center"/>
    </xf>
    <xf numFmtId="0" fontId="5" fillId="9" borderId="50" xfId="0" applyFont="1" applyFill="1" applyBorder="1" applyAlignment="1" applyProtection="1">
      <alignment horizontal="center"/>
    </xf>
    <xf numFmtId="0" fontId="5" fillId="0" borderId="36" xfId="0" applyFont="1" applyBorder="1" applyProtection="1"/>
    <xf numFmtId="0" fontId="2" fillId="0" borderId="16" xfId="0" applyFont="1" applyBorder="1" applyAlignment="1" applyProtection="1">
      <alignment horizontal="center"/>
      <protection locked="0"/>
    </xf>
    <xf numFmtId="0" fontId="2" fillId="0" borderId="35" xfId="0" applyFont="1" applyBorder="1" applyAlignment="1" applyProtection="1">
      <alignment horizontal="center"/>
      <protection locked="0"/>
    </xf>
    <xf numFmtId="0" fontId="2" fillId="0" borderId="17" xfId="0" applyFont="1" applyBorder="1" applyAlignment="1" applyProtection="1">
      <alignment horizontal="center"/>
      <protection locked="0"/>
    </xf>
    <xf numFmtId="0" fontId="0" fillId="9" borderId="17" xfId="0" applyFill="1" applyBorder="1" applyAlignment="1" applyProtection="1">
      <alignment horizontal="center"/>
    </xf>
    <xf numFmtId="0" fontId="2" fillId="0" borderId="37" xfId="0" applyFont="1" applyBorder="1" applyAlignment="1" applyProtection="1">
      <alignment horizontal="center"/>
      <protection locked="0"/>
    </xf>
    <xf numFmtId="0" fontId="0" fillId="4" borderId="34" xfId="0" applyFill="1" applyBorder="1" applyAlignment="1" applyProtection="1">
      <alignment horizontal="center"/>
    </xf>
    <xf numFmtId="0" fontId="5" fillId="4" borderId="36" xfId="0" applyFont="1" applyFill="1" applyBorder="1" applyAlignment="1" applyProtection="1">
      <alignment horizontal="center"/>
    </xf>
    <xf numFmtId="0" fontId="2" fillId="0" borderId="25" xfId="0" applyFont="1" applyBorder="1" applyAlignment="1" applyProtection="1">
      <alignment horizontal="center"/>
    </xf>
    <xf numFmtId="0" fontId="0" fillId="4" borderId="68" xfId="0" applyNumberFormat="1" applyFill="1" applyBorder="1" applyAlignment="1" applyProtection="1">
      <alignment horizontal="center"/>
      <protection locked="0"/>
    </xf>
    <xf numFmtId="0" fontId="0" fillId="4" borderId="69" xfId="0" applyNumberFormat="1" applyFill="1" applyBorder="1" applyAlignment="1" applyProtection="1">
      <alignment horizontal="center"/>
      <protection locked="0"/>
    </xf>
    <xf numFmtId="0" fontId="0" fillId="9" borderId="70" xfId="0" applyFill="1" applyBorder="1" applyAlignment="1" applyProtection="1">
      <alignment horizontal="center"/>
    </xf>
    <xf numFmtId="0" fontId="0" fillId="4" borderId="71" xfId="0" applyFill="1" applyBorder="1" applyAlignment="1" applyProtection="1">
      <alignment horizontal="center"/>
      <protection locked="0"/>
    </xf>
    <xf numFmtId="0" fontId="0" fillId="4" borderId="72" xfId="0" applyFill="1" applyBorder="1" applyAlignment="1" applyProtection="1">
      <alignment horizontal="center"/>
      <protection locked="0"/>
    </xf>
    <xf numFmtId="0" fontId="0" fillId="4" borderId="68" xfId="0" applyFill="1" applyBorder="1" applyAlignment="1" applyProtection="1">
      <alignment horizontal="center"/>
      <protection locked="0"/>
    </xf>
    <xf numFmtId="0" fontId="0" fillId="9" borderId="73" xfId="0" applyFill="1" applyBorder="1" applyAlignment="1" applyProtection="1">
      <alignment horizontal="center"/>
    </xf>
    <xf numFmtId="0" fontId="0" fillId="4" borderId="74" xfId="0" applyFill="1" applyBorder="1" applyAlignment="1" applyProtection="1">
      <alignment horizontal="center"/>
    </xf>
    <xf numFmtId="0" fontId="0" fillId="9" borderId="75" xfId="0" applyNumberFormat="1" applyFill="1" applyBorder="1" applyAlignment="1" applyProtection="1">
      <alignment horizontal="center"/>
    </xf>
    <xf numFmtId="2" fontId="0" fillId="9" borderId="76" xfId="0" applyNumberFormat="1" applyFill="1" applyBorder="1" applyAlignment="1" applyProtection="1">
      <alignment horizontal="center"/>
    </xf>
    <xf numFmtId="0" fontId="0" fillId="9" borderId="77" xfId="0" applyNumberFormat="1" applyFill="1" applyBorder="1" applyAlignment="1" applyProtection="1">
      <alignment horizontal="center"/>
    </xf>
    <xf numFmtId="169" fontId="0" fillId="0" borderId="0" xfId="0" applyNumberFormat="1" applyProtection="1"/>
    <xf numFmtId="0" fontId="0" fillId="0" borderId="78" xfId="0" applyNumberFormat="1" applyBorder="1" applyAlignment="1" applyProtection="1">
      <alignment horizontal="center"/>
      <protection locked="0"/>
    </xf>
    <xf numFmtId="0" fontId="0" fillId="9" borderId="79" xfId="0" applyFill="1" applyBorder="1" applyAlignment="1" applyProtection="1">
      <alignment horizontal="center"/>
    </xf>
    <xf numFmtId="0" fontId="0" fillId="9" borderId="81" xfId="0" applyNumberFormat="1" applyFill="1" applyBorder="1" applyAlignment="1" applyProtection="1">
      <alignment horizontal="center"/>
    </xf>
    <xf numFmtId="2" fontId="0" fillId="9" borderId="82" xfId="0" applyNumberFormat="1" applyFill="1" applyBorder="1" applyAlignment="1" applyProtection="1">
      <alignment horizontal="center"/>
    </xf>
    <xf numFmtId="0" fontId="0" fillId="4" borderId="83" xfId="0" applyNumberFormat="1" applyFill="1" applyBorder="1" applyAlignment="1" applyProtection="1">
      <alignment horizontal="center"/>
      <protection locked="0"/>
    </xf>
    <xf numFmtId="169" fontId="0" fillId="0" borderId="0" xfId="0" applyNumberFormat="1" applyAlignment="1" applyProtection="1">
      <alignment horizontal="center"/>
    </xf>
    <xf numFmtId="0" fontId="0" fillId="0" borderId="84" xfId="0" applyNumberFormat="1" applyBorder="1" applyAlignment="1" applyProtection="1">
      <alignment horizontal="center"/>
      <protection locked="0"/>
    </xf>
    <xf numFmtId="0" fontId="0" fillId="0" borderId="85" xfId="0" applyNumberFormat="1" applyBorder="1" applyAlignment="1" applyProtection="1">
      <alignment horizontal="center"/>
      <protection locked="0"/>
    </xf>
    <xf numFmtId="0" fontId="0" fillId="0" borderId="80" xfId="0" applyNumberFormat="1" applyBorder="1" applyAlignment="1" applyProtection="1">
      <alignment horizontal="center"/>
      <protection locked="0"/>
    </xf>
    <xf numFmtId="0" fontId="0" fillId="0" borderId="86" xfId="0" applyNumberFormat="1" applyBorder="1" applyAlignment="1" applyProtection="1">
      <alignment horizontal="center"/>
      <protection locked="0"/>
    </xf>
    <xf numFmtId="0" fontId="0" fillId="0" borderId="87" xfId="0" applyNumberFormat="1" applyBorder="1" applyAlignment="1" applyProtection="1">
      <alignment horizontal="center"/>
      <protection locked="0"/>
    </xf>
    <xf numFmtId="0" fontId="0" fillId="0" borderId="88" xfId="0" applyNumberFormat="1" applyBorder="1" applyAlignment="1" applyProtection="1">
      <alignment horizontal="center"/>
      <protection locked="0"/>
    </xf>
    <xf numFmtId="0" fontId="0" fillId="0" borderId="89" xfId="0" applyNumberFormat="1" applyBorder="1" applyAlignment="1" applyProtection="1">
      <alignment horizontal="center"/>
      <protection locked="0"/>
    </xf>
    <xf numFmtId="0" fontId="0" fillId="9" borderId="89" xfId="0" applyFill="1" applyBorder="1" applyAlignment="1" applyProtection="1">
      <alignment horizontal="center"/>
    </xf>
    <xf numFmtId="0" fontId="0" fillId="4" borderId="90" xfId="0" applyFill="1" applyBorder="1" applyAlignment="1" applyProtection="1">
      <alignment horizontal="center"/>
    </xf>
    <xf numFmtId="0" fontId="0" fillId="9" borderId="91" xfId="0" applyNumberFormat="1" applyFill="1" applyBorder="1" applyAlignment="1" applyProtection="1">
      <alignment horizontal="center"/>
    </xf>
    <xf numFmtId="2" fontId="0" fillId="9" borderId="92" xfId="0" applyNumberFormat="1" applyFill="1" applyBorder="1" applyAlignment="1" applyProtection="1">
      <alignment horizontal="center"/>
    </xf>
    <xf numFmtId="0" fontId="6" fillId="0" borderId="0" xfId="0" applyFont="1" applyFill="1" applyBorder="1" applyProtection="1"/>
    <xf numFmtId="2" fontId="0" fillId="0" borderId="0" xfId="0" applyNumberFormat="1" applyFill="1" applyBorder="1" applyAlignment="1" applyProtection="1">
      <alignment horizontal="center"/>
    </xf>
    <xf numFmtId="0" fontId="0" fillId="0" borderId="0" xfId="0" applyNumberFormat="1" applyFill="1" applyBorder="1" applyAlignment="1" applyProtection="1">
      <alignment horizontal="center"/>
    </xf>
    <xf numFmtId="1" fontId="0" fillId="0" borderId="0" xfId="0" applyNumberFormat="1" applyFill="1" applyBorder="1" applyAlignment="1" applyProtection="1">
      <alignment horizontal="center"/>
    </xf>
    <xf numFmtId="2" fontId="0" fillId="0" borderId="0" xfId="0" applyNumberFormat="1" applyAlignment="1" applyProtection="1">
      <alignment horizontal="center"/>
    </xf>
    <xf numFmtId="0" fontId="0" fillId="0" borderId="0" xfId="0" applyBorder="1" applyAlignment="1">
      <alignment horizontal="center"/>
    </xf>
    <xf numFmtId="170" fontId="0" fillId="0" borderId="0" xfId="0" applyNumberFormat="1" applyBorder="1" applyAlignment="1">
      <alignment horizontal="left"/>
    </xf>
    <xf numFmtId="0" fontId="0" fillId="0" borderId="3" xfId="0" applyBorder="1"/>
    <xf numFmtId="0" fontId="0" fillId="0" borderId="2" xfId="0" applyBorder="1"/>
    <xf numFmtId="0" fontId="5" fillId="9" borderId="6" xfId="0" applyFont="1" applyFill="1" applyBorder="1" applyAlignment="1">
      <alignment horizontal="center"/>
    </xf>
    <xf numFmtId="0" fontId="5" fillId="9" borderId="6" xfId="0" applyFont="1" applyFill="1" applyBorder="1" applyAlignment="1">
      <alignment horizontal="center" wrapText="1"/>
    </xf>
    <xf numFmtId="0" fontId="0" fillId="0" borderId="5" xfId="0" applyBorder="1"/>
    <xf numFmtId="0" fontId="0" fillId="0" borderId="29" xfId="0" applyBorder="1"/>
    <xf numFmtId="0" fontId="0" fillId="0" borderId="93" xfId="0" applyBorder="1" applyAlignment="1">
      <alignment horizontal="center"/>
    </xf>
    <xf numFmtId="0" fontId="0" fillId="0" borderId="94" xfId="0" applyBorder="1"/>
    <xf numFmtId="0" fontId="5" fillId="0" borderId="0" xfId="0" applyFont="1" applyBorder="1" applyAlignment="1">
      <alignment horizontal="center" vertical="top" wrapText="1"/>
    </xf>
    <xf numFmtId="0" fontId="5" fillId="0" borderId="0" xfId="0" applyFont="1" applyBorder="1"/>
    <xf numFmtId="0" fontId="0" fillId="0" borderId="12" xfId="0" applyBorder="1"/>
    <xf numFmtId="0" fontId="0" fillId="0" borderId="11" xfId="0" applyBorder="1"/>
    <xf numFmtId="0" fontId="0" fillId="0" borderId="10" xfId="0" applyBorder="1"/>
    <xf numFmtId="2" fontId="5" fillId="0" borderId="29" xfId="0" applyNumberFormat="1" applyFont="1" applyBorder="1" applyProtection="1"/>
    <xf numFmtId="2" fontId="5" fillId="0" borderId="2" xfId="0" applyNumberFormat="1" applyFont="1" applyBorder="1" applyProtection="1"/>
    <xf numFmtId="2" fontId="5" fillId="0" borderId="10" xfId="0" applyNumberFormat="1" applyFont="1" applyBorder="1" applyProtection="1"/>
    <xf numFmtId="0" fontId="0" fillId="0" borderId="78" xfId="0" applyBorder="1" applyAlignment="1">
      <alignment horizontal="center"/>
    </xf>
    <xf numFmtId="0" fontId="0" fillId="0" borderId="4" xfId="0" applyBorder="1"/>
    <xf numFmtId="0" fontId="5" fillId="9" borderId="58" xfId="0" applyFont="1" applyFill="1" applyBorder="1" applyAlignment="1">
      <alignment horizontal="center" wrapText="1"/>
    </xf>
    <xf numFmtId="0" fontId="5" fillId="9" borderId="54" xfId="0" applyFont="1" applyFill="1" applyBorder="1" applyAlignment="1">
      <alignment horizontal="center"/>
    </xf>
    <xf numFmtId="0" fontId="5" fillId="9" borderId="54" xfId="0" applyFont="1" applyFill="1" applyBorder="1" applyAlignment="1">
      <alignment horizontal="center" wrapText="1"/>
    </xf>
    <xf numFmtId="0" fontId="5" fillId="9" borderId="1" xfId="0" applyFont="1" applyFill="1" applyBorder="1" applyAlignment="1">
      <alignment horizontal="center"/>
    </xf>
    <xf numFmtId="0" fontId="5" fillId="0" borderId="0" xfId="0" applyFont="1" applyBorder="1" applyAlignment="1">
      <alignment horizontal="left" vertical="top"/>
    </xf>
    <xf numFmtId="0" fontId="0" fillId="9" borderId="90" xfId="0" applyFill="1" applyBorder="1" applyAlignment="1" applyProtection="1">
      <alignment horizontal="center"/>
    </xf>
    <xf numFmtId="1" fontId="6" fillId="10" borderId="6" xfId="2" applyNumberFormat="1" applyFill="1" applyBorder="1" applyAlignment="1" applyProtection="1">
      <alignment horizontal="center"/>
      <protection hidden="1"/>
    </xf>
    <xf numFmtId="0" fontId="6" fillId="0" borderId="0" xfId="2" applyProtection="1"/>
    <xf numFmtId="0" fontId="11" fillId="0" borderId="0" xfId="2" applyFont="1" applyProtection="1"/>
    <xf numFmtId="0" fontId="6" fillId="0" borderId="6" xfId="2" applyFill="1" applyBorder="1" applyProtection="1">
      <protection hidden="1"/>
    </xf>
    <xf numFmtId="0" fontId="6" fillId="10" borderId="6" xfId="2" applyFill="1" applyBorder="1" applyAlignment="1" applyProtection="1">
      <alignment horizontal="center"/>
      <protection hidden="1"/>
    </xf>
    <xf numFmtId="0" fontId="6" fillId="0" borderId="0" xfId="2" applyBorder="1" applyProtection="1"/>
    <xf numFmtId="0" fontId="0" fillId="9" borderId="22" xfId="0" applyFill="1" applyBorder="1" applyAlignment="1" applyProtection="1">
      <alignment horizontal="center"/>
    </xf>
    <xf numFmtId="0" fontId="0" fillId="9" borderId="34" xfId="0" applyFill="1" applyBorder="1" applyAlignment="1" applyProtection="1">
      <alignment horizontal="center"/>
    </xf>
    <xf numFmtId="0" fontId="0" fillId="9" borderId="74" xfId="0" applyFill="1" applyBorder="1" applyAlignment="1" applyProtection="1">
      <alignment horizontal="center"/>
    </xf>
    <xf numFmtId="0" fontId="0" fillId="0" borderId="23" xfId="0" applyFill="1" applyBorder="1" applyAlignment="1" applyProtection="1">
      <alignment horizontal="center"/>
    </xf>
    <xf numFmtId="0" fontId="5" fillId="0" borderId="0" xfId="0" applyFont="1" applyBorder="1" applyAlignment="1" applyProtection="1">
      <alignment horizontal="center"/>
    </xf>
    <xf numFmtId="0" fontId="0" fillId="0" borderId="0" xfId="0" applyBorder="1" applyAlignment="1" applyProtection="1">
      <alignment horizontal="center"/>
    </xf>
    <xf numFmtId="0" fontId="11" fillId="0" borderId="0" xfId="0" applyFont="1" applyFill="1" applyAlignment="1" applyProtection="1">
      <alignment horizontal="left"/>
      <protection hidden="1"/>
    </xf>
    <xf numFmtId="0" fontId="0" fillId="0" borderId="2" xfId="0" applyFill="1" applyBorder="1" applyAlignment="1">
      <alignment horizontal="center"/>
    </xf>
    <xf numFmtId="0" fontId="0" fillId="0" borderId="3" xfId="0" applyFill="1" applyBorder="1" applyAlignment="1">
      <alignment horizontal="center"/>
    </xf>
    <xf numFmtId="0" fontId="0" fillId="0" borderId="6" xfId="0" applyBorder="1" applyAlignment="1" applyProtection="1">
      <alignment horizontal="center"/>
      <protection hidden="1"/>
    </xf>
    <xf numFmtId="0" fontId="0" fillId="0" borderId="0" xfId="0" applyBorder="1" applyAlignment="1" applyProtection="1">
      <alignment horizontal="center"/>
    </xf>
    <xf numFmtId="0" fontId="0" fillId="0" borderId="23" xfId="0" applyBorder="1" applyAlignment="1" applyProtection="1">
      <alignment horizontal="center"/>
    </xf>
    <xf numFmtId="0" fontId="0" fillId="0" borderId="2" xfId="0" applyBorder="1" applyAlignment="1" applyProtection="1">
      <alignment horizontal="center"/>
    </xf>
    <xf numFmtId="0" fontId="0" fillId="0" borderId="0" xfId="0" applyAlignment="1" applyProtection="1">
      <alignment horizontal="center"/>
      <protection hidden="1"/>
    </xf>
    <xf numFmtId="0" fontId="0" fillId="0" borderId="1" xfId="0" applyBorder="1" applyAlignment="1" applyProtection="1">
      <alignment horizontal="center"/>
      <protection hidden="1"/>
    </xf>
    <xf numFmtId="0" fontId="0" fillId="0" borderId="6" xfId="0" applyBorder="1" applyAlignment="1" applyProtection="1">
      <alignment horizontal="center"/>
      <protection hidden="1"/>
    </xf>
    <xf numFmtId="0" fontId="7" fillId="2" borderId="95" xfId="0" applyFont="1" applyFill="1" applyBorder="1" applyProtection="1">
      <protection hidden="1"/>
    </xf>
    <xf numFmtId="0" fontId="7" fillId="8" borderId="96" xfId="0" applyFont="1" applyFill="1" applyBorder="1" applyProtection="1">
      <protection locked="0"/>
    </xf>
    <xf numFmtId="0" fontId="7" fillId="2" borderId="96" xfId="0" applyFont="1" applyFill="1" applyBorder="1" applyProtection="1">
      <protection hidden="1"/>
    </xf>
    <xf numFmtId="0" fontId="7" fillId="2" borderId="58" xfId="0" applyFont="1" applyFill="1" applyBorder="1" applyProtection="1">
      <protection hidden="1"/>
    </xf>
    <xf numFmtId="0" fontId="7" fillId="2" borderId="65" xfId="0" applyFont="1" applyFill="1" applyBorder="1" applyProtection="1">
      <protection hidden="1"/>
    </xf>
    <xf numFmtId="0" fontId="7" fillId="2" borderId="6" xfId="0" applyFont="1" applyFill="1" applyBorder="1" applyProtection="1">
      <protection hidden="1"/>
    </xf>
    <xf numFmtId="0" fontId="7" fillId="2" borderId="53" xfId="0" applyFont="1" applyFill="1" applyBorder="1" applyProtection="1">
      <protection hidden="1"/>
    </xf>
    <xf numFmtId="0" fontId="7" fillId="2" borderId="102" xfId="0" applyFont="1" applyFill="1" applyBorder="1" applyProtection="1">
      <protection hidden="1"/>
    </xf>
    <xf numFmtId="0" fontId="7" fillId="2" borderId="5" xfId="0" applyFont="1" applyFill="1" applyBorder="1" applyProtection="1">
      <protection hidden="1"/>
    </xf>
    <xf numFmtId="0" fontId="7" fillId="2" borderId="13" xfId="0" applyFont="1" applyFill="1" applyBorder="1" applyProtection="1">
      <protection hidden="1"/>
    </xf>
    <xf numFmtId="0" fontId="7" fillId="2" borderId="103" xfId="0" applyFont="1" applyFill="1" applyBorder="1" applyProtection="1">
      <protection hidden="1"/>
    </xf>
    <xf numFmtId="0" fontId="7" fillId="2" borderId="33" xfId="0" applyFont="1" applyFill="1" applyBorder="1" applyProtection="1">
      <protection hidden="1"/>
    </xf>
    <xf numFmtId="0" fontId="7" fillId="2" borderId="37" xfId="0" applyFont="1" applyFill="1" applyBorder="1" applyProtection="1">
      <protection hidden="1"/>
    </xf>
    <xf numFmtId="0" fontId="7" fillId="2" borderId="104" xfId="0" applyFont="1" applyFill="1" applyBorder="1" applyProtection="1">
      <protection hidden="1"/>
    </xf>
    <xf numFmtId="0" fontId="7" fillId="2" borderId="34" xfId="0" applyFont="1" applyFill="1" applyBorder="1" applyProtection="1">
      <protection hidden="1"/>
    </xf>
    <xf numFmtId="0" fontId="7" fillId="2" borderId="34" xfId="0" applyFont="1" applyFill="1" applyBorder="1" applyAlignment="1" applyProtection="1">
      <alignment horizontal="center"/>
      <protection hidden="1"/>
    </xf>
    <xf numFmtId="0" fontId="7" fillId="2" borderId="52" xfId="0" applyFont="1" applyFill="1" applyBorder="1" applyProtection="1">
      <protection hidden="1"/>
    </xf>
    <xf numFmtId="0" fontId="7" fillId="2" borderId="17" xfId="0" applyFont="1" applyFill="1" applyBorder="1" applyProtection="1">
      <protection hidden="1"/>
    </xf>
    <xf numFmtId="0" fontId="7" fillId="2" borderId="48" xfId="0" applyFont="1" applyFill="1" applyBorder="1" applyProtection="1">
      <protection hidden="1"/>
    </xf>
    <xf numFmtId="0" fontId="7" fillId="2" borderId="18" xfId="0" applyFont="1" applyFill="1" applyBorder="1" applyProtection="1">
      <protection hidden="1"/>
    </xf>
    <xf numFmtId="0" fontId="7" fillId="2" borderId="105" xfId="0" applyFont="1" applyFill="1" applyBorder="1" applyProtection="1">
      <protection hidden="1"/>
    </xf>
    <xf numFmtId="0" fontId="7" fillId="2" borderId="28" xfId="0" applyFont="1" applyFill="1" applyBorder="1" applyAlignment="1" applyProtection="1">
      <alignment horizontal="center" vertical="center"/>
      <protection hidden="1"/>
    </xf>
    <xf numFmtId="0" fontId="7" fillId="2" borderId="103" xfId="0" applyFont="1" applyFill="1" applyBorder="1" applyAlignment="1" applyProtection="1">
      <alignment vertical="center" wrapText="1"/>
      <protection hidden="1"/>
    </xf>
    <xf numFmtId="1" fontId="7" fillId="2" borderId="29" xfId="0" applyNumberFormat="1" applyFont="1" applyFill="1" applyBorder="1" applyAlignment="1" applyProtection="1">
      <alignment vertical="center"/>
      <protection hidden="1"/>
    </xf>
    <xf numFmtId="1" fontId="7" fillId="2" borderId="106" xfId="0" applyNumberFormat="1" applyFont="1" applyFill="1" applyBorder="1" applyAlignment="1" applyProtection="1">
      <alignment vertical="center"/>
      <protection hidden="1"/>
    </xf>
    <xf numFmtId="1" fontId="7" fillId="2" borderId="107" xfId="0" applyNumberFormat="1" applyFont="1" applyFill="1" applyBorder="1" applyAlignment="1" applyProtection="1">
      <alignment vertical="center"/>
      <protection hidden="1"/>
    </xf>
    <xf numFmtId="0" fontId="3" fillId="3" borderId="29" xfId="0" applyFont="1" applyFill="1" applyBorder="1" applyAlignment="1" applyProtection="1">
      <alignment horizontal="center" vertical="center"/>
      <protection locked="0" hidden="1"/>
    </xf>
    <xf numFmtId="0" fontId="3" fillId="3" borderId="107" xfId="0" applyFont="1" applyFill="1" applyBorder="1" applyAlignment="1" applyProtection="1">
      <alignment horizontal="center" vertical="center"/>
      <protection locked="0" hidden="1"/>
    </xf>
    <xf numFmtId="2" fontId="7" fillId="2" borderId="13" xfId="0" applyNumberFormat="1" applyFont="1" applyFill="1" applyBorder="1" applyAlignment="1" applyProtection="1">
      <alignment vertical="center"/>
      <protection hidden="1"/>
    </xf>
    <xf numFmtId="1" fontId="7" fillId="2" borderId="13" xfId="0" applyNumberFormat="1" applyFont="1" applyFill="1" applyBorder="1" applyAlignment="1" applyProtection="1">
      <alignment vertical="center"/>
      <protection hidden="1"/>
    </xf>
    <xf numFmtId="1" fontId="7" fillId="2" borderId="4" xfId="0" applyNumberFormat="1" applyFont="1" applyFill="1" applyBorder="1" applyAlignment="1" applyProtection="1">
      <alignment vertical="center"/>
      <protection hidden="1"/>
    </xf>
    <xf numFmtId="2" fontId="7" fillId="2" borderId="28" xfId="0" applyNumberFormat="1" applyFont="1" applyFill="1" applyBorder="1" applyAlignment="1" applyProtection="1">
      <alignment vertical="center"/>
      <protection hidden="1"/>
    </xf>
    <xf numFmtId="0" fontId="7" fillId="11" borderId="51" xfId="0" applyFont="1" applyFill="1" applyBorder="1" applyAlignment="1" applyProtection="1">
      <alignment horizontal="center" vertical="center"/>
      <protection hidden="1"/>
    </xf>
    <xf numFmtId="1" fontId="7" fillId="2" borderId="108" xfId="0" applyNumberFormat="1" applyFont="1" applyFill="1" applyBorder="1" applyAlignment="1" applyProtection="1">
      <alignment vertical="center"/>
      <protection hidden="1"/>
    </xf>
    <xf numFmtId="2" fontId="7" fillId="11" borderId="51" xfId="0" applyNumberFormat="1" applyFont="1" applyFill="1" applyBorder="1" applyAlignment="1" applyProtection="1">
      <alignment vertical="center"/>
      <protection hidden="1"/>
    </xf>
    <xf numFmtId="0" fontId="7" fillId="11" borderId="32" xfId="0" applyFont="1" applyFill="1" applyBorder="1" applyAlignment="1" applyProtection="1">
      <alignment horizontal="center" vertical="center"/>
      <protection hidden="1"/>
    </xf>
    <xf numFmtId="0" fontId="3" fillId="3" borderId="32" xfId="0" applyFont="1" applyFill="1" applyBorder="1" applyAlignment="1" applyProtection="1">
      <alignment horizontal="center" vertical="center"/>
      <protection locked="0" hidden="1"/>
    </xf>
    <xf numFmtId="0" fontId="7" fillId="2" borderId="102" xfId="0" applyFont="1" applyFill="1" applyBorder="1" applyAlignment="1" applyProtection="1">
      <alignment vertical="center"/>
      <protection hidden="1"/>
    </xf>
    <xf numFmtId="2" fontId="7" fillId="2" borderId="58" xfId="0" applyNumberFormat="1" applyFont="1" applyFill="1" applyBorder="1" applyAlignment="1" applyProtection="1">
      <alignment vertical="center"/>
      <protection hidden="1"/>
    </xf>
    <xf numFmtId="2" fontId="7" fillId="2" borderId="6" xfId="0" applyNumberFormat="1" applyFont="1" applyFill="1" applyBorder="1" applyAlignment="1" applyProtection="1">
      <alignment vertical="center"/>
      <protection hidden="1"/>
    </xf>
    <xf numFmtId="0" fontId="7" fillId="8" borderId="6" xfId="0" applyFont="1" applyFill="1" applyBorder="1" applyAlignment="1" applyProtection="1">
      <alignment vertical="center"/>
      <protection locked="0" hidden="1"/>
    </xf>
    <xf numFmtId="2" fontId="7" fillId="2" borderId="6" xfId="0" applyNumberFormat="1" applyFont="1" applyFill="1" applyBorder="1" applyAlignment="1" applyProtection="1">
      <alignment horizontal="center" vertical="center"/>
      <protection hidden="1"/>
    </xf>
    <xf numFmtId="0" fontId="7" fillId="2" borderId="105" xfId="0" applyFont="1" applyFill="1" applyBorder="1" applyAlignment="1" applyProtection="1">
      <alignment horizontal="center" vertical="center"/>
      <protection hidden="1"/>
    </xf>
    <xf numFmtId="0" fontId="7" fillId="2" borderId="58" xfId="0" applyFont="1" applyFill="1" applyBorder="1" applyAlignment="1" applyProtection="1">
      <alignment vertical="center"/>
      <protection hidden="1"/>
    </xf>
    <xf numFmtId="0" fontId="7" fillId="2" borderId="6" xfId="0" applyFont="1" applyFill="1" applyBorder="1" applyAlignment="1" applyProtection="1">
      <alignment vertical="center"/>
      <protection hidden="1"/>
    </xf>
    <xf numFmtId="0" fontId="7" fillId="2" borderId="109" xfId="0" applyFont="1" applyFill="1" applyBorder="1" applyAlignment="1" applyProtection="1">
      <alignment horizontal="center" vertical="center"/>
      <protection hidden="1"/>
    </xf>
    <xf numFmtId="0" fontId="7" fillId="2" borderId="105" xfId="0" applyFont="1" applyFill="1" applyBorder="1" applyAlignment="1" applyProtection="1">
      <alignment vertical="center"/>
      <protection hidden="1"/>
    </xf>
    <xf numFmtId="1" fontId="7" fillId="2" borderId="110" xfId="0" applyNumberFormat="1" applyFont="1" applyFill="1" applyBorder="1" applyAlignment="1" applyProtection="1">
      <alignment vertical="center"/>
      <protection hidden="1"/>
    </xf>
    <xf numFmtId="1" fontId="7" fillId="2" borderId="54" xfId="0" applyNumberFormat="1" applyFont="1" applyFill="1" applyBorder="1" applyAlignment="1" applyProtection="1">
      <alignment vertical="center"/>
      <protection hidden="1"/>
    </xf>
    <xf numFmtId="1" fontId="7" fillId="2" borderId="111" xfId="0" applyNumberFormat="1" applyFont="1" applyFill="1" applyBorder="1" applyAlignment="1" applyProtection="1">
      <alignment vertical="center"/>
      <protection hidden="1"/>
    </xf>
    <xf numFmtId="0" fontId="3" fillId="3" borderId="111" xfId="0" applyFont="1" applyFill="1" applyBorder="1" applyAlignment="1" applyProtection="1">
      <alignment horizontal="center" vertical="center"/>
      <protection locked="0" hidden="1"/>
    </xf>
    <xf numFmtId="1" fontId="7" fillId="2" borderId="6" xfId="0" applyNumberFormat="1" applyFont="1" applyFill="1" applyBorder="1" applyAlignment="1" applyProtection="1">
      <alignment vertical="center"/>
      <protection hidden="1"/>
    </xf>
    <xf numFmtId="1" fontId="7" fillId="2" borderId="1" xfId="0" applyNumberFormat="1" applyFont="1" applyFill="1" applyBorder="1" applyAlignment="1" applyProtection="1">
      <alignment vertical="center"/>
      <protection hidden="1"/>
    </xf>
    <xf numFmtId="0" fontId="7" fillId="11" borderId="105" xfId="0" applyFont="1" applyFill="1" applyBorder="1" applyAlignment="1" applyProtection="1">
      <alignment horizontal="center" vertical="center"/>
      <protection hidden="1"/>
    </xf>
    <xf numFmtId="1" fontId="7" fillId="2" borderId="112" xfId="0" applyNumberFormat="1" applyFont="1" applyFill="1" applyBorder="1" applyAlignment="1" applyProtection="1">
      <alignment vertical="center"/>
      <protection hidden="1"/>
    </xf>
    <xf numFmtId="2" fontId="7" fillId="11" borderId="105" xfId="0" applyNumberFormat="1" applyFont="1" applyFill="1" applyBorder="1" applyAlignment="1" applyProtection="1">
      <alignment vertical="center"/>
      <protection hidden="1"/>
    </xf>
    <xf numFmtId="0" fontId="7" fillId="11" borderId="102" xfId="0" applyFont="1" applyFill="1" applyBorder="1" applyAlignment="1" applyProtection="1">
      <alignment horizontal="center" vertical="center"/>
      <protection hidden="1"/>
    </xf>
    <xf numFmtId="0" fontId="7" fillId="2" borderId="53" xfId="0" applyFont="1" applyFill="1" applyBorder="1" applyAlignment="1" applyProtection="1">
      <alignment horizontal="center" vertical="center"/>
      <protection hidden="1"/>
    </xf>
    <xf numFmtId="0" fontId="7" fillId="2" borderId="113" xfId="0" applyFont="1" applyFill="1" applyBorder="1" applyAlignment="1" applyProtection="1">
      <alignment vertical="center"/>
      <protection hidden="1"/>
    </xf>
    <xf numFmtId="1" fontId="7" fillId="2" borderId="114" xfId="0" applyNumberFormat="1" applyFont="1" applyFill="1" applyBorder="1" applyAlignment="1" applyProtection="1">
      <alignment vertical="center"/>
      <protection hidden="1"/>
    </xf>
    <xf numFmtId="1" fontId="7" fillId="2" borderId="115" xfId="0" applyNumberFormat="1" applyFont="1" applyFill="1" applyBorder="1" applyAlignment="1" applyProtection="1">
      <alignment vertical="center"/>
      <protection hidden="1"/>
    </xf>
    <xf numFmtId="0" fontId="3" fillId="3" borderId="115" xfId="0" applyFont="1" applyFill="1" applyBorder="1" applyAlignment="1" applyProtection="1">
      <alignment horizontal="center" vertical="center"/>
      <protection locked="0" hidden="1"/>
    </xf>
    <xf numFmtId="0" fontId="3" fillId="3" borderId="99" xfId="0" applyFont="1" applyFill="1" applyBorder="1" applyAlignment="1" applyProtection="1">
      <alignment horizontal="center" vertical="center"/>
      <protection locked="0" hidden="1"/>
    </xf>
    <xf numFmtId="2" fontId="7" fillId="2" borderId="65" xfId="0" applyNumberFormat="1" applyFont="1" applyFill="1" applyBorder="1" applyAlignment="1" applyProtection="1">
      <alignment vertical="center"/>
      <protection hidden="1"/>
    </xf>
    <xf numFmtId="1" fontId="7" fillId="2" borderId="65" xfId="0" applyNumberFormat="1" applyFont="1" applyFill="1" applyBorder="1" applyAlignment="1" applyProtection="1">
      <alignment vertical="center"/>
      <protection hidden="1"/>
    </xf>
    <xf numFmtId="1" fontId="7" fillId="2" borderId="64" xfId="0" applyNumberFormat="1" applyFont="1" applyFill="1" applyBorder="1" applyAlignment="1" applyProtection="1">
      <alignment vertical="center"/>
      <protection hidden="1"/>
    </xf>
    <xf numFmtId="2" fontId="7" fillId="2" borderId="53" xfId="0" applyNumberFormat="1" applyFont="1" applyFill="1" applyBorder="1" applyAlignment="1" applyProtection="1">
      <alignment vertical="center"/>
      <protection hidden="1"/>
    </xf>
    <xf numFmtId="0" fontId="7" fillId="11" borderId="113" xfId="0" applyFont="1" applyFill="1" applyBorder="1" applyAlignment="1" applyProtection="1">
      <alignment horizontal="center" vertical="center"/>
      <protection hidden="1"/>
    </xf>
    <xf numFmtId="1" fontId="7" fillId="2" borderId="116" xfId="0" applyNumberFormat="1" applyFont="1" applyFill="1" applyBorder="1" applyAlignment="1" applyProtection="1">
      <alignment vertical="center"/>
      <protection hidden="1"/>
    </xf>
    <xf numFmtId="2" fontId="7" fillId="11" borderId="113" xfId="0" applyNumberFormat="1" applyFont="1" applyFill="1" applyBorder="1" applyAlignment="1" applyProtection="1">
      <alignment vertical="center"/>
      <protection hidden="1"/>
    </xf>
    <xf numFmtId="0" fontId="7" fillId="11" borderId="117" xfId="0" applyFont="1" applyFill="1" applyBorder="1" applyAlignment="1" applyProtection="1">
      <alignment horizontal="center" vertical="center"/>
      <protection hidden="1"/>
    </xf>
    <xf numFmtId="0" fontId="3" fillId="3" borderId="117" xfId="0" applyFont="1" applyFill="1" applyBorder="1" applyAlignment="1" applyProtection="1">
      <alignment horizontal="center" vertical="center"/>
      <protection locked="0" hidden="1"/>
    </xf>
    <xf numFmtId="0" fontId="7" fillId="8" borderId="65" xfId="0" applyFont="1" applyFill="1" applyBorder="1" applyAlignment="1" applyProtection="1">
      <alignment vertical="center"/>
      <protection locked="0" hidden="1"/>
    </xf>
    <xf numFmtId="2" fontId="7" fillId="2" borderId="65" xfId="0" applyNumberFormat="1" applyFont="1" applyFill="1" applyBorder="1" applyAlignment="1" applyProtection="1">
      <alignment horizontal="center" vertical="center"/>
      <protection hidden="1"/>
    </xf>
    <xf numFmtId="0" fontId="7" fillId="2" borderId="113" xfId="0" applyFont="1" applyFill="1" applyBorder="1" applyAlignment="1" applyProtection="1">
      <alignment horizontal="center" vertical="center"/>
      <protection hidden="1"/>
    </xf>
    <xf numFmtId="0" fontId="20" fillId="2" borderId="65" xfId="0" applyFont="1" applyFill="1" applyBorder="1" applyAlignment="1" applyProtection="1">
      <alignment horizontal="center" vertical="center"/>
      <protection hidden="1"/>
    </xf>
    <xf numFmtId="0" fontId="21" fillId="3" borderId="65" xfId="0" applyNumberFormat="1" applyFont="1" applyFill="1" applyBorder="1" applyAlignment="1" applyProtection="1">
      <alignment horizontal="center" vertical="center" textRotation="180"/>
      <protection locked="0"/>
    </xf>
    <xf numFmtId="0" fontId="7" fillId="2" borderId="113" xfId="0" applyFont="1" applyFill="1" applyBorder="1" applyProtection="1">
      <protection hidden="1"/>
    </xf>
    <xf numFmtId="20" fontId="0" fillId="0" borderId="0" xfId="0" quotePrefix="1" applyNumberFormat="1" applyProtection="1">
      <protection hidden="1"/>
    </xf>
    <xf numFmtId="0" fontId="0" fillId="0" borderId="0" xfId="0" quotePrefix="1" applyNumberFormat="1" applyProtection="1">
      <protection hidden="1"/>
    </xf>
    <xf numFmtId="0" fontId="0" fillId="0" borderId="0" xfId="0" applyNumberFormat="1" applyBorder="1" applyProtection="1">
      <protection hidden="1"/>
    </xf>
    <xf numFmtId="0" fontId="0" fillId="0" borderId="0" xfId="0" applyNumberFormat="1" applyFill="1" applyBorder="1" applyProtection="1">
      <protection hidden="1"/>
    </xf>
    <xf numFmtId="0" fontId="0" fillId="0" borderId="0" xfId="0" applyBorder="1" applyProtection="1">
      <protection hidden="1"/>
    </xf>
    <xf numFmtId="0" fontId="6" fillId="0" borderId="0" xfId="0" applyFont="1" applyProtection="1">
      <protection hidden="1"/>
    </xf>
    <xf numFmtId="0" fontId="0" fillId="0" borderId="95" xfId="0" applyBorder="1" applyAlignment="1" applyProtection="1">
      <alignment horizontal="center"/>
      <protection hidden="1"/>
    </xf>
    <xf numFmtId="2" fontId="0" fillId="0" borderId="109" xfId="0" applyNumberFormat="1" applyBorder="1" applyAlignment="1" applyProtection="1">
      <alignment horizontal="center"/>
      <protection hidden="1"/>
    </xf>
    <xf numFmtId="1" fontId="0" fillId="0" borderId="105" xfId="0" applyNumberFormat="1" applyBorder="1" applyAlignment="1" applyProtection="1">
      <alignment horizontal="center"/>
      <protection hidden="1"/>
    </xf>
    <xf numFmtId="2" fontId="0" fillId="0" borderId="65" xfId="0" applyNumberFormat="1" applyBorder="1" applyAlignment="1" applyProtection="1">
      <alignment horizontal="center"/>
      <protection hidden="1"/>
    </xf>
    <xf numFmtId="1" fontId="0" fillId="0" borderId="113" xfId="0" applyNumberFormat="1" applyBorder="1" applyAlignment="1" applyProtection="1">
      <alignment horizontal="center"/>
      <protection hidden="1"/>
    </xf>
    <xf numFmtId="4" fontId="0" fillId="0" borderId="13" xfId="0" applyNumberFormat="1" applyBorder="1" applyAlignment="1" applyProtection="1">
      <alignment horizontal="center"/>
      <protection hidden="1"/>
    </xf>
    <xf numFmtId="0" fontId="16" fillId="0" borderId="0" xfId="0" applyNumberFormat="1" applyFont="1" applyBorder="1" applyAlignment="1" applyProtection="1">
      <alignment horizontal="center"/>
    </xf>
    <xf numFmtId="2" fontId="5" fillId="0" borderId="67" xfId="0" applyNumberFormat="1" applyFont="1" applyFill="1" applyBorder="1" applyAlignment="1" applyProtection="1">
      <alignment horizontal="left"/>
    </xf>
    <xf numFmtId="2" fontId="7" fillId="2" borderId="26" xfId="0" applyNumberFormat="1" applyFont="1" applyFill="1" applyBorder="1" applyAlignment="1" applyProtection="1">
      <alignment vertical="center"/>
      <protection hidden="1"/>
    </xf>
    <xf numFmtId="0" fontId="7" fillId="2" borderId="118" xfId="0" applyFont="1" applyFill="1" applyBorder="1" applyProtection="1">
      <protection hidden="1"/>
    </xf>
    <xf numFmtId="2" fontId="7" fillId="2" borderId="27" xfId="0" applyNumberFormat="1" applyFont="1" applyFill="1" applyBorder="1" applyAlignment="1" applyProtection="1">
      <alignment vertical="center"/>
      <protection hidden="1"/>
    </xf>
    <xf numFmtId="0" fontId="0" fillId="10" borderId="6" xfId="0" applyFill="1" applyBorder="1" applyAlignment="1" applyProtection="1">
      <alignment horizontal="center"/>
    </xf>
    <xf numFmtId="0" fontId="5" fillId="0" borderId="0" xfId="2" applyFont="1" applyProtection="1">
      <protection locked="0"/>
    </xf>
    <xf numFmtId="0" fontId="6" fillId="0" borderId="0" xfId="2" applyProtection="1">
      <protection locked="0"/>
    </xf>
    <xf numFmtId="0" fontId="6" fillId="0" borderId="6" xfId="2" applyBorder="1" applyProtection="1"/>
    <xf numFmtId="0" fontId="7" fillId="8" borderId="97" xfId="0" applyFont="1" applyFill="1" applyBorder="1" applyProtection="1">
      <protection locked="0"/>
    </xf>
    <xf numFmtId="0" fontId="7" fillId="8" borderId="59" xfId="0" applyFont="1" applyFill="1" applyBorder="1" applyProtection="1">
      <protection locked="0"/>
    </xf>
    <xf numFmtId="0" fontId="7" fillId="8" borderId="98" xfId="0" applyFont="1" applyFill="1" applyBorder="1" applyProtection="1">
      <protection locked="0"/>
    </xf>
    <xf numFmtId="0" fontId="7" fillId="8" borderId="97" xfId="0" applyFont="1" applyFill="1" applyBorder="1" applyAlignment="1" applyProtection="1">
      <alignment horizontal="center"/>
      <protection locked="0"/>
    </xf>
    <xf numFmtId="0" fontId="7" fillId="8" borderId="59" xfId="0" applyFont="1" applyFill="1" applyBorder="1" applyAlignment="1" applyProtection="1">
      <alignment horizontal="center"/>
      <protection locked="0"/>
    </xf>
    <xf numFmtId="0" fontId="7" fillId="8" borderId="98" xfId="0" applyFont="1" applyFill="1" applyBorder="1" applyAlignment="1" applyProtection="1">
      <alignment horizontal="center"/>
      <protection locked="0"/>
    </xf>
    <xf numFmtId="14" fontId="7" fillId="8" borderId="97" xfId="0" applyNumberFormat="1" applyFont="1" applyFill="1" applyBorder="1" applyAlignment="1" applyProtection="1">
      <alignment horizontal="center"/>
      <protection hidden="1"/>
    </xf>
    <xf numFmtId="0" fontId="7" fillId="8" borderId="60" xfId="0" applyFont="1" applyFill="1" applyBorder="1" applyAlignment="1" applyProtection="1">
      <alignment horizontal="center"/>
      <protection hidden="1"/>
    </xf>
    <xf numFmtId="0" fontId="7" fillId="2" borderId="64" xfId="0" applyFont="1" applyFill="1" applyBorder="1" applyAlignment="1" applyProtection="1">
      <alignment horizontal="center"/>
      <protection hidden="1"/>
    </xf>
    <xf numFmtId="0" fontId="7" fillId="2" borderId="99" xfId="0" applyFont="1" applyFill="1" applyBorder="1" applyAlignment="1" applyProtection="1">
      <alignment horizontal="center"/>
      <protection hidden="1"/>
    </xf>
    <xf numFmtId="0" fontId="7" fillId="2" borderId="100" xfId="0" applyFont="1" applyFill="1" applyBorder="1" applyAlignment="1" applyProtection="1">
      <alignment horizontal="center"/>
      <protection hidden="1"/>
    </xf>
    <xf numFmtId="0" fontId="7" fillId="2" borderId="101" xfId="0" applyFont="1" applyFill="1" applyBorder="1" applyAlignment="1" applyProtection="1">
      <alignment horizontal="center"/>
      <protection hidden="1"/>
    </xf>
    <xf numFmtId="0" fontId="5" fillId="0" borderId="0" xfId="0" applyFont="1" applyBorder="1" applyAlignment="1" applyProtection="1">
      <alignment horizontal="center"/>
    </xf>
    <xf numFmtId="0" fontId="0" fillId="0" borderId="0" xfId="0" applyBorder="1" applyAlignment="1" applyProtection="1">
      <alignment horizontal="center"/>
    </xf>
    <xf numFmtId="164" fontId="0" fillId="0" borderId="23" xfId="0" applyNumberFormat="1" applyBorder="1" applyAlignment="1" applyProtection="1">
      <alignment horizontal="center"/>
    </xf>
    <xf numFmtId="164" fontId="0" fillId="0" borderId="24" xfId="0" applyNumberFormat="1" applyBorder="1" applyAlignment="1" applyProtection="1">
      <alignment horizontal="center"/>
    </xf>
    <xf numFmtId="0" fontId="0" fillId="0" borderId="23" xfId="0" applyBorder="1" applyAlignment="1" applyProtection="1">
      <alignment horizontal="center"/>
    </xf>
    <xf numFmtId="0" fontId="0" fillId="0" borderId="20" xfId="0" applyBorder="1" applyAlignment="1" applyProtection="1">
      <alignment horizontal="center"/>
    </xf>
    <xf numFmtId="0" fontId="5" fillId="0" borderId="61" xfId="0" applyFont="1" applyBorder="1" applyAlignment="1" applyProtection="1">
      <alignment horizontal="center"/>
    </xf>
    <xf numFmtId="0" fontId="5" fillId="0" borderId="23" xfId="0" applyFont="1" applyBorder="1" applyAlignment="1" applyProtection="1">
      <alignment horizontal="center"/>
    </xf>
    <xf numFmtId="0" fontId="0" fillId="0" borderId="62" xfId="0" applyBorder="1" applyAlignment="1" applyProtection="1">
      <alignment horizontal="center" vertical="center" textRotation="180"/>
    </xf>
    <xf numFmtId="0" fontId="0" fillId="0" borderId="50" xfId="0" applyBorder="1" applyAlignment="1" applyProtection="1">
      <alignment horizontal="center" vertical="center" textRotation="180"/>
    </xf>
    <xf numFmtId="0" fontId="0" fillId="0" borderId="51" xfId="0" applyBorder="1" applyAlignment="1" applyProtection="1">
      <alignment horizontal="center" vertical="center" textRotation="180"/>
    </xf>
    <xf numFmtId="0" fontId="5" fillId="0" borderId="19" xfId="0" applyFont="1" applyBorder="1" applyAlignment="1" applyProtection="1">
      <alignment horizontal="center"/>
    </xf>
    <xf numFmtId="0" fontId="5" fillId="0" borderId="24" xfId="0" applyFont="1" applyBorder="1" applyAlignment="1" applyProtection="1">
      <alignment horizontal="center"/>
    </xf>
    <xf numFmtId="0" fontId="0" fillId="0" borderId="2" xfId="0" applyBorder="1" applyAlignment="1" applyProtection="1">
      <alignment horizontal="center"/>
    </xf>
    <xf numFmtId="0" fontId="5" fillId="0" borderId="25" xfId="0" applyFont="1" applyBorder="1" applyAlignment="1" applyProtection="1">
      <alignment horizontal="center"/>
    </xf>
    <xf numFmtId="0" fontId="5" fillId="0" borderId="8" xfId="0" applyFont="1" applyBorder="1" applyAlignment="1" applyProtection="1">
      <alignment horizontal="center"/>
    </xf>
    <xf numFmtId="0" fontId="0" fillId="0" borderId="61" xfId="0" applyBorder="1" applyAlignment="1" applyProtection="1">
      <alignment horizontal="center" vertical="center" textRotation="180"/>
    </xf>
    <xf numFmtId="0" fontId="0" fillId="0" borderId="2" xfId="0" applyBorder="1" applyAlignment="1" applyProtection="1">
      <alignment horizontal="center" vertical="center" textRotation="180"/>
    </xf>
    <xf numFmtId="0" fontId="0" fillId="0" borderId="4" xfId="0" applyBorder="1" applyAlignment="1" applyProtection="1">
      <alignment horizontal="center" vertical="center" textRotation="180"/>
    </xf>
    <xf numFmtId="0" fontId="0" fillId="0" borderId="0" xfId="0" applyAlignment="1" applyProtection="1">
      <alignment horizontal="center"/>
      <protection hidden="1"/>
    </xf>
    <xf numFmtId="0" fontId="11" fillId="0" borderId="0" xfId="0" applyFont="1" applyFill="1" applyAlignment="1" applyProtection="1">
      <alignment horizontal="left"/>
      <protection hidden="1"/>
    </xf>
    <xf numFmtId="14" fontId="0" fillId="3" borderId="0" xfId="0" applyNumberFormat="1" applyFill="1" applyBorder="1" applyAlignment="1" applyProtection="1">
      <alignment horizontal="center"/>
      <protection locked="0"/>
    </xf>
    <xf numFmtId="0" fontId="0" fillId="3" borderId="0" xfId="0" applyFill="1" applyBorder="1" applyAlignment="1" applyProtection="1">
      <alignment horizontal="center"/>
      <protection locked="0"/>
    </xf>
    <xf numFmtId="0" fontId="6" fillId="0" borderId="6" xfId="0" applyFont="1" applyFill="1" applyBorder="1" applyAlignment="1" applyProtection="1">
      <alignment horizontal="center"/>
      <protection hidden="1"/>
    </xf>
    <xf numFmtId="0" fontId="0" fillId="0" borderId="6" xfId="0" applyFill="1" applyBorder="1" applyAlignment="1" applyProtection="1">
      <protection hidden="1"/>
    </xf>
    <xf numFmtId="0" fontId="6" fillId="0" borderId="21" xfId="0" applyFont="1" applyFill="1" applyBorder="1" applyAlignment="1" applyProtection="1">
      <alignment horizontal="center" vertical="center" textRotation="180" wrapText="1"/>
    </xf>
    <xf numFmtId="0" fontId="6" fillId="0" borderId="26" xfId="0" applyFont="1" applyFill="1" applyBorder="1" applyAlignment="1" applyProtection="1">
      <alignment horizontal="center" vertical="center" textRotation="180" wrapText="1"/>
    </xf>
    <xf numFmtId="0" fontId="6" fillId="0" borderId="28" xfId="0" applyFont="1" applyFill="1" applyBorder="1" applyAlignment="1" applyProtection="1">
      <alignment horizontal="center" vertical="center" textRotation="180" wrapText="1"/>
    </xf>
    <xf numFmtId="0" fontId="0" fillId="0" borderId="61" xfId="0" applyFill="1" applyBorder="1" applyAlignment="1">
      <alignment horizontal="center"/>
    </xf>
    <xf numFmtId="0" fontId="0" fillId="0" borderId="20" xfId="0" applyFill="1" applyBorder="1" applyAlignment="1">
      <alignment horizontal="center"/>
    </xf>
    <xf numFmtId="0" fontId="5" fillId="0" borderId="23" xfId="0" applyFont="1" applyFill="1" applyBorder="1" applyAlignment="1">
      <alignment horizontal="center"/>
    </xf>
    <xf numFmtId="0" fontId="5" fillId="0" borderId="24" xfId="0" applyFont="1"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5" fillId="0" borderId="0" xfId="0" applyFont="1" applyFill="1" applyBorder="1" applyAlignment="1">
      <alignment horizontal="center"/>
    </xf>
    <xf numFmtId="0" fontId="5" fillId="0" borderId="8" xfId="0" applyFont="1" applyFill="1" applyBorder="1" applyAlignment="1">
      <alignment horizontal="center"/>
    </xf>
    <xf numFmtId="14" fontId="0" fillId="3" borderId="0" xfId="0" applyNumberFormat="1" applyFill="1" applyBorder="1" applyAlignment="1" applyProtection="1">
      <alignment horizontal="left"/>
      <protection locked="0"/>
    </xf>
    <xf numFmtId="0" fontId="6" fillId="0" borderId="6" xfId="0" applyFont="1" applyBorder="1" applyAlignment="1" applyProtection="1">
      <alignment horizontal="center"/>
      <protection hidden="1"/>
    </xf>
    <xf numFmtId="0" fontId="0" fillId="0" borderId="6" xfId="0" applyBorder="1" applyAlignment="1" applyProtection="1">
      <protection hidden="1"/>
    </xf>
    <xf numFmtId="0" fontId="6" fillId="0" borderId="63" xfId="0" applyFont="1" applyBorder="1" applyAlignment="1" applyProtection="1">
      <alignment horizontal="center" vertical="center" textRotation="180" wrapText="1"/>
    </xf>
    <xf numFmtId="0" fontId="6" fillId="0" borderId="31" xfId="0" applyFont="1" applyBorder="1" applyAlignment="1" applyProtection="1">
      <alignment horizontal="center" vertical="center" textRotation="180" wrapText="1"/>
    </xf>
    <xf numFmtId="0" fontId="6" fillId="0" borderId="32" xfId="0" applyFont="1" applyBorder="1" applyAlignment="1" applyProtection="1">
      <alignment horizontal="center" vertical="center" textRotation="180" wrapText="1"/>
    </xf>
    <xf numFmtId="0" fontId="0" fillId="3" borderId="0" xfId="0" applyFill="1" applyBorder="1" applyAlignment="1" applyProtection="1">
      <alignment horizontal="left"/>
      <protection locked="0"/>
    </xf>
    <xf numFmtId="0" fontId="0" fillId="0" borderId="96" xfId="0" applyBorder="1" applyAlignment="1" applyProtection="1">
      <alignment horizontal="center"/>
      <protection hidden="1"/>
    </xf>
    <xf numFmtId="0" fontId="0" fillId="0" borderId="103" xfId="0" applyBorder="1" applyAlignment="1" applyProtection="1">
      <alignment horizontal="center"/>
      <protection hidden="1"/>
    </xf>
    <xf numFmtId="0" fontId="0" fillId="0" borderId="0" xfId="0" applyNumberFormat="1" applyAlignment="1" applyProtection="1">
      <alignment horizontal="left"/>
      <protection hidden="1"/>
    </xf>
    <xf numFmtId="165" fontId="0" fillId="0" borderId="0" xfId="0" applyNumberFormat="1" applyAlignment="1" applyProtection="1">
      <alignment horizontal="left"/>
      <protection hidden="1"/>
    </xf>
    <xf numFmtId="0" fontId="0" fillId="0" borderId="1" xfId="0" applyBorder="1" applyAlignment="1" applyProtection="1">
      <alignment horizontal="center"/>
      <protection hidden="1"/>
    </xf>
    <xf numFmtId="0" fontId="0" fillId="0" borderId="54" xfId="0" applyBorder="1" applyAlignment="1" applyProtection="1">
      <alignment horizontal="center"/>
      <protection hidden="1"/>
    </xf>
    <xf numFmtId="0" fontId="0" fillId="0" borderId="58" xfId="0" applyBorder="1" applyAlignment="1" applyProtection="1">
      <alignment horizontal="center"/>
      <protection hidden="1"/>
    </xf>
    <xf numFmtId="0" fontId="5" fillId="4" borderId="19" xfId="0" applyFont="1" applyFill="1" applyBorder="1" applyAlignment="1" applyProtection="1">
      <alignment horizontal="center"/>
    </xf>
    <xf numFmtId="0" fontId="5" fillId="4" borderId="23" xfId="0" applyFont="1" applyFill="1" applyBorder="1" applyAlignment="1" applyProtection="1">
      <alignment horizontal="center"/>
    </xf>
    <xf numFmtId="0" fontId="5" fillId="4" borderId="24" xfId="0" applyFont="1" applyFill="1" applyBorder="1" applyAlignment="1" applyProtection="1">
      <alignment horizontal="center"/>
    </xf>
    <xf numFmtId="2" fontId="5" fillId="9" borderId="19" xfId="0" applyNumberFormat="1" applyFont="1" applyFill="1" applyBorder="1" applyAlignment="1" applyProtection="1">
      <alignment horizontal="center"/>
    </xf>
    <xf numFmtId="2" fontId="5" fillId="9" borderId="24" xfId="0" applyNumberFormat="1" applyFont="1" applyFill="1" applyBorder="1" applyAlignment="1" applyProtection="1">
      <alignment horizontal="center"/>
    </xf>
    <xf numFmtId="0" fontId="0" fillId="9" borderId="7" xfId="0" applyFill="1" applyBorder="1" applyAlignment="1" applyProtection="1">
      <alignment horizontal="center"/>
    </xf>
    <xf numFmtId="0" fontId="0" fillId="9" borderId="11" xfId="0" applyFill="1" applyBorder="1" applyAlignment="1" applyProtection="1">
      <alignment horizontal="center"/>
    </xf>
    <xf numFmtId="0" fontId="0" fillId="9" borderId="12" xfId="0" applyFill="1" applyBorder="1" applyAlignment="1" applyProtection="1">
      <alignment horizontal="center"/>
    </xf>
    <xf numFmtId="0" fontId="0" fillId="9" borderId="10" xfId="0" applyFill="1" applyBorder="1" applyAlignment="1" applyProtection="1">
      <alignment horizontal="center"/>
    </xf>
    <xf numFmtId="0" fontId="0" fillId="4" borderId="7" xfId="0" applyFill="1" applyBorder="1" applyAlignment="1" applyProtection="1">
      <alignment horizontal="center"/>
    </xf>
    <xf numFmtId="0" fontId="0" fillId="4" borderId="11" xfId="0" applyFill="1" applyBorder="1" applyAlignment="1" applyProtection="1">
      <alignment horizontal="center"/>
    </xf>
    <xf numFmtId="0" fontId="0" fillId="4" borderId="12" xfId="0" applyFill="1" applyBorder="1" applyAlignment="1" applyProtection="1">
      <alignment horizontal="center"/>
    </xf>
    <xf numFmtId="1" fontId="17" fillId="0" borderId="19" xfId="0" applyNumberFormat="1" applyFont="1" applyBorder="1" applyAlignment="1" applyProtection="1">
      <alignment horizontal="center" vertical="center"/>
      <protection locked="0"/>
    </xf>
    <xf numFmtId="1" fontId="17" fillId="0" borderId="16" xfId="0" applyNumberFormat="1" applyFont="1" applyBorder="1" applyAlignment="1" applyProtection="1">
      <alignment horizontal="center" vertical="center"/>
      <protection locked="0"/>
    </xf>
    <xf numFmtId="1" fontId="17" fillId="0" borderId="23" xfId="0" applyNumberFormat="1" applyFont="1" applyBorder="1" applyAlignment="1" applyProtection="1">
      <alignment horizontal="center" vertical="center"/>
      <protection locked="0"/>
    </xf>
    <xf numFmtId="1" fontId="17" fillId="0" borderId="35" xfId="0" applyNumberFormat="1" applyFont="1" applyBorder="1" applyAlignment="1" applyProtection="1">
      <alignment horizontal="center" vertical="center"/>
      <protection locked="0"/>
    </xf>
    <xf numFmtId="1" fontId="17" fillId="0" borderId="20" xfId="0" applyNumberFormat="1" applyFont="1" applyBorder="1" applyAlignment="1" applyProtection="1">
      <alignment horizontal="center" vertical="center"/>
      <protection locked="0"/>
    </xf>
    <xf numFmtId="1" fontId="17" fillId="0" borderId="17" xfId="0" applyNumberFormat="1" applyFont="1" applyBorder="1" applyAlignment="1" applyProtection="1">
      <alignment horizontal="center" vertical="center"/>
      <protection locked="0"/>
    </xf>
    <xf numFmtId="0" fontId="17" fillId="0" borderId="22" xfId="0" applyFont="1" applyFill="1" applyBorder="1" applyAlignment="1" applyProtection="1">
      <alignment horizontal="center" vertical="center"/>
    </xf>
    <xf numFmtId="0" fontId="17" fillId="0" borderId="34" xfId="0" applyFont="1" applyFill="1" applyBorder="1" applyAlignment="1" applyProtection="1">
      <alignment horizontal="center" vertical="center"/>
    </xf>
    <xf numFmtId="0" fontId="17" fillId="4" borderId="22" xfId="0" applyNumberFormat="1" applyFont="1" applyFill="1" applyBorder="1" applyAlignment="1" applyProtection="1">
      <alignment horizontal="center" vertical="center"/>
    </xf>
    <xf numFmtId="0" fontId="17" fillId="4" borderId="34" xfId="0" applyNumberFormat="1" applyFont="1" applyFill="1" applyBorder="1" applyAlignment="1" applyProtection="1">
      <alignment horizontal="center" vertical="center"/>
    </xf>
    <xf numFmtId="0" fontId="17" fillId="4" borderId="62" xfId="0" applyNumberFormat="1" applyFont="1" applyFill="1" applyBorder="1" applyAlignment="1" applyProtection="1">
      <alignment horizontal="center" vertical="center"/>
      <protection locked="0"/>
    </xf>
    <xf numFmtId="0" fontId="17" fillId="4" borderId="52" xfId="0" applyNumberFormat="1" applyFont="1" applyFill="1" applyBorder="1" applyAlignment="1" applyProtection="1">
      <alignment horizontal="center" vertical="center"/>
      <protection locked="0"/>
    </xf>
    <xf numFmtId="0" fontId="0" fillId="4" borderId="10" xfId="0" applyFill="1" applyBorder="1" applyAlignment="1" applyProtection="1">
      <alignment horizontal="center"/>
    </xf>
    <xf numFmtId="0" fontId="17" fillId="9" borderId="19" xfId="0" applyFont="1" applyFill="1" applyBorder="1" applyAlignment="1" applyProtection="1">
      <alignment horizontal="left" vertical="center"/>
    </xf>
    <xf numFmtId="0" fontId="17" fillId="9" borderId="16" xfId="0" applyFont="1" applyFill="1" applyBorder="1" applyAlignment="1" applyProtection="1">
      <alignment horizontal="left" vertical="center"/>
    </xf>
    <xf numFmtId="1" fontId="17" fillId="0" borderId="25" xfId="0" applyNumberFormat="1" applyFont="1" applyBorder="1" applyAlignment="1" applyProtection="1">
      <alignment horizontal="center" vertical="center"/>
      <protection locked="0"/>
    </xf>
    <xf numFmtId="1" fontId="17" fillId="0" borderId="0" xfId="0" applyNumberFormat="1" applyFont="1" applyBorder="1" applyAlignment="1" applyProtection="1">
      <alignment horizontal="center" vertical="center"/>
      <protection locked="0"/>
    </xf>
    <xf numFmtId="1" fontId="17" fillId="0" borderId="3" xfId="0" applyNumberFormat="1" applyFont="1" applyBorder="1" applyAlignment="1" applyProtection="1">
      <alignment horizontal="center" vertical="center"/>
      <protection locked="0"/>
    </xf>
    <xf numFmtId="0" fontId="17" fillId="0" borderId="27" xfId="0" applyFont="1" applyFill="1" applyBorder="1" applyAlignment="1" applyProtection="1">
      <alignment horizontal="center" vertical="center"/>
    </xf>
    <xf numFmtId="0" fontId="16" fillId="9" borderId="1" xfId="0" applyFont="1" applyFill="1" applyBorder="1" applyAlignment="1">
      <alignment horizontal="center"/>
    </xf>
    <xf numFmtId="0" fontId="16" fillId="9" borderId="54" xfId="0" applyFont="1" applyFill="1" applyBorder="1" applyAlignment="1">
      <alignment horizontal="center"/>
    </xf>
    <xf numFmtId="0" fontId="16" fillId="9" borderId="58" xfId="0" applyFont="1" applyFill="1" applyBorder="1" applyAlignment="1">
      <alignment horizontal="center"/>
    </xf>
    <xf numFmtId="0" fontId="5" fillId="0" borderId="0" xfId="0" applyFont="1" applyBorder="1" applyAlignment="1">
      <alignment horizontal="center" vertical="top" wrapText="1"/>
    </xf>
    <xf numFmtId="0" fontId="0" fillId="9" borderId="6" xfId="0" applyFill="1" applyBorder="1" applyAlignment="1"/>
    <xf numFmtId="0" fontId="0" fillId="0" borderId="6" xfId="0" applyBorder="1" applyAlignment="1">
      <alignment horizontal="center"/>
    </xf>
    <xf numFmtId="0" fontId="0" fillId="0" borderId="6" xfId="0" applyBorder="1" applyAlignment="1"/>
    <xf numFmtId="0" fontId="5" fillId="9" borderId="1" xfId="0" applyFont="1" applyFill="1" applyBorder="1" applyAlignment="1">
      <alignment horizontal="center"/>
    </xf>
    <xf numFmtId="0" fontId="5" fillId="9" borderId="54" xfId="0" applyFont="1" applyFill="1" applyBorder="1" applyAlignment="1">
      <alignment horizontal="center"/>
    </xf>
    <xf numFmtId="0" fontId="5" fillId="9" borderId="58" xfId="0" applyFont="1" applyFill="1" applyBorder="1" applyAlignment="1">
      <alignment horizontal="center"/>
    </xf>
    <xf numFmtId="2" fontId="5" fillId="0" borderId="1" xfId="0" applyNumberFormat="1" applyFont="1" applyBorder="1" applyAlignment="1">
      <alignment horizontal="center"/>
    </xf>
    <xf numFmtId="2" fontId="5" fillId="0" borderId="54" xfId="0" applyNumberFormat="1" applyFont="1" applyBorder="1" applyAlignment="1">
      <alignment horizontal="center"/>
    </xf>
    <xf numFmtId="2" fontId="5" fillId="0" borderId="58" xfId="0" applyNumberFormat="1" applyFont="1" applyBorder="1" applyAlignment="1">
      <alignment horizontal="center"/>
    </xf>
    <xf numFmtId="0" fontId="0" fillId="0" borderId="78" xfId="0" applyBorder="1" applyAlignment="1">
      <alignment horizontal="center"/>
    </xf>
    <xf numFmtId="0" fontId="0" fillId="0" borderId="0" xfId="0" applyBorder="1" applyAlignment="1">
      <alignment horizontal="center"/>
    </xf>
    <xf numFmtId="170" fontId="0" fillId="0" borderId="0" xfId="0" applyNumberFormat="1" applyBorder="1" applyAlignment="1">
      <alignment horizontal="center"/>
    </xf>
    <xf numFmtId="0" fontId="5" fillId="0" borderId="1" xfId="0" applyFont="1" applyBorder="1" applyAlignment="1">
      <alignment horizontal="left" wrapText="1"/>
    </xf>
    <xf numFmtId="0" fontId="5" fillId="0" borderId="54" xfId="0" applyFont="1" applyBorder="1" applyAlignment="1">
      <alignment horizontal="left" wrapText="1"/>
    </xf>
    <xf numFmtId="0" fontId="5" fillId="0" borderId="58" xfId="0" applyFont="1" applyBorder="1" applyAlignment="1">
      <alignment horizontal="left" wrapText="1"/>
    </xf>
    <xf numFmtId="170" fontId="0" fillId="0" borderId="0" xfId="0" applyNumberFormat="1" applyBorder="1" applyAlignment="1">
      <alignment horizontal="left"/>
    </xf>
  </cellXfs>
  <cellStyles count="3">
    <cellStyle name="Prozent" xfId="1" builtinId="5"/>
    <cellStyle name="Standard" xfId="0" builtinId="0"/>
    <cellStyle name="Standard 2" xfId="2"/>
  </cellStyles>
  <dxfs count="68">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92D050"/>
        </patternFill>
      </fill>
    </dxf>
    <dxf>
      <fill>
        <patternFill>
          <bgColor rgb="FF92D050"/>
        </patternFill>
      </fill>
    </dxf>
    <dxf>
      <fill>
        <patternFill>
          <bgColor rgb="FF92D05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ont>
        <condense val="0"/>
        <extend val="0"/>
        <color indexed="8"/>
      </font>
    </dxf>
    <dxf>
      <font>
        <condense val="0"/>
        <extend val="0"/>
        <color indexed="41"/>
      </font>
    </dxf>
    <dxf>
      <font>
        <condense val="0"/>
        <extend val="0"/>
        <color indexed="8"/>
      </font>
    </dxf>
    <dxf>
      <font>
        <condense val="0"/>
        <extend val="0"/>
        <color indexed="41"/>
      </font>
    </dxf>
    <dxf>
      <fill>
        <patternFill>
          <bgColor indexed="34"/>
        </patternFill>
      </fill>
    </dxf>
    <dxf>
      <fill>
        <patternFill>
          <bgColor indexed="10"/>
        </patternFill>
      </fill>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ill>
        <patternFill patternType="none">
          <bgColor auto="1"/>
        </patternFill>
      </fill>
    </dxf>
    <dxf>
      <fill>
        <patternFill>
          <bgColor rgb="FFFFFF99"/>
        </patternFill>
      </fill>
    </dxf>
  </dxfs>
  <tableStyles count="0" defaultTableStyle="TableStyleMedium2" defaultPivotStyle="PivotStyleLight16"/>
  <colors>
    <mruColors>
      <color rgb="FFAB5555"/>
      <color rgb="FFCCFFFF"/>
      <color rgb="FF99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2:AM38"/>
  <sheetViews>
    <sheetView topLeftCell="A16" workbookViewId="0">
      <selection activeCell="N19" sqref="N19"/>
    </sheetView>
  </sheetViews>
  <sheetFormatPr baseColWidth="10" defaultRowHeight="12.75" x14ac:dyDescent="0.2"/>
  <cols>
    <col min="1" max="1" width="3" style="1" bestFit="1" customWidth="1"/>
    <col min="2" max="2" width="24.140625" style="1" customWidth="1"/>
    <col min="3" max="14" width="4.5703125" style="1" customWidth="1"/>
    <col min="15" max="17" width="6.85546875" style="1" customWidth="1"/>
    <col min="18" max="30" width="4.5703125" style="1" customWidth="1"/>
    <col min="31" max="33" width="5.85546875" style="1" customWidth="1"/>
    <col min="34" max="36" width="4.5703125" style="1" customWidth="1"/>
    <col min="37" max="38" width="7.140625" style="1" customWidth="1"/>
    <col min="39" max="150" width="4.5703125" style="1" customWidth="1"/>
    <col min="151" max="16384" width="11.42578125" style="1"/>
  </cols>
  <sheetData>
    <row r="2" spans="1:39" x14ac:dyDescent="0.2">
      <c r="B2" s="1" t="e">
        <f>IF(#REF!="I - 1. Extemporale aus","Ex","KA")</f>
        <v>#REF!</v>
      </c>
      <c r="C2" s="1">
        <v>4</v>
      </c>
      <c r="D2" s="1">
        <v>5</v>
      </c>
      <c r="E2" s="1">
        <v>6</v>
      </c>
      <c r="F2" s="1">
        <v>4</v>
      </c>
      <c r="G2" s="1">
        <v>5</v>
      </c>
      <c r="H2" s="1">
        <v>6</v>
      </c>
      <c r="I2" s="1">
        <v>7</v>
      </c>
      <c r="J2" s="1">
        <v>8</v>
      </c>
      <c r="K2" s="1">
        <v>9</v>
      </c>
      <c r="L2" s="1">
        <v>10</v>
      </c>
      <c r="M2" s="1">
        <v>11</v>
      </c>
      <c r="N2" s="1">
        <v>12</v>
      </c>
      <c r="O2" s="1">
        <v>13</v>
      </c>
      <c r="P2" s="1">
        <v>14</v>
      </c>
      <c r="Q2" s="1">
        <v>15</v>
      </c>
      <c r="R2" s="1">
        <v>15</v>
      </c>
      <c r="S2" s="1">
        <v>16</v>
      </c>
      <c r="T2" s="1">
        <v>17</v>
      </c>
      <c r="U2" s="1">
        <v>18</v>
      </c>
      <c r="V2" s="1">
        <v>16</v>
      </c>
      <c r="W2" s="1">
        <v>17</v>
      </c>
      <c r="X2" s="1">
        <v>18</v>
      </c>
      <c r="Y2" s="1">
        <v>19</v>
      </c>
      <c r="Z2" s="1">
        <v>20</v>
      </c>
      <c r="AA2" s="1">
        <v>21</v>
      </c>
      <c r="AB2" s="1">
        <v>22</v>
      </c>
      <c r="AC2" s="1">
        <v>23</v>
      </c>
      <c r="AD2" s="1">
        <v>24</v>
      </c>
      <c r="AE2" s="1">
        <v>25</v>
      </c>
      <c r="AF2" s="1">
        <v>26</v>
      </c>
      <c r="AG2" s="1">
        <v>27</v>
      </c>
      <c r="AH2" s="1">
        <v>27</v>
      </c>
    </row>
    <row r="3" spans="1:39" x14ac:dyDescent="0.2">
      <c r="C3" s="112" t="s">
        <v>70</v>
      </c>
      <c r="D3" s="112" t="s">
        <v>71</v>
      </c>
      <c r="E3" s="112" t="s">
        <v>72</v>
      </c>
      <c r="F3" s="112"/>
      <c r="G3" s="112"/>
      <c r="H3" s="112"/>
      <c r="I3" s="112"/>
      <c r="J3" s="112" t="s">
        <v>74</v>
      </c>
      <c r="K3" s="112" t="s">
        <v>75</v>
      </c>
      <c r="L3" s="112" t="s">
        <v>76</v>
      </c>
      <c r="M3" s="112" t="s">
        <v>7</v>
      </c>
      <c r="N3" s="112" t="s">
        <v>73</v>
      </c>
      <c r="AI3" s="1" t="s">
        <v>79</v>
      </c>
      <c r="AJ3" s="1" t="s">
        <v>40</v>
      </c>
      <c r="AK3" s="1" t="s">
        <v>69</v>
      </c>
    </row>
    <row r="4" spans="1:39" x14ac:dyDescent="0.2">
      <c r="A4" s="1">
        <v>1</v>
      </c>
      <c r="B4" s="2" t="str">
        <f ca="1">INDIRECT(ADDRESS(3+A4*2,2,,,"Notenbogen"))&amp;", "&amp;TRIM(INDIRECT(ADDRESS(4+A4*2,2,,,"Notenbogen")))</f>
        <v xml:space="preserve">, </v>
      </c>
      <c r="C4" s="141" t="str">
        <f ca="1">INDIRECT(ADDRESS(3+$A4*2,C$2,,,"Notenbogen"))</f>
        <v/>
      </c>
      <c r="D4" s="141" t="str">
        <f t="shared" ref="D4:E19" ca="1" si="0">INDIRECT(ADDRESS(3+$A4*2,D$2,,,"Notenbogen"))</f>
        <v/>
      </c>
      <c r="E4" s="141">
        <f t="shared" ca="1" si="0"/>
        <v>0</v>
      </c>
      <c r="F4" s="142" t="str">
        <f t="shared" ref="F4:I19" ca="1" si="1">IF(INDIRECT(ADDRESS(4+$A4*2,F$2,,,"Notenbogen"))="","",INDIRECT(ADDRESS(4+$A4*2,F$2,,,"Notenbogen")))</f>
        <v/>
      </c>
      <c r="G4" s="142" t="str">
        <f t="shared" ca="1" si="1"/>
        <v/>
      </c>
      <c r="H4" s="142" t="str">
        <f t="shared" ca="1" si="1"/>
        <v/>
      </c>
      <c r="I4" s="142" t="str">
        <f t="shared" ca="1" si="1"/>
        <v/>
      </c>
      <c r="J4" s="143" t="str">
        <f t="shared" ref="J4:Q19" ca="1" si="2">IF(INDIRECT(ADDRESS(4+$A4*2,J$2,,,"Notenbogen"))="","",INDIRECT(ADDRESS(4+$A4*2,J$2,,,"Notenbogen")))</f>
        <v/>
      </c>
      <c r="K4" s="143" t="str">
        <f t="shared" ca="1" si="2"/>
        <v/>
      </c>
      <c r="L4" s="143" t="str">
        <f t="shared" ca="1" si="2"/>
        <v/>
      </c>
      <c r="M4" s="144" t="str">
        <f t="shared" ca="1" si="2"/>
        <v/>
      </c>
      <c r="N4" s="143" t="str">
        <f t="shared" ca="1" si="2"/>
        <v/>
      </c>
      <c r="O4" s="145" t="str">
        <f t="shared" ca="1" si="2"/>
        <v/>
      </c>
      <c r="P4" s="145" t="str">
        <f t="shared" ca="1" si="2"/>
        <v/>
      </c>
      <c r="Q4" s="145" t="str">
        <f t="shared" ca="1" si="2"/>
        <v/>
      </c>
      <c r="R4" s="145" t="str">
        <f t="shared" ref="R4:S19" ca="1" si="3">INDIRECT(ADDRESS(3+$A4*2,R$2,,,"Notenbogen"))</f>
        <v/>
      </c>
      <c r="S4" s="141" t="str">
        <f ca="1">INDIRECT(ADDRESS(3+$A4*2,S$2,,,"Notenbogen"))</f>
        <v/>
      </c>
      <c r="T4" s="141">
        <f t="shared" ref="T4:U19" ca="1" si="4">INDIRECT(ADDRESS(3+$A4*2,T$2,,,"Notenbogen"))</f>
        <v>0</v>
      </c>
      <c r="U4" s="141">
        <f t="shared" ca="1" si="4"/>
        <v>0</v>
      </c>
      <c r="V4" s="142" t="str">
        <f t="shared" ref="V4:AG9" ca="1" si="5">IF(INDIRECT(ADDRESS(4+$A4*2,V$2,,,"Notenbogen"))="","",INDIRECT(ADDRESS(4+$A4*2,V$2,,,"Notenbogen")))</f>
        <v/>
      </c>
      <c r="W4" s="142" t="str">
        <f t="shared" ca="1" si="5"/>
        <v/>
      </c>
      <c r="X4" s="142" t="str">
        <f t="shared" ca="1" si="5"/>
        <v/>
      </c>
      <c r="Y4" s="142" t="str">
        <f t="shared" ca="1" si="5"/>
        <v/>
      </c>
      <c r="Z4" s="143" t="str">
        <f t="shared" ca="1" si="5"/>
        <v/>
      </c>
      <c r="AA4" s="143" t="str">
        <f t="shared" ca="1" si="5"/>
        <v/>
      </c>
      <c r="AB4" s="143" t="str">
        <f t="shared" ca="1" si="5"/>
        <v/>
      </c>
      <c r="AC4" s="143" t="str">
        <f t="shared" ca="1" si="5"/>
        <v/>
      </c>
      <c r="AD4" s="143" t="str">
        <f t="shared" ca="1" si="5"/>
        <v/>
      </c>
      <c r="AE4" s="145" t="str">
        <f t="shared" ca="1" si="5"/>
        <v/>
      </c>
      <c r="AF4" s="145" t="str">
        <f t="shared" ca="1" si="5"/>
        <v/>
      </c>
      <c r="AG4" s="145" t="str">
        <f t="shared" ca="1" si="5"/>
        <v/>
      </c>
      <c r="AH4" s="145">
        <f t="shared" ref="AH4:AH38" ca="1" si="6">INDIRECT(ADDRESS(3+$A4*2,AH$2,,,"Notenbogen"))</f>
        <v>0</v>
      </c>
      <c r="AI4" s="146" t="e">
        <f>#REF!</f>
        <v>#REF!</v>
      </c>
      <c r="AJ4" s="146" t="e">
        <f>IF(#REF!="","",#REF!)</f>
        <v>#REF!</v>
      </c>
      <c r="AK4" s="146" t="e">
        <f>#REF!</f>
        <v>#REF!</v>
      </c>
      <c r="AL4" s="146" t="e">
        <f>#REF!</f>
        <v>#REF!</v>
      </c>
      <c r="AM4" s="146" t="e">
        <f>#REF!</f>
        <v>#REF!</v>
      </c>
    </row>
    <row r="5" spans="1:39" x14ac:dyDescent="0.2">
      <c r="A5" s="1">
        <v>2</v>
      </c>
      <c r="B5" s="2" t="str">
        <f t="shared" ref="B5:B38" ca="1" si="7">INDIRECT(ADDRESS(3+A5*2,2,,,"Notenbogen"))&amp;", "&amp;TRIM(INDIRECT(ADDRESS(4+A5*2,2,,,"Notenbogen")))</f>
        <v xml:space="preserve">, </v>
      </c>
      <c r="C5" s="141" t="str">
        <f t="shared" ref="C5:E38" ca="1" si="8">INDIRECT(ADDRESS(3+$A5*2,C$2,,,"Notenbogen"))</f>
        <v/>
      </c>
      <c r="D5" s="141" t="str">
        <f t="shared" ca="1" si="0"/>
        <v/>
      </c>
      <c r="E5" s="141">
        <f t="shared" ca="1" si="0"/>
        <v>0</v>
      </c>
      <c r="F5" s="142" t="str">
        <f t="shared" ca="1" si="1"/>
        <v/>
      </c>
      <c r="G5" s="142" t="str">
        <f t="shared" ca="1" si="1"/>
        <v/>
      </c>
      <c r="H5" s="142" t="str">
        <f t="shared" ca="1" si="1"/>
        <v/>
      </c>
      <c r="I5" s="142" t="str">
        <f t="shared" ca="1" si="1"/>
        <v/>
      </c>
      <c r="J5" s="143" t="str">
        <f t="shared" ca="1" si="2"/>
        <v/>
      </c>
      <c r="K5" s="143" t="str">
        <f t="shared" ca="1" si="2"/>
        <v/>
      </c>
      <c r="L5" s="143" t="str">
        <f t="shared" ca="1" si="2"/>
        <v/>
      </c>
      <c r="M5" s="144" t="str">
        <f t="shared" ca="1" si="2"/>
        <v/>
      </c>
      <c r="N5" s="143" t="str">
        <f t="shared" ca="1" si="2"/>
        <v/>
      </c>
      <c r="O5" s="145" t="str">
        <f t="shared" ca="1" si="2"/>
        <v/>
      </c>
      <c r="P5" s="145" t="str">
        <f t="shared" ca="1" si="2"/>
        <v/>
      </c>
      <c r="Q5" s="145" t="str">
        <f t="shared" ca="1" si="2"/>
        <v/>
      </c>
      <c r="R5" s="145" t="str">
        <f t="shared" ca="1" si="3"/>
        <v/>
      </c>
      <c r="S5" s="141" t="str">
        <f t="shared" ca="1" si="3"/>
        <v/>
      </c>
      <c r="T5" s="141">
        <f t="shared" ca="1" si="4"/>
        <v>0</v>
      </c>
      <c r="U5" s="141">
        <f t="shared" ca="1" si="4"/>
        <v>0</v>
      </c>
      <c r="V5" s="142" t="str">
        <f t="shared" ca="1" si="5"/>
        <v/>
      </c>
      <c r="W5" s="142" t="str">
        <f t="shared" ca="1" si="5"/>
        <v/>
      </c>
      <c r="X5" s="142" t="str">
        <f t="shared" ca="1" si="5"/>
        <v/>
      </c>
      <c r="Y5" s="142" t="str">
        <f t="shared" ca="1" si="5"/>
        <v/>
      </c>
      <c r="Z5" s="143" t="str">
        <f t="shared" ca="1" si="5"/>
        <v/>
      </c>
      <c r="AA5" s="143" t="str">
        <f t="shared" ca="1" si="5"/>
        <v/>
      </c>
      <c r="AB5" s="143" t="str">
        <f t="shared" ca="1" si="5"/>
        <v/>
      </c>
      <c r="AC5" s="143" t="str">
        <f t="shared" ca="1" si="5"/>
        <v/>
      </c>
      <c r="AD5" s="143" t="str">
        <f t="shared" ca="1" si="5"/>
        <v/>
      </c>
      <c r="AE5" s="145" t="str">
        <f t="shared" ca="1" si="5"/>
        <v/>
      </c>
      <c r="AF5" s="145" t="str">
        <f t="shared" ca="1" si="5"/>
        <v/>
      </c>
      <c r="AG5" s="145" t="str">
        <f t="shared" ca="1" si="5"/>
        <v/>
      </c>
      <c r="AH5" s="145">
        <f t="shared" ca="1" si="6"/>
        <v>0</v>
      </c>
      <c r="AI5" s="146" t="e">
        <f>#REF!</f>
        <v>#REF!</v>
      </c>
      <c r="AJ5" s="146" t="e">
        <f>IF(#REF!="","",#REF!)</f>
        <v>#REF!</v>
      </c>
      <c r="AK5" s="146" t="e">
        <f>#REF!</f>
        <v>#REF!</v>
      </c>
      <c r="AL5" s="146" t="e">
        <f>#REF!</f>
        <v>#REF!</v>
      </c>
      <c r="AM5" s="146" t="e">
        <f>#REF!</f>
        <v>#REF!</v>
      </c>
    </row>
    <row r="6" spans="1:39" x14ac:dyDescent="0.2">
      <c r="A6" s="1">
        <v>3</v>
      </c>
      <c r="B6" s="2" t="str">
        <f t="shared" ca="1" si="7"/>
        <v xml:space="preserve">, </v>
      </c>
      <c r="C6" s="141" t="str">
        <f t="shared" ca="1" si="8"/>
        <v/>
      </c>
      <c r="D6" s="141" t="str">
        <f t="shared" ca="1" si="0"/>
        <v/>
      </c>
      <c r="E6" s="141">
        <f t="shared" ca="1" si="0"/>
        <v>0</v>
      </c>
      <c r="F6" s="142" t="str">
        <f t="shared" ca="1" si="1"/>
        <v/>
      </c>
      <c r="G6" s="142" t="str">
        <f t="shared" ca="1" si="1"/>
        <v/>
      </c>
      <c r="H6" s="142" t="str">
        <f t="shared" ca="1" si="1"/>
        <v/>
      </c>
      <c r="I6" s="142" t="str">
        <f t="shared" ca="1" si="1"/>
        <v/>
      </c>
      <c r="J6" s="143" t="str">
        <f t="shared" ca="1" si="2"/>
        <v/>
      </c>
      <c r="K6" s="143" t="str">
        <f t="shared" ca="1" si="2"/>
        <v/>
      </c>
      <c r="L6" s="143" t="str">
        <f t="shared" ca="1" si="2"/>
        <v/>
      </c>
      <c r="M6" s="144" t="str">
        <f t="shared" ca="1" si="2"/>
        <v/>
      </c>
      <c r="N6" s="143" t="str">
        <f t="shared" ca="1" si="2"/>
        <v/>
      </c>
      <c r="O6" s="145" t="str">
        <f t="shared" ca="1" si="2"/>
        <v/>
      </c>
      <c r="P6" s="145" t="str">
        <f t="shared" ca="1" si="2"/>
        <v/>
      </c>
      <c r="Q6" s="145" t="str">
        <f t="shared" ca="1" si="2"/>
        <v/>
      </c>
      <c r="R6" s="145" t="str">
        <f t="shared" ca="1" si="3"/>
        <v/>
      </c>
      <c r="S6" s="141" t="str">
        <f t="shared" ca="1" si="3"/>
        <v/>
      </c>
      <c r="T6" s="141">
        <f t="shared" ca="1" si="4"/>
        <v>0</v>
      </c>
      <c r="U6" s="141">
        <f t="shared" ca="1" si="4"/>
        <v>0</v>
      </c>
      <c r="V6" s="142" t="str">
        <f t="shared" ca="1" si="5"/>
        <v/>
      </c>
      <c r="W6" s="142" t="str">
        <f t="shared" ca="1" si="5"/>
        <v/>
      </c>
      <c r="X6" s="142" t="str">
        <f t="shared" ca="1" si="5"/>
        <v/>
      </c>
      <c r="Y6" s="142" t="str">
        <f t="shared" ca="1" si="5"/>
        <v/>
      </c>
      <c r="Z6" s="143" t="str">
        <f t="shared" ca="1" si="5"/>
        <v/>
      </c>
      <c r="AA6" s="143" t="str">
        <f t="shared" ca="1" si="5"/>
        <v/>
      </c>
      <c r="AB6" s="143" t="str">
        <f t="shared" ca="1" si="5"/>
        <v/>
      </c>
      <c r="AC6" s="143" t="str">
        <f t="shared" ca="1" si="5"/>
        <v/>
      </c>
      <c r="AD6" s="143" t="str">
        <f t="shared" ca="1" si="5"/>
        <v/>
      </c>
      <c r="AE6" s="145" t="str">
        <f t="shared" ca="1" si="5"/>
        <v/>
      </c>
      <c r="AF6" s="145" t="str">
        <f t="shared" ca="1" si="5"/>
        <v/>
      </c>
      <c r="AG6" s="145" t="str">
        <f t="shared" ca="1" si="5"/>
        <v/>
      </c>
      <c r="AH6" s="145">
        <f t="shared" ca="1" si="6"/>
        <v>0</v>
      </c>
      <c r="AI6" s="146" t="e">
        <f>#REF!</f>
        <v>#REF!</v>
      </c>
      <c r="AJ6" s="146" t="e">
        <f>IF(#REF!="","",#REF!)</f>
        <v>#REF!</v>
      </c>
      <c r="AK6" s="146" t="e">
        <f>#REF!</f>
        <v>#REF!</v>
      </c>
      <c r="AL6" s="146" t="e">
        <f>#REF!</f>
        <v>#REF!</v>
      </c>
      <c r="AM6" s="146" t="e">
        <f>#REF!</f>
        <v>#REF!</v>
      </c>
    </row>
    <row r="7" spans="1:39" x14ac:dyDescent="0.2">
      <c r="A7" s="1">
        <v>4</v>
      </c>
      <c r="B7" s="2" t="str">
        <f t="shared" ca="1" si="7"/>
        <v xml:space="preserve">, </v>
      </c>
      <c r="C7" s="141" t="str">
        <f ca="1">INDIRECT(ADDRESS(3+$A7*2,C$2,,,"Notenbogen"))</f>
        <v/>
      </c>
      <c r="D7" s="141" t="str">
        <f t="shared" ca="1" si="0"/>
        <v/>
      </c>
      <c r="E7" s="141">
        <f t="shared" ca="1" si="0"/>
        <v>0</v>
      </c>
      <c r="F7" s="142" t="str">
        <f t="shared" ca="1" si="1"/>
        <v/>
      </c>
      <c r="G7" s="142" t="str">
        <f t="shared" ca="1" si="1"/>
        <v/>
      </c>
      <c r="H7" s="142" t="str">
        <f t="shared" ca="1" si="1"/>
        <v/>
      </c>
      <c r="I7" s="142" t="str">
        <f t="shared" ca="1" si="1"/>
        <v/>
      </c>
      <c r="J7" s="143" t="str">
        <f t="shared" ca="1" si="2"/>
        <v/>
      </c>
      <c r="K7" s="143" t="str">
        <f t="shared" ca="1" si="2"/>
        <v/>
      </c>
      <c r="L7" s="143" t="str">
        <f t="shared" ca="1" si="2"/>
        <v/>
      </c>
      <c r="M7" s="144" t="str">
        <f t="shared" ca="1" si="2"/>
        <v/>
      </c>
      <c r="N7" s="143" t="str">
        <f t="shared" ca="1" si="2"/>
        <v/>
      </c>
      <c r="O7" s="145" t="str">
        <f t="shared" ca="1" si="2"/>
        <v/>
      </c>
      <c r="P7" s="145" t="str">
        <f t="shared" ca="1" si="2"/>
        <v/>
      </c>
      <c r="Q7" s="145" t="str">
        <f t="shared" ca="1" si="2"/>
        <v/>
      </c>
      <c r="R7" s="145" t="str">
        <f t="shared" ca="1" si="3"/>
        <v/>
      </c>
      <c r="S7" s="141" t="str">
        <f t="shared" ca="1" si="3"/>
        <v/>
      </c>
      <c r="T7" s="141">
        <f t="shared" ca="1" si="4"/>
        <v>0</v>
      </c>
      <c r="U7" s="141">
        <f t="shared" ca="1" si="4"/>
        <v>0</v>
      </c>
      <c r="V7" s="142" t="str">
        <f t="shared" ca="1" si="5"/>
        <v/>
      </c>
      <c r="W7" s="142" t="str">
        <f t="shared" ca="1" si="5"/>
        <v/>
      </c>
      <c r="X7" s="142" t="str">
        <f t="shared" ca="1" si="5"/>
        <v/>
      </c>
      <c r="Y7" s="142" t="str">
        <f t="shared" ca="1" si="5"/>
        <v/>
      </c>
      <c r="Z7" s="143" t="str">
        <f t="shared" ca="1" si="5"/>
        <v/>
      </c>
      <c r="AA7" s="143" t="str">
        <f t="shared" ca="1" si="5"/>
        <v/>
      </c>
      <c r="AB7" s="143" t="str">
        <f t="shared" ca="1" si="5"/>
        <v/>
      </c>
      <c r="AC7" s="143" t="str">
        <f t="shared" ca="1" si="5"/>
        <v/>
      </c>
      <c r="AD7" s="143" t="str">
        <f t="shared" ca="1" si="5"/>
        <v/>
      </c>
      <c r="AE7" s="145" t="str">
        <f t="shared" ca="1" si="5"/>
        <v/>
      </c>
      <c r="AF7" s="145" t="str">
        <f t="shared" ca="1" si="5"/>
        <v/>
      </c>
      <c r="AG7" s="145" t="str">
        <f t="shared" ca="1" si="5"/>
        <v/>
      </c>
      <c r="AH7" s="145">
        <f t="shared" ca="1" si="6"/>
        <v>0</v>
      </c>
      <c r="AI7" s="146" t="e">
        <f>#REF!</f>
        <v>#REF!</v>
      </c>
      <c r="AJ7" s="146" t="e">
        <f>IF(#REF!="","",#REF!)</f>
        <v>#REF!</v>
      </c>
      <c r="AK7" s="146" t="e">
        <f>#REF!</f>
        <v>#REF!</v>
      </c>
      <c r="AL7" s="146" t="e">
        <f>#REF!</f>
        <v>#REF!</v>
      </c>
      <c r="AM7" s="146" t="e">
        <f>#REF!</f>
        <v>#REF!</v>
      </c>
    </row>
    <row r="8" spans="1:39" x14ac:dyDescent="0.2">
      <c r="A8" s="1">
        <v>5</v>
      </c>
      <c r="B8" s="2" t="str">
        <f t="shared" ca="1" si="7"/>
        <v xml:space="preserve">, </v>
      </c>
      <c r="C8" s="141" t="str">
        <f t="shared" ca="1" si="8"/>
        <v/>
      </c>
      <c r="D8" s="141" t="str">
        <f t="shared" ca="1" si="0"/>
        <v/>
      </c>
      <c r="E8" s="141">
        <f t="shared" ca="1" si="0"/>
        <v>0</v>
      </c>
      <c r="F8" s="142" t="str">
        <f t="shared" ca="1" si="1"/>
        <v/>
      </c>
      <c r="G8" s="142" t="str">
        <f t="shared" ca="1" si="1"/>
        <v/>
      </c>
      <c r="H8" s="142" t="str">
        <f t="shared" ca="1" si="1"/>
        <v/>
      </c>
      <c r="I8" s="142" t="str">
        <f t="shared" ca="1" si="1"/>
        <v/>
      </c>
      <c r="J8" s="143" t="str">
        <f t="shared" ca="1" si="2"/>
        <v/>
      </c>
      <c r="K8" s="143" t="str">
        <f t="shared" ca="1" si="2"/>
        <v/>
      </c>
      <c r="L8" s="143" t="str">
        <f t="shared" ca="1" si="2"/>
        <v/>
      </c>
      <c r="M8" s="144" t="str">
        <f t="shared" ca="1" si="2"/>
        <v/>
      </c>
      <c r="N8" s="143" t="str">
        <f t="shared" ca="1" si="2"/>
        <v/>
      </c>
      <c r="O8" s="145" t="str">
        <f t="shared" ca="1" si="2"/>
        <v/>
      </c>
      <c r="P8" s="145" t="str">
        <f t="shared" ca="1" si="2"/>
        <v/>
      </c>
      <c r="Q8" s="145" t="str">
        <f t="shared" ca="1" si="2"/>
        <v/>
      </c>
      <c r="R8" s="145" t="str">
        <f t="shared" ca="1" si="3"/>
        <v/>
      </c>
      <c r="S8" s="141" t="str">
        <f t="shared" ca="1" si="3"/>
        <v/>
      </c>
      <c r="T8" s="141">
        <f t="shared" ca="1" si="4"/>
        <v>0</v>
      </c>
      <c r="U8" s="141">
        <f t="shared" ca="1" si="4"/>
        <v>0</v>
      </c>
      <c r="V8" s="142" t="str">
        <f t="shared" ca="1" si="5"/>
        <v/>
      </c>
      <c r="W8" s="142" t="str">
        <f t="shared" ca="1" si="5"/>
        <v/>
      </c>
      <c r="X8" s="142" t="str">
        <f t="shared" ca="1" si="5"/>
        <v/>
      </c>
      <c r="Y8" s="142" t="str">
        <f t="shared" ca="1" si="5"/>
        <v/>
      </c>
      <c r="Z8" s="143" t="str">
        <f t="shared" ca="1" si="5"/>
        <v/>
      </c>
      <c r="AA8" s="143" t="str">
        <f t="shared" ca="1" si="5"/>
        <v/>
      </c>
      <c r="AB8" s="143" t="str">
        <f t="shared" ca="1" si="5"/>
        <v/>
      </c>
      <c r="AC8" s="143" t="str">
        <f t="shared" ca="1" si="5"/>
        <v/>
      </c>
      <c r="AD8" s="143" t="str">
        <f t="shared" ca="1" si="5"/>
        <v/>
      </c>
      <c r="AE8" s="145" t="str">
        <f t="shared" ca="1" si="5"/>
        <v/>
      </c>
      <c r="AF8" s="145" t="str">
        <f t="shared" ca="1" si="5"/>
        <v/>
      </c>
      <c r="AG8" s="145" t="str">
        <f t="shared" ca="1" si="5"/>
        <v/>
      </c>
      <c r="AH8" s="145">
        <f t="shared" ca="1" si="6"/>
        <v>0</v>
      </c>
      <c r="AI8" s="146" t="e">
        <f>#REF!</f>
        <v>#REF!</v>
      </c>
      <c r="AJ8" s="146" t="e">
        <f>IF(#REF!="","",#REF!)</f>
        <v>#REF!</v>
      </c>
      <c r="AK8" s="146" t="e">
        <f>#REF!</f>
        <v>#REF!</v>
      </c>
      <c r="AL8" s="146" t="e">
        <f>#REF!</f>
        <v>#REF!</v>
      </c>
      <c r="AM8" s="146" t="e">
        <f>#REF!</f>
        <v>#REF!</v>
      </c>
    </row>
    <row r="9" spans="1:39" x14ac:dyDescent="0.2">
      <c r="A9" s="1">
        <v>6</v>
      </c>
      <c r="B9" s="2" t="str">
        <f t="shared" ca="1" si="7"/>
        <v xml:space="preserve">, </v>
      </c>
      <c r="C9" s="141" t="str">
        <f t="shared" ca="1" si="8"/>
        <v/>
      </c>
      <c r="D9" s="141" t="str">
        <f t="shared" ca="1" si="0"/>
        <v/>
      </c>
      <c r="E9" s="141">
        <f t="shared" ca="1" si="0"/>
        <v>0</v>
      </c>
      <c r="F9" s="142" t="str">
        <f t="shared" ca="1" si="1"/>
        <v/>
      </c>
      <c r="G9" s="142" t="str">
        <f t="shared" ca="1" si="1"/>
        <v/>
      </c>
      <c r="H9" s="142" t="str">
        <f t="shared" ca="1" si="1"/>
        <v/>
      </c>
      <c r="I9" s="142" t="str">
        <f t="shared" ca="1" si="1"/>
        <v/>
      </c>
      <c r="J9" s="143" t="str">
        <f t="shared" ca="1" si="2"/>
        <v/>
      </c>
      <c r="K9" s="143" t="str">
        <f t="shared" ca="1" si="2"/>
        <v/>
      </c>
      <c r="L9" s="143" t="str">
        <f t="shared" ca="1" si="2"/>
        <v/>
      </c>
      <c r="M9" s="144" t="str">
        <f t="shared" ca="1" si="2"/>
        <v/>
      </c>
      <c r="N9" s="143" t="str">
        <f t="shared" ca="1" si="2"/>
        <v/>
      </c>
      <c r="O9" s="145" t="str">
        <f t="shared" ca="1" si="2"/>
        <v/>
      </c>
      <c r="P9" s="145" t="str">
        <f t="shared" ca="1" si="2"/>
        <v/>
      </c>
      <c r="Q9" s="145" t="str">
        <f t="shared" ca="1" si="2"/>
        <v/>
      </c>
      <c r="R9" s="145" t="str">
        <f t="shared" ca="1" si="3"/>
        <v/>
      </c>
      <c r="S9" s="141" t="str">
        <f t="shared" ca="1" si="3"/>
        <v/>
      </c>
      <c r="T9" s="141">
        <f t="shared" ca="1" si="4"/>
        <v>0</v>
      </c>
      <c r="U9" s="141">
        <f t="shared" ca="1" si="4"/>
        <v>0</v>
      </c>
      <c r="V9" s="142" t="str">
        <f t="shared" ca="1" si="5"/>
        <v/>
      </c>
      <c r="W9" s="142" t="str">
        <f t="shared" ca="1" si="5"/>
        <v/>
      </c>
      <c r="X9" s="142" t="str">
        <f t="shared" ca="1" si="5"/>
        <v/>
      </c>
      <c r="Y9" s="142" t="str">
        <f t="shared" ca="1" si="5"/>
        <v/>
      </c>
      <c r="Z9" s="143" t="str">
        <f t="shared" ca="1" si="5"/>
        <v/>
      </c>
      <c r="AA9" s="143" t="str">
        <f t="shared" ca="1" si="5"/>
        <v/>
      </c>
      <c r="AB9" s="143" t="str">
        <f t="shared" ca="1" si="5"/>
        <v/>
      </c>
      <c r="AC9" s="143" t="str">
        <f t="shared" ca="1" si="5"/>
        <v/>
      </c>
      <c r="AD9" s="143" t="str">
        <f t="shared" ca="1" si="5"/>
        <v/>
      </c>
      <c r="AE9" s="145" t="str">
        <f t="shared" ca="1" si="5"/>
        <v/>
      </c>
      <c r="AF9" s="145" t="str">
        <f t="shared" ca="1" si="5"/>
        <v/>
      </c>
      <c r="AG9" s="145" t="str">
        <f t="shared" ca="1" si="5"/>
        <v/>
      </c>
      <c r="AH9" s="145">
        <f t="shared" ca="1" si="6"/>
        <v>0</v>
      </c>
      <c r="AI9" s="146" t="e">
        <f>#REF!</f>
        <v>#REF!</v>
      </c>
      <c r="AJ9" s="146" t="e">
        <f>IF(#REF!="","",#REF!)</f>
        <v>#REF!</v>
      </c>
      <c r="AK9" s="146" t="e">
        <f>#REF!</f>
        <v>#REF!</v>
      </c>
      <c r="AL9" s="146" t="e">
        <f>#REF!</f>
        <v>#REF!</v>
      </c>
      <c r="AM9" s="146" t="e">
        <f>#REF!</f>
        <v>#REF!</v>
      </c>
    </row>
    <row r="10" spans="1:39" x14ac:dyDescent="0.2">
      <c r="A10" s="1">
        <v>7</v>
      </c>
      <c r="B10" s="2" t="str">
        <f t="shared" ca="1" si="7"/>
        <v xml:space="preserve">, </v>
      </c>
      <c r="C10" s="141" t="str">
        <f t="shared" ca="1" si="8"/>
        <v/>
      </c>
      <c r="D10" s="141" t="str">
        <f t="shared" ca="1" si="0"/>
        <v/>
      </c>
      <c r="E10" s="141">
        <f t="shared" ca="1" si="0"/>
        <v>0</v>
      </c>
      <c r="F10" s="142" t="str">
        <f t="shared" ca="1" si="1"/>
        <v/>
      </c>
      <c r="G10" s="142" t="str">
        <f t="shared" ca="1" si="1"/>
        <v/>
      </c>
      <c r="H10" s="142" t="str">
        <f t="shared" ca="1" si="1"/>
        <v/>
      </c>
      <c r="I10" s="142" t="str">
        <f t="shared" ca="1" si="1"/>
        <v/>
      </c>
      <c r="J10" s="143" t="str">
        <f t="shared" ca="1" si="2"/>
        <v/>
      </c>
      <c r="K10" s="143" t="str">
        <f t="shared" ca="1" si="2"/>
        <v/>
      </c>
      <c r="L10" s="143" t="str">
        <f t="shared" ca="1" si="2"/>
        <v/>
      </c>
      <c r="M10" s="144" t="str">
        <f t="shared" ca="1" si="2"/>
        <v/>
      </c>
      <c r="N10" s="143" t="str">
        <f t="shared" ca="1" si="2"/>
        <v/>
      </c>
      <c r="O10" s="145" t="str">
        <f t="shared" ca="1" si="2"/>
        <v/>
      </c>
      <c r="P10" s="145" t="str">
        <f t="shared" ca="1" si="2"/>
        <v/>
      </c>
      <c r="Q10" s="145" t="str">
        <f t="shared" ca="1" si="2"/>
        <v/>
      </c>
      <c r="R10" s="145" t="str">
        <f t="shared" ca="1" si="3"/>
        <v/>
      </c>
      <c r="S10" s="141" t="str">
        <f t="shared" ca="1" si="3"/>
        <v/>
      </c>
      <c r="T10" s="141">
        <f t="shared" ca="1" si="4"/>
        <v>0</v>
      </c>
      <c r="U10" s="141">
        <f t="shared" ca="1" si="4"/>
        <v>0</v>
      </c>
      <c r="V10" s="142" t="str">
        <f ca="1">IF(INDIRECT(ADDRESS(4+$A10*2,V$2,,,"Notenbogen"))="","",INDIRECT(ADDRESS(4+$A10*2,V$2,,,"Notenbogen")))</f>
        <v/>
      </c>
      <c r="W10" s="142" t="str">
        <f ca="1">IF(INDIRECT(ADDRESS(4+$A10*2,W$2,,,"Notenbogen"))="","",INDIRECT(ADDRESS(4+$A10*2,W$2,,,"Notenbogen")))</f>
        <v/>
      </c>
      <c r="X10" s="142" t="str">
        <f ca="1">IF(INDIRECT(ADDRESS(4+$A10*2,X$2,,,"Notenbogen"))="","",INDIRECT(ADDRESS(4+$A10*2,X$2,,,"Notenbogen")))</f>
        <v/>
      </c>
      <c r="Y10" s="142" t="str">
        <f t="shared" ref="V10:AG31" ca="1" si="9">IF(INDIRECT(ADDRESS(4+$A10*2,Y$2,,,"Notenbogen"))="","",INDIRECT(ADDRESS(4+$A10*2,Y$2,,,"Notenbogen")))</f>
        <v/>
      </c>
      <c r="Z10" s="143" t="str">
        <f t="shared" ca="1" si="9"/>
        <v/>
      </c>
      <c r="AA10" s="143" t="str">
        <f t="shared" ca="1" si="9"/>
        <v/>
      </c>
      <c r="AB10" s="143" t="str">
        <f t="shared" ca="1" si="9"/>
        <v/>
      </c>
      <c r="AC10" s="143" t="str">
        <f t="shared" ca="1" si="9"/>
        <v/>
      </c>
      <c r="AD10" s="143" t="str">
        <f t="shared" ca="1" si="9"/>
        <v/>
      </c>
      <c r="AE10" s="145" t="str">
        <f t="shared" ca="1" si="9"/>
        <v/>
      </c>
      <c r="AF10" s="145" t="str">
        <f t="shared" ca="1" si="9"/>
        <v/>
      </c>
      <c r="AG10" s="145" t="str">
        <f t="shared" ca="1" si="9"/>
        <v/>
      </c>
      <c r="AH10" s="145">
        <f t="shared" ca="1" si="6"/>
        <v>0</v>
      </c>
      <c r="AI10" s="146" t="e">
        <f>#REF!</f>
        <v>#REF!</v>
      </c>
      <c r="AJ10" s="146" t="e">
        <f>IF(#REF!="","",#REF!)</f>
        <v>#REF!</v>
      </c>
      <c r="AK10" s="146" t="e">
        <f>#REF!</f>
        <v>#REF!</v>
      </c>
      <c r="AL10" s="146" t="e">
        <f>#REF!</f>
        <v>#REF!</v>
      </c>
      <c r="AM10" s="146" t="e">
        <f>#REF!</f>
        <v>#REF!</v>
      </c>
    </row>
    <row r="11" spans="1:39" x14ac:dyDescent="0.2">
      <c r="A11" s="1">
        <v>8</v>
      </c>
      <c r="B11" s="2" t="str">
        <f t="shared" ca="1" si="7"/>
        <v xml:space="preserve">, </v>
      </c>
      <c r="C11" s="141" t="str">
        <f t="shared" ca="1" si="8"/>
        <v/>
      </c>
      <c r="D11" s="141" t="str">
        <f t="shared" ca="1" si="0"/>
        <v/>
      </c>
      <c r="E11" s="141">
        <f t="shared" ca="1" si="0"/>
        <v>0</v>
      </c>
      <c r="F11" s="142" t="str">
        <f t="shared" ca="1" si="1"/>
        <v/>
      </c>
      <c r="G11" s="142" t="str">
        <f t="shared" ca="1" si="1"/>
        <v/>
      </c>
      <c r="H11" s="142" t="str">
        <f t="shared" ca="1" si="1"/>
        <v/>
      </c>
      <c r="I11" s="142" t="str">
        <f t="shared" ca="1" si="1"/>
        <v/>
      </c>
      <c r="J11" s="143" t="str">
        <f t="shared" ca="1" si="2"/>
        <v/>
      </c>
      <c r="K11" s="143" t="str">
        <f t="shared" ca="1" si="2"/>
        <v/>
      </c>
      <c r="L11" s="143" t="str">
        <f t="shared" ca="1" si="2"/>
        <v/>
      </c>
      <c r="M11" s="144" t="str">
        <f t="shared" ca="1" si="2"/>
        <v/>
      </c>
      <c r="N11" s="143" t="str">
        <f t="shared" ca="1" si="2"/>
        <v/>
      </c>
      <c r="O11" s="145" t="str">
        <f t="shared" ca="1" si="2"/>
        <v/>
      </c>
      <c r="P11" s="145" t="str">
        <f t="shared" ca="1" si="2"/>
        <v/>
      </c>
      <c r="Q11" s="145" t="str">
        <f t="shared" ca="1" si="2"/>
        <v/>
      </c>
      <c r="R11" s="145" t="str">
        <f t="shared" ca="1" si="3"/>
        <v/>
      </c>
      <c r="S11" s="141" t="str">
        <f t="shared" ca="1" si="3"/>
        <v/>
      </c>
      <c r="T11" s="141">
        <f t="shared" ca="1" si="4"/>
        <v>0</v>
      </c>
      <c r="U11" s="141">
        <f t="shared" ca="1" si="4"/>
        <v>0</v>
      </c>
      <c r="V11" s="142" t="str">
        <f t="shared" ca="1" si="9"/>
        <v/>
      </c>
      <c r="W11" s="142" t="str">
        <f t="shared" ca="1" si="9"/>
        <v/>
      </c>
      <c r="X11" s="142" t="str">
        <f t="shared" ca="1" si="9"/>
        <v/>
      </c>
      <c r="Y11" s="142" t="str">
        <f t="shared" ca="1" si="9"/>
        <v/>
      </c>
      <c r="Z11" s="143" t="str">
        <f t="shared" ca="1" si="9"/>
        <v/>
      </c>
      <c r="AA11" s="143" t="str">
        <f t="shared" ca="1" si="9"/>
        <v/>
      </c>
      <c r="AB11" s="143" t="str">
        <f t="shared" ca="1" si="9"/>
        <v/>
      </c>
      <c r="AC11" s="143" t="str">
        <f t="shared" ca="1" si="9"/>
        <v/>
      </c>
      <c r="AD11" s="143" t="str">
        <f t="shared" ca="1" si="9"/>
        <v/>
      </c>
      <c r="AE11" s="145" t="str">
        <f t="shared" ca="1" si="9"/>
        <v/>
      </c>
      <c r="AF11" s="145" t="str">
        <f t="shared" ca="1" si="9"/>
        <v/>
      </c>
      <c r="AG11" s="145" t="str">
        <f t="shared" ca="1" si="9"/>
        <v/>
      </c>
      <c r="AH11" s="145">
        <f t="shared" ca="1" si="6"/>
        <v>0</v>
      </c>
      <c r="AI11" s="146" t="e">
        <f>#REF!</f>
        <v>#REF!</v>
      </c>
      <c r="AJ11" s="146" t="e">
        <f>IF(#REF!="","",#REF!)</f>
        <v>#REF!</v>
      </c>
      <c r="AK11" s="146" t="e">
        <f>#REF!</f>
        <v>#REF!</v>
      </c>
      <c r="AL11" s="146" t="e">
        <f>#REF!</f>
        <v>#REF!</v>
      </c>
      <c r="AM11" s="146" t="e">
        <f>#REF!</f>
        <v>#REF!</v>
      </c>
    </row>
    <row r="12" spans="1:39" x14ac:dyDescent="0.2">
      <c r="A12" s="1">
        <v>9</v>
      </c>
      <c r="B12" s="2" t="str">
        <f t="shared" ca="1" si="7"/>
        <v xml:space="preserve">, </v>
      </c>
      <c r="C12" s="141" t="str">
        <f t="shared" ca="1" si="8"/>
        <v/>
      </c>
      <c r="D12" s="141" t="str">
        <f t="shared" ca="1" si="0"/>
        <v/>
      </c>
      <c r="E12" s="141">
        <f t="shared" ca="1" si="0"/>
        <v>0</v>
      </c>
      <c r="F12" s="142" t="str">
        <f t="shared" ca="1" si="1"/>
        <v/>
      </c>
      <c r="G12" s="142" t="str">
        <f t="shared" ca="1" si="1"/>
        <v/>
      </c>
      <c r="H12" s="142" t="str">
        <f t="shared" ca="1" si="1"/>
        <v/>
      </c>
      <c r="I12" s="142" t="str">
        <f t="shared" ca="1" si="1"/>
        <v/>
      </c>
      <c r="J12" s="143" t="str">
        <f t="shared" ca="1" si="2"/>
        <v/>
      </c>
      <c r="K12" s="143" t="str">
        <f t="shared" ca="1" si="2"/>
        <v/>
      </c>
      <c r="L12" s="143" t="str">
        <f t="shared" ca="1" si="2"/>
        <v/>
      </c>
      <c r="M12" s="144" t="str">
        <f t="shared" ca="1" si="2"/>
        <v/>
      </c>
      <c r="N12" s="143" t="str">
        <f t="shared" ca="1" si="2"/>
        <v/>
      </c>
      <c r="O12" s="145" t="str">
        <f t="shared" ca="1" si="2"/>
        <v/>
      </c>
      <c r="P12" s="145" t="str">
        <f t="shared" ca="1" si="2"/>
        <v/>
      </c>
      <c r="Q12" s="145" t="str">
        <f t="shared" ca="1" si="2"/>
        <v/>
      </c>
      <c r="R12" s="145" t="str">
        <f t="shared" ca="1" si="3"/>
        <v/>
      </c>
      <c r="S12" s="141" t="str">
        <f t="shared" ca="1" si="3"/>
        <v/>
      </c>
      <c r="T12" s="141">
        <f t="shared" ca="1" si="4"/>
        <v>0</v>
      </c>
      <c r="U12" s="141">
        <f t="shared" ca="1" si="4"/>
        <v>0</v>
      </c>
      <c r="V12" s="142" t="str">
        <f t="shared" ca="1" si="9"/>
        <v/>
      </c>
      <c r="W12" s="142" t="str">
        <f t="shared" ca="1" si="9"/>
        <v/>
      </c>
      <c r="X12" s="142" t="str">
        <f t="shared" ca="1" si="9"/>
        <v/>
      </c>
      <c r="Y12" s="142" t="str">
        <f t="shared" ca="1" si="9"/>
        <v/>
      </c>
      <c r="Z12" s="143" t="str">
        <f t="shared" ca="1" si="9"/>
        <v/>
      </c>
      <c r="AA12" s="143" t="str">
        <f t="shared" ca="1" si="9"/>
        <v/>
      </c>
      <c r="AB12" s="143" t="str">
        <f t="shared" ca="1" si="9"/>
        <v/>
      </c>
      <c r="AC12" s="143" t="str">
        <f t="shared" ca="1" si="9"/>
        <v/>
      </c>
      <c r="AD12" s="143" t="str">
        <f t="shared" ca="1" si="9"/>
        <v/>
      </c>
      <c r="AE12" s="145" t="str">
        <f t="shared" ca="1" si="9"/>
        <v/>
      </c>
      <c r="AF12" s="145" t="str">
        <f t="shared" ca="1" si="9"/>
        <v/>
      </c>
      <c r="AG12" s="145" t="str">
        <f t="shared" ca="1" si="9"/>
        <v/>
      </c>
      <c r="AH12" s="145">
        <f t="shared" ca="1" si="6"/>
        <v>0</v>
      </c>
      <c r="AI12" s="146" t="e">
        <f>#REF!</f>
        <v>#REF!</v>
      </c>
      <c r="AJ12" s="146" t="e">
        <f>IF(#REF!="","",#REF!)</f>
        <v>#REF!</v>
      </c>
      <c r="AK12" s="146" t="e">
        <f>#REF!</f>
        <v>#REF!</v>
      </c>
      <c r="AL12" s="146" t="e">
        <f>#REF!</f>
        <v>#REF!</v>
      </c>
      <c r="AM12" s="146" t="e">
        <f>#REF!</f>
        <v>#REF!</v>
      </c>
    </row>
    <row r="13" spans="1:39" x14ac:dyDescent="0.2">
      <c r="A13" s="1">
        <v>10</v>
      </c>
      <c r="B13" s="2" t="str">
        <f t="shared" ca="1" si="7"/>
        <v xml:space="preserve">, </v>
      </c>
      <c r="C13" s="141" t="str">
        <f t="shared" ca="1" si="8"/>
        <v/>
      </c>
      <c r="D13" s="141" t="str">
        <f t="shared" ca="1" si="0"/>
        <v/>
      </c>
      <c r="E13" s="141">
        <f t="shared" ca="1" si="0"/>
        <v>0</v>
      </c>
      <c r="F13" s="142" t="str">
        <f t="shared" ca="1" si="1"/>
        <v/>
      </c>
      <c r="G13" s="142" t="str">
        <f t="shared" ca="1" si="1"/>
        <v/>
      </c>
      <c r="H13" s="142" t="str">
        <f t="shared" ca="1" si="1"/>
        <v/>
      </c>
      <c r="I13" s="142" t="str">
        <f t="shared" ca="1" si="1"/>
        <v/>
      </c>
      <c r="J13" s="143" t="str">
        <f t="shared" ca="1" si="2"/>
        <v/>
      </c>
      <c r="K13" s="143" t="str">
        <f t="shared" ca="1" si="2"/>
        <v/>
      </c>
      <c r="L13" s="143" t="str">
        <f t="shared" ca="1" si="2"/>
        <v/>
      </c>
      <c r="M13" s="144" t="str">
        <f t="shared" ca="1" si="2"/>
        <v/>
      </c>
      <c r="N13" s="143" t="str">
        <f t="shared" ca="1" si="2"/>
        <v/>
      </c>
      <c r="O13" s="145" t="str">
        <f t="shared" ca="1" si="2"/>
        <v/>
      </c>
      <c r="P13" s="145" t="str">
        <f t="shared" ca="1" si="2"/>
        <v/>
      </c>
      <c r="Q13" s="145" t="str">
        <f t="shared" ca="1" si="2"/>
        <v/>
      </c>
      <c r="R13" s="145" t="str">
        <f t="shared" ca="1" si="3"/>
        <v/>
      </c>
      <c r="S13" s="141" t="str">
        <f t="shared" ca="1" si="3"/>
        <v/>
      </c>
      <c r="T13" s="141">
        <f t="shared" ca="1" si="4"/>
        <v>0</v>
      </c>
      <c r="U13" s="141">
        <f t="shared" ca="1" si="4"/>
        <v>0</v>
      </c>
      <c r="V13" s="142" t="str">
        <f t="shared" ca="1" si="9"/>
        <v/>
      </c>
      <c r="W13" s="142" t="str">
        <f t="shared" ca="1" si="9"/>
        <v/>
      </c>
      <c r="X13" s="142" t="str">
        <f t="shared" ca="1" si="9"/>
        <v/>
      </c>
      <c r="Y13" s="142" t="str">
        <f t="shared" ca="1" si="9"/>
        <v/>
      </c>
      <c r="Z13" s="143" t="str">
        <f t="shared" ca="1" si="9"/>
        <v/>
      </c>
      <c r="AA13" s="143" t="str">
        <f t="shared" ca="1" si="9"/>
        <v/>
      </c>
      <c r="AB13" s="143" t="str">
        <f t="shared" ca="1" si="9"/>
        <v/>
      </c>
      <c r="AC13" s="143" t="str">
        <f t="shared" ca="1" si="9"/>
        <v/>
      </c>
      <c r="AD13" s="143" t="str">
        <f t="shared" ca="1" si="9"/>
        <v/>
      </c>
      <c r="AE13" s="145" t="str">
        <f t="shared" ca="1" si="9"/>
        <v/>
      </c>
      <c r="AF13" s="145" t="str">
        <f t="shared" ca="1" si="9"/>
        <v/>
      </c>
      <c r="AG13" s="145" t="str">
        <f t="shared" ca="1" si="9"/>
        <v/>
      </c>
      <c r="AH13" s="145">
        <f t="shared" ca="1" si="6"/>
        <v>0</v>
      </c>
      <c r="AI13" s="146" t="e">
        <f>#REF!</f>
        <v>#REF!</v>
      </c>
      <c r="AJ13" s="146" t="e">
        <f>IF(#REF!="","",#REF!)</f>
        <v>#REF!</v>
      </c>
      <c r="AK13" s="146" t="e">
        <f>#REF!</f>
        <v>#REF!</v>
      </c>
      <c r="AL13" s="146" t="e">
        <f>#REF!</f>
        <v>#REF!</v>
      </c>
      <c r="AM13" s="146" t="e">
        <f>#REF!</f>
        <v>#REF!</v>
      </c>
    </row>
    <row r="14" spans="1:39" x14ac:dyDescent="0.2">
      <c r="A14" s="1">
        <v>11</v>
      </c>
      <c r="B14" s="2" t="str">
        <f t="shared" ca="1" si="7"/>
        <v xml:space="preserve">, </v>
      </c>
      <c r="C14" s="141" t="str">
        <f t="shared" ca="1" si="8"/>
        <v/>
      </c>
      <c r="D14" s="141" t="str">
        <f t="shared" ca="1" si="0"/>
        <v/>
      </c>
      <c r="E14" s="141">
        <f t="shared" ca="1" si="0"/>
        <v>0</v>
      </c>
      <c r="F14" s="142" t="str">
        <f t="shared" ca="1" si="1"/>
        <v/>
      </c>
      <c r="G14" s="142" t="str">
        <f t="shared" ca="1" si="1"/>
        <v/>
      </c>
      <c r="H14" s="142" t="str">
        <f t="shared" ca="1" si="1"/>
        <v/>
      </c>
      <c r="I14" s="142" t="str">
        <f t="shared" ca="1" si="1"/>
        <v/>
      </c>
      <c r="J14" s="143" t="str">
        <f t="shared" ca="1" si="2"/>
        <v/>
      </c>
      <c r="K14" s="143" t="str">
        <f t="shared" ca="1" si="2"/>
        <v/>
      </c>
      <c r="L14" s="143" t="str">
        <f t="shared" ca="1" si="2"/>
        <v/>
      </c>
      <c r="M14" s="144" t="str">
        <f t="shared" ca="1" si="2"/>
        <v/>
      </c>
      <c r="N14" s="143" t="str">
        <f t="shared" ca="1" si="2"/>
        <v/>
      </c>
      <c r="O14" s="145" t="str">
        <f t="shared" ca="1" si="2"/>
        <v/>
      </c>
      <c r="P14" s="145" t="str">
        <f t="shared" ca="1" si="2"/>
        <v/>
      </c>
      <c r="Q14" s="145" t="str">
        <f t="shared" ca="1" si="2"/>
        <v/>
      </c>
      <c r="R14" s="145" t="str">
        <f t="shared" ca="1" si="3"/>
        <v/>
      </c>
      <c r="S14" s="141" t="str">
        <f t="shared" ca="1" si="3"/>
        <v/>
      </c>
      <c r="T14" s="141">
        <f t="shared" ca="1" si="4"/>
        <v>0</v>
      </c>
      <c r="U14" s="141">
        <f t="shared" ca="1" si="4"/>
        <v>0</v>
      </c>
      <c r="V14" s="142" t="str">
        <f t="shared" ca="1" si="9"/>
        <v/>
      </c>
      <c r="W14" s="142" t="str">
        <f t="shared" ca="1" si="9"/>
        <v/>
      </c>
      <c r="X14" s="142" t="str">
        <f t="shared" ca="1" si="9"/>
        <v/>
      </c>
      <c r="Y14" s="142" t="str">
        <f t="shared" ca="1" si="9"/>
        <v/>
      </c>
      <c r="Z14" s="143" t="str">
        <f t="shared" ca="1" si="9"/>
        <v/>
      </c>
      <c r="AA14" s="143" t="str">
        <f t="shared" ca="1" si="9"/>
        <v/>
      </c>
      <c r="AB14" s="143" t="str">
        <f t="shared" ca="1" si="9"/>
        <v/>
      </c>
      <c r="AC14" s="143" t="str">
        <f t="shared" ca="1" si="9"/>
        <v/>
      </c>
      <c r="AD14" s="143" t="str">
        <f t="shared" ca="1" si="9"/>
        <v/>
      </c>
      <c r="AE14" s="145" t="str">
        <f t="shared" ca="1" si="9"/>
        <v/>
      </c>
      <c r="AF14" s="145" t="str">
        <f t="shared" ca="1" si="9"/>
        <v/>
      </c>
      <c r="AG14" s="145" t="str">
        <f t="shared" ca="1" si="9"/>
        <v/>
      </c>
      <c r="AH14" s="145">
        <f t="shared" ca="1" si="6"/>
        <v>0</v>
      </c>
      <c r="AI14" s="146" t="e">
        <f>#REF!</f>
        <v>#REF!</v>
      </c>
      <c r="AJ14" s="146" t="e">
        <f>IF(#REF!="","",#REF!)</f>
        <v>#REF!</v>
      </c>
      <c r="AK14" s="146" t="e">
        <f>#REF!</f>
        <v>#REF!</v>
      </c>
      <c r="AL14" s="146" t="e">
        <f>#REF!</f>
        <v>#REF!</v>
      </c>
      <c r="AM14" s="146" t="e">
        <f>#REF!</f>
        <v>#REF!</v>
      </c>
    </row>
    <row r="15" spans="1:39" x14ac:dyDescent="0.2">
      <c r="A15" s="1">
        <v>12</v>
      </c>
      <c r="B15" s="2" t="str">
        <f t="shared" ca="1" si="7"/>
        <v xml:space="preserve">, </v>
      </c>
      <c r="C15" s="141" t="str">
        <f t="shared" ca="1" si="8"/>
        <v/>
      </c>
      <c r="D15" s="141" t="str">
        <f t="shared" ca="1" si="0"/>
        <v/>
      </c>
      <c r="E15" s="141">
        <f t="shared" ca="1" si="0"/>
        <v>0</v>
      </c>
      <c r="F15" s="142" t="str">
        <f t="shared" ca="1" si="1"/>
        <v/>
      </c>
      <c r="G15" s="142" t="str">
        <f t="shared" ca="1" si="1"/>
        <v/>
      </c>
      <c r="H15" s="142" t="str">
        <f t="shared" ca="1" si="1"/>
        <v/>
      </c>
      <c r="I15" s="142" t="str">
        <f t="shared" ca="1" si="1"/>
        <v/>
      </c>
      <c r="J15" s="143" t="str">
        <f t="shared" ca="1" si="2"/>
        <v/>
      </c>
      <c r="K15" s="143" t="str">
        <f t="shared" ca="1" si="2"/>
        <v/>
      </c>
      <c r="L15" s="143" t="str">
        <f t="shared" ca="1" si="2"/>
        <v/>
      </c>
      <c r="M15" s="144" t="str">
        <f t="shared" ca="1" si="2"/>
        <v/>
      </c>
      <c r="N15" s="143" t="str">
        <f t="shared" ca="1" si="2"/>
        <v/>
      </c>
      <c r="O15" s="145" t="str">
        <f t="shared" ca="1" si="2"/>
        <v/>
      </c>
      <c r="P15" s="145" t="str">
        <f t="shared" ca="1" si="2"/>
        <v/>
      </c>
      <c r="Q15" s="145" t="str">
        <f t="shared" ca="1" si="2"/>
        <v/>
      </c>
      <c r="R15" s="145" t="str">
        <f t="shared" ca="1" si="3"/>
        <v/>
      </c>
      <c r="S15" s="141" t="str">
        <f t="shared" ca="1" si="3"/>
        <v/>
      </c>
      <c r="T15" s="141">
        <f t="shared" ca="1" si="4"/>
        <v>0</v>
      </c>
      <c r="U15" s="141">
        <f t="shared" ca="1" si="4"/>
        <v>0</v>
      </c>
      <c r="V15" s="142" t="str">
        <f t="shared" ca="1" si="9"/>
        <v/>
      </c>
      <c r="W15" s="142" t="str">
        <f t="shared" ca="1" si="9"/>
        <v/>
      </c>
      <c r="X15" s="142" t="str">
        <f t="shared" ca="1" si="9"/>
        <v/>
      </c>
      <c r="Y15" s="142" t="str">
        <f t="shared" ca="1" si="9"/>
        <v/>
      </c>
      <c r="Z15" s="143" t="str">
        <f t="shared" ca="1" si="9"/>
        <v/>
      </c>
      <c r="AA15" s="143" t="str">
        <f t="shared" ca="1" si="9"/>
        <v/>
      </c>
      <c r="AB15" s="143" t="str">
        <f t="shared" ca="1" si="9"/>
        <v/>
      </c>
      <c r="AC15" s="143" t="str">
        <f t="shared" ca="1" si="9"/>
        <v/>
      </c>
      <c r="AD15" s="143" t="str">
        <f t="shared" ca="1" si="9"/>
        <v/>
      </c>
      <c r="AE15" s="145" t="str">
        <f t="shared" ca="1" si="9"/>
        <v/>
      </c>
      <c r="AF15" s="145" t="str">
        <f t="shared" ca="1" si="9"/>
        <v/>
      </c>
      <c r="AG15" s="145" t="str">
        <f t="shared" ca="1" si="9"/>
        <v/>
      </c>
      <c r="AH15" s="145">
        <f t="shared" ca="1" si="6"/>
        <v>0</v>
      </c>
      <c r="AI15" s="146" t="e">
        <f>#REF!</f>
        <v>#REF!</v>
      </c>
      <c r="AJ15" s="146" t="e">
        <f>IF(#REF!="","",#REF!)</f>
        <v>#REF!</v>
      </c>
      <c r="AK15" s="146" t="e">
        <f>#REF!</f>
        <v>#REF!</v>
      </c>
      <c r="AL15" s="146" t="e">
        <f>#REF!</f>
        <v>#REF!</v>
      </c>
      <c r="AM15" s="146" t="e">
        <f>#REF!</f>
        <v>#REF!</v>
      </c>
    </row>
    <row r="16" spans="1:39" x14ac:dyDescent="0.2">
      <c r="A16" s="1">
        <v>13</v>
      </c>
      <c r="B16" s="2" t="str">
        <f t="shared" ca="1" si="7"/>
        <v xml:space="preserve">, </v>
      </c>
      <c r="C16" s="141" t="str">
        <f t="shared" ca="1" si="8"/>
        <v/>
      </c>
      <c r="D16" s="141" t="str">
        <f t="shared" ca="1" si="0"/>
        <v/>
      </c>
      <c r="E16" s="141">
        <f t="shared" ca="1" si="0"/>
        <v>0</v>
      </c>
      <c r="F16" s="142" t="str">
        <f t="shared" ca="1" si="1"/>
        <v/>
      </c>
      <c r="G16" s="142" t="str">
        <f t="shared" ca="1" si="1"/>
        <v/>
      </c>
      <c r="H16" s="142" t="str">
        <f t="shared" ca="1" si="1"/>
        <v/>
      </c>
      <c r="I16" s="142" t="str">
        <f t="shared" ca="1" si="1"/>
        <v/>
      </c>
      <c r="J16" s="143" t="str">
        <f t="shared" ca="1" si="2"/>
        <v/>
      </c>
      <c r="K16" s="143" t="str">
        <f t="shared" ca="1" si="2"/>
        <v/>
      </c>
      <c r="L16" s="143" t="str">
        <f t="shared" ca="1" si="2"/>
        <v/>
      </c>
      <c r="M16" s="144" t="str">
        <f t="shared" ca="1" si="2"/>
        <v/>
      </c>
      <c r="N16" s="143" t="str">
        <f t="shared" ca="1" si="2"/>
        <v/>
      </c>
      <c r="O16" s="145" t="str">
        <f t="shared" ca="1" si="2"/>
        <v/>
      </c>
      <c r="P16" s="145" t="str">
        <f t="shared" ca="1" si="2"/>
        <v/>
      </c>
      <c r="Q16" s="145" t="str">
        <f t="shared" ca="1" si="2"/>
        <v/>
      </c>
      <c r="R16" s="145" t="str">
        <f t="shared" ca="1" si="3"/>
        <v/>
      </c>
      <c r="S16" s="141" t="str">
        <f t="shared" ca="1" si="3"/>
        <v/>
      </c>
      <c r="T16" s="141">
        <f t="shared" ca="1" si="4"/>
        <v>0</v>
      </c>
      <c r="U16" s="141">
        <f t="shared" ca="1" si="4"/>
        <v>0</v>
      </c>
      <c r="V16" s="142" t="str">
        <f t="shared" ca="1" si="9"/>
        <v/>
      </c>
      <c r="W16" s="142" t="str">
        <f t="shared" ca="1" si="9"/>
        <v/>
      </c>
      <c r="X16" s="142" t="str">
        <f t="shared" ca="1" si="9"/>
        <v/>
      </c>
      <c r="Y16" s="142" t="str">
        <f t="shared" ca="1" si="9"/>
        <v/>
      </c>
      <c r="Z16" s="143" t="str">
        <f t="shared" ca="1" si="9"/>
        <v/>
      </c>
      <c r="AA16" s="143" t="str">
        <f t="shared" ca="1" si="9"/>
        <v/>
      </c>
      <c r="AB16" s="143" t="str">
        <f t="shared" ca="1" si="9"/>
        <v/>
      </c>
      <c r="AC16" s="143" t="str">
        <f t="shared" ca="1" si="9"/>
        <v/>
      </c>
      <c r="AD16" s="143" t="str">
        <f t="shared" ca="1" si="9"/>
        <v/>
      </c>
      <c r="AE16" s="145" t="str">
        <f t="shared" ca="1" si="9"/>
        <v/>
      </c>
      <c r="AF16" s="145" t="str">
        <f t="shared" ca="1" si="9"/>
        <v/>
      </c>
      <c r="AG16" s="145" t="str">
        <f t="shared" ca="1" si="9"/>
        <v/>
      </c>
      <c r="AH16" s="145">
        <f t="shared" ca="1" si="6"/>
        <v>0</v>
      </c>
      <c r="AI16" s="146" t="e">
        <f>#REF!</f>
        <v>#REF!</v>
      </c>
      <c r="AJ16" s="146" t="e">
        <f>IF(#REF!="","",#REF!)</f>
        <v>#REF!</v>
      </c>
      <c r="AK16" s="146" t="e">
        <f>#REF!</f>
        <v>#REF!</v>
      </c>
      <c r="AL16" s="146" t="e">
        <f>#REF!</f>
        <v>#REF!</v>
      </c>
      <c r="AM16" s="146" t="e">
        <f>#REF!</f>
        <v>#REF!</v>
      </c>
    </row>
    <row r="17" spans="1:39" x14ac:dyDescent="0.2">
      <c r="A17" s="1">
        <v>14</v>
      </c>
      <c r="B17" s="2" t="str">
        <f t="shared" ca="1" si="7"/>
        <v xml:space="preserve">, </v>
      </c>
      <c r="C17" s="141" t="str">
        <f t="shared" ca="1" si="8"/>
        <v/>
      </c>
      <c r="D17" s="141" t="str">
        <f t="shared" ca="1" si="0"/>
        <v/>
      </c>
      <c r="E17" s="141">
        <f t="shared" ca="1" si="0"/>
        <v>0</v>
      </c>
      <c r="F17" s="142" t="str">
        <f t="shared" ca="1" si="1"/>
        <v/>
      </c>
      <c r="G17" s="142" t="str">
        <f t="shared" ca="1" si="1"/>
        <v/>
      </c>
      <c r="H17" s="142" t="str">
        <f t="shared" ca="1" si="1"/>
        <v/>
      </c>
      <c r="I17" s="142" t="str">
        <f t="shared" ca="1" si="1"/>
        <v/>
      </c>
      <c r="J17" s="143" t="str">
        <f t="shared" ca="1" si="2"/>
        <v/>
      </c>
      <c r="K17" s="143" t="str">
        <f t="shared" ca="1" si="2"/>
        <v/>
      </c>
      <c r="L17" s="143" t="str">
        <f t="shared" ca="1" si="2"/>
        <v/>
      </c>
      <c r="M17" s="144" t="str">
        <f t="shared" ca="1" si="2"/>
        <v/>
      </c>
      <c r="N17" s="143" t="str">
        <f t="shared" ca="1" si="2"/>
        <v/>
      </c>
      <c r="O17" s="145" t="str">
        <f t="shared" ca="1" si="2"/>
        <v/>
      </c>
      <c r="P17" s="145" t="str">
        <f t="shared" ca="1" si="2"/>
        <v/>
      </c>
      <c r="Q17" s="145" t="str">
        <f t="shared" ca="1" si="2"/>
        <v/>
      </c>
      <c r="R17" s="145" t="str">
        <f t="shared" ca="1" si="3"/>
        <v/>
      </c>
      <c r="S17" s="141" t="str">
        <f t="shared" ca="1" si="3"/>
        <v/>
      </c>
      <c r="T17" s="141">
        <f t="shared" ca="1" si="4"/>
        <v>0</v>
      </c>
      <c r="U17" s="141">
        <f t="shared" ca="1" si="4"/>
        <v>0</v>
      </c>
      <c r="V17" s="142" t="str">
        <f t="shared" ca="1" si="9"/>
        <v/>
      </c>
      <c r="W17" s="142" t="str">
        <f t="shared" ca="1" si="9"/>
        <v/>
      </c>
      <c r="X17" s="142" t="str">
        <f t="shared" ca="1" si="9"/>
        <v/>
      </c>
      <c r="Y17" s="142" t="str">
        <f t="shared" ca="1" si="9"/>
        <v/>
      </c>
      <c r="Z17" s="143" t="str">
        <f t="shared" ca="1" si="9"/>
        <v/>
      </c>
      <c r="AA17" s="143" t="str">
        <f t="shared" ca="1" si="9"/>
        <v/>
      </c>
      <c r="AB17" s="143" t="str">
        <f t="shared" ca="1" si="9"/>
        <v/>
      </c>
      <c r="AC17" s="143" t="str">
        <f t="shared" ca="1" si="9"/>
        <v/>
      </c>
      <c r="AD17" s="143" t="str">
        <f t="shared" ca="1" si="9"/>
        <v/>
      </c>
      <c r="AE17" s="145" t="str">
        <f t="shared" ca="1" si="9"/>
        <v/>
      </c>
      <c r="AF17" s="145" t="str">
        <f t="shared" ca="1" si="9"/>
        <v/>
      </c>
      <c r="AG17" s="145" t="str">
        <f t="shared" ca="1" si="9"/>
        <v/>
      </c>
      <c r="AH17" s="145">
        <f t="shared" ca="1" si="6"/>
        <v>0</v>
      </c>
      <c r="AI17" s="146" t="e">
        <f>#REF!</f>
        <v>#REF!</v>
      </c>
      <c r="AJ17" s="146" t="e">
        <f>IF(#REF!="","",#REF!)</f>
        <v>#REF!</v>
      </c>
      <c r="AK17" s="146" t="e">
        <f>#REF!</f>
        <v>#REF!</v>
      </c>
      <c r="AL17" s="146" t="e">
        <f>#REF!</f>
        <v>#REF!</v>
      </c>
      <c r="AM17" s="146" t="e">
        <f>#REF!</f>
        <v>#REF!</v>
      </c>
    </row>
    <row r="18" spans="1:39" x14ac:dyDescent="0.2">
      <c r="A18" s="1">
        <v>15</v>
      </c>
      <c r="B18" s="2" t="str">
        <f t="shared" ca="1" si="7"/>
        <v xml:space="preserve">, </v>
      </c>
      <c r="C18" s="141" t="str">
        <f t="shared" ca="1" si="8"/>
        <v/>
      </c>
      <c r="D18" s="141" t="str">
        <f t="shared" ca="1" si="0"/>
        <v/>
      </c>
      <c r="E18" s="141">
        <f t="shared" ca="1" si="0"/>
        <v>0</v>
      </c>
      <c r="F18" s="142" t="str">
        <f t="shared" ca="1" si="1"/>
        <v/>
      </c>
      <c r="G18" s="142" t="str">
        <f t="shared" ca="1" si="1"/>
        <v/>
      </c>
      <c r="H18" s="142" t="str">
        <f t="shared" ca="1" si="1"/>
        <v/>
      </c>
      <c r="I18" s="142" t="str">
        <f t="shared" ca="1" si="1"/>
        <v/>
      </c>
      <c r="J18" s="143" t="str">
        <f t="shared" ca="1" si="2"/>
        <v/>
      </c>
      <c r="K18" s="143" t="str">
        <f t="shared" ca="1" si="2"/>
        <v/>
      </c>
      <c r="L18" s="143" t="str">
        <f t="shared" ca="1" si="2"/>
        <v/>
      </c>
      <c r="M18" s="144" t="str">
        <f t="shared" ca="1" si="2"/>
        <v/>
      </c>
      <c r="N18" s="143" t="str">
        <f t="shared" ca="1" si="2"/>
        <v/>
      </c>
      <c r="O18" s="145" t="str">
        <f t="shared" ca="1" si="2"/>
        <v/>
      </c>
      <c r="P18" s="145" t="str">
        <f t="shared" ca="1" si="2"/>
        <v/>
      </c>
      <c r="Q18" s="145" t="str">
        <f t="shared" ca="1" si="2"/>
        <v/>
      </c>
      <c r="R18" s="145" t="str">
        <f t="shared" ca="1" si="3"/>
        <v/>
      </c>
      <c r="S18" s="141" t="str">
        <f t="shared" ca="1" si="3"/>
        <v/>
      </c>
      <c r="T18" s="141">
        <f t="shared" ca="1" si="4"/>
        <v>0</v>
      </c>
      <c r="U18" s="141">
        <f t="shared" ca="1" si="4"/>
        <v>0</v>
      </c>
      <c r="V18" s="142" t="str">
        <f t="shared" ca="1" si="9"/>
        <v/>
      </c>
      <c r="W18" s="142" t="str">
        <f t="shared" ca="1" si="9"/>
        <v/>
      </c>
      <c r="X18" s="142" t="str">
        <f t="shared" ca="1" si="9"/>
        <v/>
      </c>
      <c r="Y18" s="142" t="str">
        <f t="shared" ca="1" si="9"/>
        <v/>
      </c>
      <c r="Z18" s="143" t="str">
        <f t="shared" ca="1" si="9"/>
        <v/>
      </c>
      <c r="AA18" s="143" t="str">
        <f t="shared" ca="1" si="9"/>
        <v/>
      </c>
      <c r="AB18" s="143" t="str">
        <f t="shared" ca="1" si="9"/>
        <v/>
      </c>
      <c r="AC18" s="143" t="str">
        <f t="shared" ca="1" si="9"/>
        <v/>
      </c>
      <c r="AD18" s="143" t="str">
        <f t="shared" ca="1" si="9"/>
        <v/>
      </c>
      <c r="AE18" s="145" t="str">
        <f t="shared" ca="1" si="9"/>
        <v/>
      </c>
      <c r="AF18" s="145" t="str">
        <f t="shared" ca="1" si="9"/>
        <v/>
      </c>
      <c r="AG18" s="145" t="str">
        <f t="shared" ca="1" si="9"/>
        <v/>
      </c>
      <c r="AH18" s="145">
        <f t="shared" ca="1" si="6"/>
        <v>0</v>
      </c>
      <c r="AI18" s="146" t="e">
        <f>#REF!</f>
        <v>#REF!</v>
      </c>
      <c r="AJ18" s="146" t="e">
        <f>IF(#REF!="","",#REF!)</f>
        <v>#REF!</v>
      </c>
      <c r="AK18" s="146" t="e">
        <f>#REF!</f>
        <v>#REF!</v>
      </c>
      <c r="AL18" s="146" t="e">
        <f>#REF!</f>
        <v>#REF!</v>
      </c>
      <c r="AM18" s="146" t="e">
        <f>#REF!</f>
        <v>#REF!</v>
      </c>
    </row>
    <row r="19" spans="1:39" x14ac:dyDescent="0.2">
      <c r="A19" s="1">
        <v>16</v>
      </c>
      <c r="B19" s="2" t="str">
        <f t="shared" ca="1" si="7"/>
        <v xml:space="preserve">, </v>
      </c>
      <c r="C19" s="141" t="str">
        <f t="shared" ca="1" si="8"/>
        <v/>
      </c>
      <c r="D19" s="141" t="str">
        <f t="shared" ca="1" si="0"/>
        <v/>
      </c>
      <c r="E19" s="141">
        <f t="shared" ca="1" si="0"/>
        <v>0</v>
      </c>
      <c r="F19" s="142" t="str">
        <f t="shared" ca="1" si="1"/>
        <v/>
      </c>
      <c r="G19" s="142" t="str">
        <f t="shared" ca="1" si="1"/>
        <v/>
      </c>
      <c r="H19" s="142" t="str">
        <f t="shared" ca="1" si="1"/>
        <v/>
      </c>
      <c r="I19" s="142" t="str">
        <f t="shared" ca="1" si="1"/>
        <v/>
      </c>
      <c r="J19" s="143" t="str">
        <f t="shared" ca="1" si="2"/>
        <v/>
      </c>
      <c r="K19" s="143" t="str">
        <f t="shared" ca="1" si="2"/>
        <v/>
      </c>
      <c r="L19" s="143" t="str">
        <f t="shared" ca="1" si="2"/>
        <v/>
      </c>
      <c r="M19" s="144" t="str">
        <f t="shared" ca="1" si="2"/>
        <v/>
      </c>
      <c r="N19" s="143" t="str">
        <f t="shared" ca="1" si="2"/>
        <v/>
      </c>
      <c r="O19" s="145" t="str">
        <f t="shared" ca="1" si="2"/>
        <v/>
      </c>
      <c r="P19" s="145" t="str">
        <f t="shared" ca="1" si="2"/>
        <v/>
      </c>
      <c r="Q19" s="145" t="str">
        <f t="shared" ca="1" si="2"/>
        <v/>
      </c>
      <c r="R19" s="145" t="str">
        <f t="shared" ca="1" si="3"/>
        <v/>
      </c>
      <c r="S19" s="141" t="str">
        <f t="shared" ca="1" si="3"/>
        <v/>
      </c>
      <c r="T19" s="141">
        <f t="shared" ca="1" si="4"/>
        <v>0</v>
      </c>
      <c r="U19" s="141">
        <f t="shared" ca="1" si="4"/>
        <v>0</v>
      </c>
      <c r="V19" s="142" t="str">
        <f t="shared" ca="1" si="9"/>
        <v/>
      </c>
      <c r="W19" s="142" t="str">
        <f t="shared" ca="1" si="9"/>
        <v/>
      </c>
      <c r="X19" s="142" t="str">
        <f t="shared" ca="1" si="9"/>
        <v/>
      </c>
      <c r="Y19" s="142" t="str">
        <f t="shared" ca="1" si="9"/>
        <v/>
      </c>
      <c r="Z19" s="143" t="str">
        <f t="shared" ca="1" si="9"/>
        <v/>
      </c>
      <c r="AA19" s="143" t="str">
        <f t="shared" ca="1" si="9"/>
        <v/>
      </c>
      <c r="AB19" s="143" t="str">
        <f t="shared" ca="1" si="9"/>
        <v/>
      </c>
      <c r="AC19" s="143" t="str">
        <f t="shared" ca="1" si="9"/>
        <v/>
      </c>
      <c r="AD19" s="143" t="str">
        <f t="shared" ca="1" si="9"/>
        <v/>
      </c>
      <c r="AE19" s="145" t="str">
        <f t="shared" ca="1" si="9"/>
        <v/>
      </c>
      <c r="AF19" s="145" t="str">
        <f t="shared" ca="1" si="9"/>
        <v/>
      </c>
      <c r="AG19" s="145" t="str">
        <f t="shared" ca="1" si="9"/>
        <v/>
      </c>
      <c r="AH19" s="145">
        <f t="shared" ca="1" si="6"/>
        <v>0</v>
      </c>
      <c r="AI19" s="146" t="e">
        <f>#REF!</f>
        <v>#REF!</v>
      </c>
      <c r="AJ19" s="146" t="e">
        <f>IF(#REF!="","",#REF!)</f>
        <v>#REF!</v>
      </c>
      <c r="AK19" s="146" t="e">
        <f>#REF!</f>
        <v>#REF!</v>
      </c>
      <c r="AL19" s="146" t="e">
        <f>#REF!</f>
        <v>#REF!</v>
      </c>
      <c r="AM19" s="146" t="e">
        <f>#REF!</f>
        <v>#REF!</v>
      </c>
    </row>
    <row r="20" spans="1:39" x14ac:dyDescent="0.2">
      <c r="A20" s="1">
        <v>17</v>
      </c>
      <c r="B20" s="2" t="str">
        <f t="shared" ca="1" si="7"/>
        <v xml:space="preserve">, </v>
      </c>
      <c r="C20" s="141" t="str">
        <f t="shared" ca="1" si="8"/>
        <v/>
      </c>
      <c r="D20" s="141" t="str">
        <f t="shared" ca="1" si="8"/>
        <v/>
      </c>
      <c r="E20" s="141">
        <f t="shared" ca="1" si="8"/>
        <v>0</v>
      </c>
      <c r="F20" s="142" t="str">
        <f t="shared" ref="F20:Q38" ca="1" si="10">IF(INDIRECT(ADDRESS(4+$A20*2,F$2,,,"Notenbogen"))="","",INDIRECT(ADDRESS(4+$A20*2,F$2,,,"Notenbogen")))</f>
        <v/>
      </c>
      <c r="G20" s="142" t="str">
        <f t="shared" ca="1" si="10"/>
        <v/>
      </c>
      <c r="H20" s="142" t="str">
        <f t="shared" ca="1" si="10"/>
        <v/>
      </c>
      <c r="I20" s="142" t="str">
        <f t="shared" ca="1" si="10"/>
        <v/>
      </c>
      <c r="J20" s="143" t="str">
        <f t="shared" ca="1" si="10"/>
        <v/>
      </c>
      <c r="K20" s="143" t="str">
        <f t="shared" ca="1" si="10"/>
        <v/>
      </c>
      <c r="L20" s="143" t="str">
        <f t="shared" ca="1" si="10"/>
        <v/>
      </c>
      <c r="M20" s="144" t="str">
        <f t="shared" ca="1" si="10"/>
        <v/>
      </c>
      <c r="N20" s="143" t="str">
        <f t="shared" ca="1" si="10"/>
        <v/>
      </c>
      <c r="O20" s="145" t="str">
        <f t="shared" ca="1" si="10"/>
        <v/>
      </c>
      <c r="P20" s="145" t="str">
        <f t="shared" ca="1" si="10"/>
        <v/>
      </c>
      <c r="Q20" s="145" t="str">
        <f t="shared" ca="1" si="10"/>
        <v/>
      </c>
      <c r="R20" s="145" t="str">
        <f t="shared" ref="R20:U38" ca="1" si="11">INDIRECT(ADDRESS(3+$A20*2,R$2,,,"Notenbogen"))</f>
        <v/>
      </c>
      <c r="S20" s="141" t="str">
        <f t="shared" ca="1" si="11"/>
        <v/>
      </c>
      <c r="T20" s="141">
        <f t="shared" ca="1" si="11"/>
        <v>0</v>
      </c>
      <c r="U20" s="141">
        <f t="shared" ca="1" si="11"/>
        <v>0</v>
      </c>
      <c r="V20" s="142" t="str">
        <f t="shared" ca="1" si="9"/>
        <v/>
      </c>
      <c r="W20" s="142" t="str">
        <f t="shared" ca="1" si="9"/>
        <v/>
      </c>
      <c r="X20" s="142" t="str">
        <f t="shared" ca="1" si="9"/>
        <v/>
      </c>
      <c r="Y20" s="142" t="str">
        <f t="shared" ca="1" si="9"/>
        <v/>
      </c>
      <c r="Z20" s="143" t="str">
        <f t="shared" ca="1" si="9"/>
        <v/>
      </c>
      <c r="AA20" s="143" t="str">
        <f t="shared" ca="1" si="9"/>
        <v/>
      </c>
      <c r="AB20" s="143" t="str">
        <f t="shared" ca="1" si="9"/>
        <v/>
      </c>
      <c r="AC20" s="143" t="str">
        <f t="shared" ca="1" si="9"/>
        <v/>
      </c>
      <c r="AD20" s="143" t="str">
        <f t="shared" ca="1" si="9"/>
        <v/>
      </c>
      <c r="AE20" s="145" t="str">
        <f t="shared" ca="1" si="9"/>
        <v/>
      </c>
      <c r="AF20" s="145" t="str">
        <f t="shared" ca="1" si="9"/>
        <v/>
      </c>
      <c r="AG20" s="145" t="str">
        <f t="shared" ca="1" si="9"/>
        <v/>
      </c>
      <c r="AH20" s="145">
        <f t="shared" ca="1" si="6"/>
        <v>0</v>
      </c>
      <c r="AI20" s="146" t="e">
        <f>#REF!</f>
        <v>#REF!</v>
      </c>
      <c r="AJ20" s="146" t="e">
        <f>IF(#REF!="","",#REF!)</f>
        <v>#REF!</v>
      </c>
      <c r="AK20" s="146" t="e">
        <f>#REF!</f>
        <v>#REF!</v>
      </c>
      <c r="AL20" s="146" t="e">
        <f>#REF!</f>
        <v>#REF!</v>
      </c>
      <c r="AM20" s="146" t="e">
        <f>#REF!</f>
        <v>#REF!</v>
      </c>
    </row>
    <row r="21" spans="1:39" x14ac:dyDescent="0.2">
      <c r="A21" s="1">
        <v>18</v>
      </c>
      <c r="B21" s="2" t="str">
        <f t="shared" ca="1" si="7"/>
        <v xml:space="preserve">Gewichte, </v>
      </c>
      <c r="C21" s="141">
        <f t="shared" ca="1" si="8"/>
        <v>1</v>
      </c>
      <c r="D21" s="141">
        <f t="shared" ca="1" si="8"/>
        <v>1</v>
      </c>
      <c r="E21" s="141">
        <f t="shared" ca="1" si="8"/>
        <v>1</v>
      </c>
      <c r="F21" s="142" t="str">
        <f t="shared" ca="1" si="10"/>
        <v/>
      </c>
      <c r="G21" s="142" t="str">
        <f t="shared" ca="1" si="10"/>
        <v/>
      </c>
      <c r="H21" s="142" t="str">
        <f t="shared" ca="1" si="10"/>
        <v/>
      </c>
      <c r="I21" s="142" t="str">
        <f t="shared" ca="1" si="10"/>
        <v/>
      </c>
      <c r="J21" s="143" t="str">
        <f t="shared" ca="1" si="10"/>
        <v/>
      </c>
      <c r="K21" s="143" t="str">
        <f t="shared" ca="1" si="10"/>
        <v/>
      </c>
      <c r="L21" s="143" t="str">
        <f t="shared" ca="1" si="10"/>
        <v/>
      </c>
      <c r="M21" s="144" t="str">
        <f t="shared" ca="1" si="10"/>
        <v/>
      </c>
      <c r="N21" s="143" t="str">
        <f t="shared" ca="1" si="10"/>
        <v/>
      </c>
      <c r="O21" s="145" t="str">
        <f t="shared" ca="1" si="10"/>
        <v/>
      </c>
      <c r="P21" s="145" t="str">
        <f t="shared" ca="1" si="10"/>
        <v/>
      </c>
      <c r="Q21" s="145" t="str">
        <f t="shared" ca="1" si="10"/>
        <v/>
      </c>
      <c r="R21" s="145">
        <f t="shared" ca="1" si="11"/>
        <v>1</v>
      </c>
      <c r="S21" s="141">
        <f t="shared" ca="1" si="11"/>
        <v>1</v>
      </c>
      <c r="T21" s="141">
        <f t="shared" ca="1" si="11"/>
        <v>1</v>
      </c>
      <c r="U21" s="141">
        <f t="shared" ca="1" si="11"/>
        <v>1</v>
      </c>
      <c r="V21" s="142" t="str">
        <f t="shared" ca="1" si="9"/>
        <v/>
      </c>
      <c r="W21" s="142" t="str">
        <f t="shared" ca="1" si="9"/>
        <v/>
      </c>
      <c r="X21" s="142" t="str">
        <f t="shared" ca="1" si="9"/>
        <v/>
      </c>
      <c r="Y21" s="142" t="str">
        <f t="shared" ca="1" si="9"/>
        <v/>
      </c>
      <c r="Z21" s="143" t="str">
        <f t="shared" ca="1" si="9"/>
        <v/>
      </c>
      <c r="AA21" s="143" t="str">
        <f t="shared" ca="1" si="9"/>
        <v/>
      </c>
      <c r="AB21" s="143" t="str">
        <f t="shared" ca="1" si="9"/>
        <v/>
      </c>
      <c r="AC21" s="143" t="str">
        <f t="shared" ca="1" si="9"/>
        <v/>
      </c>
      <c r="AD21" s="143" t="str">
        <f t="shared" ca="1" si="9"/>
        <v/>
      </c>
      <c r="AE21" s="145" t="str">
        <f t="shared" ca="1" si="9"/>
        <v/>
      </c>
      <c r="AF21" s="145" t="str">
        <f t="shared" ca="1" si="9"/>
        <v/>
      </c>
      <c r="AG21" s="145" t="str">
        <f t="shared" ca="1" si="9"/>
        <v/>
      </c>
      <c r="AH21" s="145">
        <f t="shared" ca="1" si="6"/>
        <v>0</v>
      </c>
      <c r="AI21" s="146" t="e">
        <f>#REF!</f>
        <v>#REF!</v>
      </c>
      <c r="AJ21" s="146" t="e">
        <f>IF(#REF!="","",#REF!)</f>
        <v>#REF!</v>
      </c>
      <c r="AK21" s="146" t="e">
        <f>#REF!</f>
        <v>#REF!</v>
      </c>
      <c r="AL21" s="146" t="e">
        <f>#REF!</f>
        <v>#REF!</v>
      </c>
      <c r="AM21" s="146" t="e">
        <f>#REF!</f>
        <v>#REF!</v>
      </c>
    </row>
    <row r="22" spans="1:39" x14ac:dyDescent="0.2">
      <c r="A22" s="1">
        <v>19</v>
      </c>
      <c r="B22" s="2" t="str">
        <f t="shared" ca="1" si="7"/>
        <v xml:space="preserve">, </v>
      </c>
      <c r="C22" s="141">
        <f t="shared" ca="1" si="8"/>
        <v>0</v>
      </c>
      <c r="D22" s="141">
        <f t="shared" ca="1" si="8"/>
        <v>0</v>
      </c>
      <c r="E22" s="141">
        <f t="shared" ca="1" si="8"/>
        <v>0</v>
      </c>
      <c r="F22" s="142" t="str">
        <f t="shared" ca="1" si="10"/>
        <v/>
      </c>
      <c r="G22" s="142" t="str">
        <f t="shared" ca="1" si="10"/>
        <v/>
      </c>
      <c r="H22" s="142" t="str">
        <f t="shared" ca="1" si="10"/>
        <v/>
      </c>
      <c r="I22" s="142" t="str">
        <f t="shared" ca="1" si="10"/>
        <v/>
      </c>
      <c r="J22" s="143" t="str">
        <f t="shared" ca="1" si="10"/>
        <v/>
      </c>
      <c r="K22" s="143" t="str">
        <f t="shared" ca="1" si="10"/>
        <v/>
      </c>
      <c r="L22" s="143" t="str">
        <f t="shared" ca="1" si="10"/>
        <v/>
      </c>
      <c r="M22" s="144" t="str">
        <f t="shared" ca="1" si="10"/>
        <v/>
      </c>
      <c r="N22" s="143" t="str">
        <f t="shared" ca="1" si="10"/>
        <v/>
      </c>
      <c r="O22" s="145" t="str">
        <f t="shared" ca="1" si="10"/>
        <v/>
      </c>
      <c r="P22" s="145" t="str">
        <f t="shared" ca="1" si="10"/>
        <v/>
      </c>
      <c r="Q22" s="145" t="str">
        <f t="shared" ca="1" si="10"/>
        <v/>
      </c>
      <c r="R22" s="145">
        <f t="shared" ca="1" si="11"/>
        <v>0</v>
      </c>
      <c r="S22" s="141">
        <f t="shared" ca="1" si="11"/>
        <v>0</v>
      </c>
      <c r="T22" s="141">
        <f t="shared" ca="1" si="11"/>
        <v>0</v>
      </c>
      <c r="U22" s="141">
        <f t="shared" ca="1" si="11"/>
        <v>0</v>
      </c>
      <c r="V22" s="142" t="str">
        <f t="shared" ca="1" si="9"/>
        <v/>
      </c>
      <c r="W22" s="142" t="str">
        <f t="shared" ca="1" si="9"/>
        <v/>
      </c>
      <c r="X22" s="142" t="str">
        <f t="shared" ca="1" si="9"/>
        <v/>
      </c>
      <c r="Y22" s="142" t="str">
        <f t="shared" ca="1" si="9"/>
        <v/>
      </c>
      <c r="Z22" s="143" t="str">
        <f t="shared" ca="1" si="9"/>
        <v/>
      </c>
      <c r="AA22" s="143" t="str">
        <f t="shared" ca="1" si="9"/>
        <v/>
      </c>
      <c r="AB22" s="143" t="str">
        <f t="shared" ca="1" si="9"/>
        <v/>
      </c>
      <c r="AC22" s="143" t="str">
        <f t="shared" ca="1" si="9"/>
        <v/>
      </c>
      <c r="AD22" s="143" t="str">
        <f t="shared" ca="1" si="9"/>
        <v/>
      </c>
      <c r="AE22" s="145" t="str">
        <f t="shared" ca="1" si="9"/>
        <v/>
      </c>
      <c r="AF22" s="145" t="str">
        <f t="shared" ca="1" si="9"/>
        <v/>
      </c>
      <c r="AG22" s="145" t="str">
        <f t="shared" ca="1" si="9"/>
        <v/>
      </c>
      <c r="AH22" s="145">
        <f t="shared" ca="1" si="6"/>
        <v>0</v>
      </c>
      <c r="AI22" s="146" t="e">
        <f>#REF!</f>
        <v>#REF!</v>
      </c>
      <c r="AJ22" s="146" t="e">
        <f>IF(#REF!="","",#REF!)</f>
        <v>#REF!</v>
      </c>
      <c r="AK22" s="146" t="e">
        <f>#REF!</f>
        <v>#REF!</v>
      </c>
      <c r="AL22" s="146" t="e">
        <f>#REF!</f>
        <v>#REF!</v>
      </c>
      <c r="AM22" s="146" t="e">
        <f>#REF!</f>
        <v>#REF!</v>
      </c>
    </row>
    <row r="23" spans="1:39" x14ac:dyDescent="0.2">
      <c r="A23" s="1">
        <v>20</v>
      </c>
      <c r="B23" s="2" t="str">
        <f t="shared" ca="1" si="7"/>
        <v xml:space="preserve">, </v>
      </c>
      <c r="C23" s="141">
        <f t="shared" ca="1" si="8"/>
        <v>0</v>
      </c>
      <c r="D23" s="141">
        <f t="shared" ca="1" si="8"/>
        <v>0</v>
      </c>
      <c r="E23" s="141">
        <f t="shared" ca="1" si="8"/>
        <v>0</v>
      </c>
      <c r="F23" s="142" t="str">
        <f t="shared" ca="1" si="10"/>
        <v/>
      </c>
      <c r="G23" s="142" t="str">
        <f t="shared" ca="1" si="10"/>
        <v/>
      </c>
      <c r="H23" s="142" t="str">
        <f t="shared" ca="1" si="10"/>
        <v/>
      </c>
      <c r="I23" s="142" t="str">
        <f t="shared" ca="1" si="10"/>
        <v/>
      </c>
      <c r="J23" s="143" t="str">
        <f t="shared" ca="1" si="10"/>
        <v/>
      </c>
      <c r="K23" s="143" t="str">
        <f t="shared" ca="1" si="10"/>
        <v/>
      </c>
      <c r="L23" s="143" t="str">
        <f t="shared" ca="1" si="10"/>
        <v/>
      </c>
      <c r="M23" s="144" t="str">
        <f t="shared" ca="1" si="10"/>
        <v/>
      </c>
      <c r="N23" s="143" t="str">
        <f t="shared" ca="1" si="10"/>
        <v/>
      </c>
      <c r="O23" s="145" t="str">
        <f t="shared" ca="1" si="10"/>
        <v/>
      </c>
      <c r="P23" s="145" t="str">
        <f t="shared" ca="1" si="10"/>
        <v/>
      </c>
      <c r="Q23" s="145" t="str">
        <f t="shared" ca="1" si="10"/>
        <v/>
      </c>
      <c r="R23" s="145">
        <f t="shared" ca="1" si="11"/>
        <v>0</v>
      </c>
      <c r="S23" s="141">
        <f t="shared" ca="1" si="11"/>
        <v>0</v>
      </c>
      <c r="T23" s="141">
        <f t="shared" ca="1" si="11"/>
        <v>0</v>
      </c>
      <c r="U23" s="141">
        <f t="shared" ca="1" si="11"/>
        <v>0</v>
      </c>
      <c r="V23" s="142" t="str">
        <f t="shared" ca="1" si="9"/>
        <v/>
      </c>
      <c r="W23" s="142" t="str">
        <f t="shared" ca="1" si="9"/>
        <v/>
      </c>
      <c r="X23" s="142" t="str">
        <f t="shared" ca="1" si="9"/>
        <v/>
      </c>
      <c r="Y23" s="142" t="str">
        <f t="shared" ca="1" si="9"/>
        <v/>
      </c>
      <c r="Z23" s="143" t="str">
        <f t="shared" ca="1" si="9"/>
        <v/>
      </c>
      <c r="AA23" s="143" t="str">
        <f t="shared" ca="1" si="9"/>
        <v/>
      </c>
      <c r="AB23" s="143" t="str">
        <f t="shared" ca="1" si="9"/>
        <v/>
      </c>
      <c r="AC23" s="143" t="str">
        <f t="shared" ca="1" si="9"/>
        <v/>
      </c>
      <c r="AD23" s="143" t="str">
        <f t="shared" ca="1" si="9"/>
        <v/>
      </c>
      <c r="AE23" s="145" t="str">
        <f t="shared" ca="1" si="9"/>
        <v/>
      </c>
      <c r="AF23" s="145" t="str">
        <f t="shared" ca="1" si="9"/>
        <v/>
      </c>
      <c r="AG23" s="145" t="str">
        <f t="shared" ca="1" si="9"/>
        <v/>
      </c>
      <c r="AH23" s="145">
        <f t="shared" ca="1" si="6"/>
        <v>0</v>
      </c>
      <c r="AI23" s="146" t="e">
        <f>#REF!</f>
        <v>#REF!</v>
      </c>
      <c r="AJ23" s="146" t="e">
        <f>IF(#REF!="","",#REF!)</f>
        <v>#REF!</v>
      </c>
      <c r="AK23" s="146" t="e">
        <f>#REF!</f>
        <v>#REF!</v>
      </c>
      <c r="AL23" s="146" t="e">
        <f>#REF!</f>
        <v>#REF!</v>
      </c>
      <c r="AM23" s="146" t="e">
        <f>#REF!</f>
        <v>#REF!</v>
      </c>
    </row>
    <row r="24" spans="1:39" x14ac:dyDescent="0.2">
      <c r="A24" s="1">
        <v>21</v>
      </c>
      <c r="B24" s="2" t="str">
        <f t="shared" ca="1" si="7"/>
        <v xml:space="preserve">, </v>
      </c>
      <c r="C24" s="141">
        <f t="shared" ca="1" si="8"/>
        <v>0</v>
      </c>
      <c r="D24" s="141">
        <f t="shared" ca="1" si="8"/>
        <v>0</v>
      </c>
      <c r="E24" s="141">
        <f t="shared" ca="1" si="8"/>
        <v>0</v>
      </c>
      <c r="F24" s="142" t="str">
        <f t="shared" ca="1" si="10"/>
        <v/>
      </c>
      <c r="G24" s="142" t="str">
        <f t="shared" ca="1" si="10"/>
        <v/>
      </c>
      <c r="H24" s="142" t="str">
        <f t="shared" ca="1" si="10"/>
        <v/>
      </c>
      <c r="I24" s="142" t="str">
        <f t="shared" ca="1" si="10"/>
        <v/>
      </c>
      <c r="J24" s="143" t="str">
        <f t="shared" ca="1" si="10"/>
        <v/>
      </c>
      <c r="K24" s="143" t="str">
        <f t="shared" ca="1" si="10"/>
        <v/>
      </c>
      <c r="L24" s="143" t="str">
        <f t="shared" ca="1" si="10"/>
        <v/>
      </c>
      <c r="M24" s="144" t="str">
        <f t="shared" ca="1" si="10"/>
        <v/>
      </c>
      <c r="N24" s="143" t="str">
        <f t="shared" ca="1" si="10"/>
        <v/>
      </c>
      <c r="O24" s="145" t="str">
        <f t="shared" ca="1" si="10"/>
        <v/>
      </c>
      <c r="P24" s="145" t="str">
        <f t="shared" ca="1" si="10"/>
        <v/>
      </c>
      <c r="Q24" s="145" t="str">
        <f t="shared" ca="1" si="10"/>
        <v/>
      </c>
      <c r="R24" s="145">
        <f t="shared" ca="1" si="11"/>
        <v>0</v>
      </c>
      <c r="S24" s="141">
        <f t="shared" ca="1" si="11"/>
        <v>0</v>
      </c>
      <c r="T24" s="141">
        <f t="shared" ca="1" si="11"/>
        <v>0</v>
      </c>
      <c r="U24" s="141">
        <f t="shared" ca="1" si="11"/>
        <v>0</v>
      </c>
      <c r="V24" s="142" t="str">
        <f t="shared" ca="1" si="9"/>
        <v/>
      </c>
      <c r="W24" s="142" t="str">
        <f t="shared" ca="1" si="9"/>
        <v/>
      </c>
      <c r="X24" s="142" t="str">
        <f t="shared" ca="1" si="9"/>
        <v/>
      </c>
      <c r="Y24" s="142" t="str">
        <f t="shared" ca="1" si="9"/>
        <v/>
      </c>
      <c r="Z24" s="143" t="str">
        <f t="shared" ca="1" si="9"/>
        <v/>
      </c>
      <c r="AA24" s="143" t="str">
        <f t="shared" ca="1" si="9"/>
        <v/>
      </c>
      <c r="AB24" s="143" t="str">
        <f t="shared" ca="1" si="9"/>
        <v/>
      </c>
      <c r="AC24" s="143" t="str">
        <f t="shared" ca="1" si="9"/>
        <v/>
      </c>
      <c r="AD24" s="143" t="str">
        <f t="shared" ca="1" si="9"/>
        <v/>
      </c>
      <c r="AE24" s="145" t="str">
        <f t="shared" ca="1" si="9"/>
        <v/>
      </c>
      <c r="AF24" s="145" t="str">
        <f t="shared" ca="1" si="9"/>
        <v/>
      </c>
      <c r="AG24" s="145" t="str">
        <f t="shared" ca="1" si="9"/>
        <v/>
      </c>
      <c r="AH24" s="145">
        <f t="shared" ca="1" si="6"/>
        <v>0</v>
      </c>
      <c r="AI24" s="146" t="e">
        <f>#REF!</f>
        <v>#REF!</v>
      </c>
      <c r="AJ24" s="146" t="e">
        <f>IF(#REF!="","",#REF!)</f>
        <v>#REF!</v>
      </c>
      <c r="AK24" s="146" t="e">
        <f>#REF!</f>
        <v>#REF!</v>
      </c>
      <c r="AL24" s="146" t="e">
        <f>#REF!</f>
        <v>#REF!</v>
      </c>
      <c r="AM24" s="146" t="e">
        <f>#REF!</f>
        <v>#REF!</v>
      </c>
    </row>
    <row r="25" spans="1:39" x14ac:dyDescent="0.2">
      <c r="A25" s="1">
        <v>22</v>
      </c>
      <c r="B25" s="2" t="str">
        <f t="shared" ca="1" si="7"/>
        <v xml:space="preserve">, </v>
      </c>
      <c r="C25" s="141">
        <f t="shared" ca="1" si="8"/>
        <v>0</v>
      </c>
      <c r="D25" s="141">
        <f t="shared" ca="1" si="8"/>
        <v>0</v>
      </c>
      <c r="E25" s="141">
        <f t="shared" ca="1" si="8"/>
        <v>0</v>
      </c>
      <c r="F25" s="142" t="str">
        <f t="shared" ca="1" si="10"/>
        <v/>
      </c>
      <c r="G25" s="142" t="str">
        <f t="shared" ca="1" si="10"/>
        <v/>
      </c>
      <c r="H25" s="142" t="str">
        <f t="shared" ca="1" si="10"/>
        <v/>
      </c>
      <c r="I25" s="142" t="str">
        <f t="shared" ca="1" si="10"/>
        <v/>
      </c>
      <c r="J25" s="143" t="str">
        <f t="shared" ca="1" si="10"/>
        <v/>
      </c>
      <c r="K25" s="143" t="str">
        <f t="shared" ca="1" si="10"/>
        <v/>
      </c>
      <c r="L25" s="143" t="str">
        <f t="shared" ca="1" si="10"/>
        <v/>
      </c>
      <c r="M25" s="144" t="str">
        <f t="shared" ca="1" si="10"/>
        <v/>
      </c>
      <c r="N25" s="143" t="str">
        <f t="shared" ca="1" si="10"/>
        <v/>
      </c>
      <c r="O25" s="145" t="str">
        <f t="shared" ca="1" si="10"/>
        <v/>
      </c>
      <c r="P25" s="145" t="str">
        <f t="shared" ca="1" si="10"/>
        <v/>
      </c>
      <c r="Q25" s="145" t="str">
        <f t="shared" ca="1" si="10"/>
        <v/>
      </c>
      <c r="R25" s="145">
        <f t="shared" ca="1" si="11"/>
        <v>0</v>
      </c>
      <c r="S25" s="141">
        <f t="shared" ca="1" si="11"/>
        <v>0</v>
      </c>
      <c r="T25" s="141">
        <f t="shared" ca="1" si="11"/>
        <v>0</v>
      </c>
      <c r="U25" s="141">
        <f t="shared" ca="1" si="11"/>
        <v>0</v>
      </c>
      <c r="V25" s="142" t="str">
        <f t="shared" ca="1" si="9"/>
        <v/>
      </c>
      <c r="W25" s="142" t="str">
        <f t="shared" ca="1" si="9"/>
        <v/>
      </c>
      <c r="X25" s="142" t="str">
        <f t="shared" ca="1" si="9"/>
        <v/>
      </c>
      <c r="Y25" s="142" t="str">
        <f t="shared" ca="1" si="9"/>
        <v/>
      </c>
      <c r="Z25" s="143" t="str">
        <f t="shared" ca="1" si="9"/>
        <v/>
      </c>
      <c r="AA25" s="143" t="str">
        <f t="shared" ca="1" si="9"/>
        <v/>
      </c>
      <c r="AB25" s="143" t="str">
        <f t="shared" ca="1" si="9"/>
        <v/>
      </c>
      <c r="AC25" s="143" t="str">
        <f t="shared" ca="1" si="9"/>
        <v/>
      </c>
      <c r="AD25" s="143" t="str">
        <f t="shared" ca="1" si="9"/>
        <v/>
      </c>
      <c r="AE25" s="145" t="str">
        <f t="shared" ca="1" si="9"/>
        <v/>
      </c>
      <c r="AF25" s="145" t="str">
        <f t="shared" ca="1" si="9"/>
        <v/>
      </c>
      <c r="AG25" s="145" t="str">
        <f t="shared" ca="1" si="9"/>
        <v/>
      </c>
      <c r="AH25" s="145">
        <f t="shared" ca="1" si="6"/>
        <v>0</v>
      </c>
      <c r="AI25" s="146" t="e">
        <f>#REF!</f>
        <v>#REF!</v>
      </c>
      <c r="AJ25" s="146" t="e">
        <f>IF(#REF!="","",#REF!)</f>
        <v>#REF!</v>
      </c>
      <c r="AK25" s="146" t="e">
        <f>#REF!</f>
        <v>#REF!</v>
      </c>
      <c r="AL25" s="146" t="e">
        <f>#REF!</f>
        <v>#REF!</v>
      </c>
      <c r="AM25" s="146" t="e">
        <f>#REF!</f>
        <v>#REF!</v>
      </c>
    </row>
    <row r="26" spans="1:39" x14ac:dyDescent="0.2">
      <c r="A26" s="1">
        <v>23</v>
      </c>
      <c r="B26" s="2" t="str">
        <f t="shared" ca="1" si="7"/>
        <v xml:space="preserve">, </v>
      </c>
      <c r="C26" s="141">
        <f t="shared" ca="1" si="8"/>
        <v>0</v>
      </c>
      <c r="D26" s="141">
        <f t="shared" ca="1" si="8"/>
        <v>0</v>
      </c>
      <c r="E26" s="141">
        <f t="shared" ca="1" si="8"/>
        <v>0</v>
      </c>
      <c r="F26" s="142" t="str">
        <f t="shared" ca="1" si="10"/>
        <v/>
      </c>
      <c r="G26" s="142" t="str">
        <f t="shared" ca="1" si="10"/>
        <v/>
      </c>
      <c r="H26" s="142" t="str">
        <f t="shared" ca="1" si="10"/>
        <v/>
      </c>
      <c r="I26" s="142" t="str">
        <f t="shared" ca="1" si="10"/>
        <v/>
      </c>
      <c r="J26" s="143" t="str">
        <f t="shared" ca="1" si="10"/>
        <v/>
      </c>
      <c r="K26" s="143" t="str">
        <f t="shared" ca="1" si="10"/>
        <v/>
      </c>
      <c r="L26" s="143" t="str">
        <f t="shared" ca="1" si="10"/>
        <v/>
      </c>
      <c r="M26" s="144" t="str">
        <f t="shared" ca="1" si="10"/>
        <v/>
      </c>
      <c r="N26" s="143" t="str">
        <f t="shared" ca="1" si="10"/>
        <v/>
      </c>
      <c r="O26" s="145" t="str">
        <f t="shared" ca="1" si="10"/>
        <v/>
      </c>
      <c r="P26" s="145" t="str">
        <f t="shared" ca="1" si="10"/>
        <v/>
      </c>
      <c r="Q26" s="145" t="str">
        <f t="shared" ca="1" si="10"/>
        <v/>
      </c>
      <c r="R26" s="145">
        <f t="shared" ca="1" si="11"/>
        <v>0</v>
      </c>
      <c r="S26" s="141">
        <f t="shared" ca="1" si="11"/>
        <v>0</v>
      </c>
      <c r="T26" s="141">
        <f t="shared" ca="1" si="11"/>
        <v>0</v>
      </c>
      <c r="U26" s="141">
        <f t="shared" ca="1" si="11"/>
        <v>0</v>
      </c>
      <c r="V26" s="142" t="str">
        <f t="shared" ca="1" si="9"/>
        <v/>
      </c>
      <c r="W26" s="142" t="str">
        <f t="shared" ca="1" si="9"/>
        <v/>
      </c>
      <c r="X26" s="142" t="str">
        <f t="shared" ca="1" si="9"/>
        <v/>
      </c>
      <c r="Y26" s="142" t="str">
        <f t="shared" ca="1" si="9"/>
        <v/>
      </c>
      <c r="Z26" s="143" t="str">
        <f t="shared" ca="1" si="9"/>
        <v/>
      </c>
      <c r="AA26" s="143" t="str">
        <f t="shared" ca="1" si="9"/>
        <v/>
      </c>
      <c r="AB26" s="143" t="str">
        <f t="shared" ca="1" si="9"/>
        <v/>
      </c>
      <c r="AC26" s="143" t="str">
        <f t="shared" ca="1" si="9"/>
        <v/>
      </c>
      <c r="AD26" s="143" t="str">
        <f t="shared" ca="1" si="9"/>
        <v/>
      </c>
      <c r="AE26" s="145" t="str">
        <f t="shared" ca="1" si="9"/>
        <v/>
      </c>
      <c r="AF26" s="145" t="str">
        <f t="shared" ca="1" si="9"/>
        <v/>
      </c>
      <c r="AG26" s="145" t="str">
        <f t="shared" ca="1" si="9"/>
        <v/>
      </c>
      <c r="AH26" s="145">
        <f t="shared" ca="1" si="6"/>
        <v>0</v>
      </c>
      <c r="AI26" s="146" t="e">
        <f>#REF!</f>
        <v>#REF!</v>
      </c>
      <c r="AJ26" s="146" t="e">
        <f>IF(#REF!="","",#REF!)</f>
        <v>#REF!</v>
      </c>
      <c r="AK26" s="146" t="e">
        <f>#REF!</f>
        <v>#REF!</v>
      </c>
      <c r="AL26" s="146" t="e">
        <f>#REF!</f>
        <v>#REF!</v>
      </c>
      <c r="AM26" s="146" t="e">
        <f>#REF!</f>
        <v>#REF!</v>
      </c>
    </row>
    <row r="27" spans="1:39" x14ac:dyDescent="0.2">
      <c r="A27" s="1">
        <v>24</v>
      </c>
      <c r="B27" s="2" t="str">
        <f t="shared" ca="1" si="7"/>
        <v xml:space="preserve">, </v>
      </c>
      <c r="C27" s="141">
        <f t="shared" ca="1" si="8"/>
        <v>0</v>
      </c>
      <c r="D27" s="141">
        <f t="shared" ca="1" si="8"/>
        <v>0</v>
      </c>
      <c r="E27" s="141">
        <f t="shared" ca="1" si="8"/>
        <v>0</v>
      </c>
      <c r="F27" s="142" t="str">
        <f t="shared" ca="1" si="10"/>
        <v/>
      </c>
      <c r="G27" s="142" t="str">
        <f t="shared" ca="1" si="10"/>
        <v/>
      </c>
      <c r="H27" s="142" t="str">
        <f t="shared" ca="1" si="10"/>
        <v/>
      </c>
      <c r="I27" s="142" t="str">
        <f t="shared" ca="1" si="10"/>
        <v/>
      </c>
      <c r="J27" s="143" t="str">
        <f t="shared" ca="1" si="10"/>
        <v/>
      </c>
      <c r="K27" s="143" t="str">
        <f t="shared" ca="1" si="10"/>
        <v/>
      </c>
      <c r="L27" s="143" t="str">
        <f t="shared" ca="1" si="10"/>
        <v/>
      </c>
      <c r="M27" s="144" t="str">
        <f t="shared" ca="1" si="10"/>
        <v/>
      </c>
      <c r="N27" s="143" t="str">
        <f t="shared" ca="1" si="10"/>
        <v/>
      </c>
      <c r="O27" s="145" t="str">
        <f t="shared" ca="1" si="10"/>
        <v/>
      </c>
      <c r="P27" s="145" t="str">
        <f t="shared" ca="1" si="10"/>
        <v/>
      </c>
      <c r="Q27" s="145" t="str">
        <f t="shared" ca="1" si="10"/>
        <v/>
      </c>
      <c r="R27" s="145">
        <f t="shared" ca="1" si="11"/>
        <v>0</v>
      </c>
      <c r="S27" s="141">
        <f t="shared" ca="1" si="11"/>
        <v>0</v>
      </c>
      <c r="T27" s="141">
        <f t="shared" ca="1" si="11"/>
        <v>0</v>
      </c>
      <c r="U27" s="141">
        <f t="shared" ca="1" si="11"/>
        <v>0</v>
      </c>
      <c r="V27" s="142" t="str">
        <f t="shared" ca="1" si="9"/>
        <v/>
      </c>
      <c r="W27" s="142" t="str">
        <f t="shared" ca="1" si="9"/>
        <v/>
      </c>
      <c r="X27" s="142" t="str">
        <f t="shared" ca="1" si="9"/>
        <v/>
      </c>
      <c r="Y27" s="142" t="str">
        <f t="shared" ca="1" si="9"/>
        <v/>
      </c>
      <c r="Z27" s="143" t="str">
        <f t="shared" ca="1" si="9"/>
        <v/>
      </c>
      <c r="AA27" s="143" t="str">
        <f t="shared" ca="1" si="9"/>
        <v/>
      </c>
      <c r="AB27" s="143" t="str">
        <f t="shared" ca="1" si="9"/>
        <v/>
      </c>
      <c r="AC27" s="143" t="str">
        <f t="shared" ca="1" si="9"/>
        <v/>
      </c>
      <c r="AD27" s="143" t="str">
        <f t="shared" ca="1" si="9"/>
        <v/>
      </c>
      <c r="AE27" s="145" t="str">
        <f t="shared" ca="1" si="9"/>
        <v/>
      </c>
      <c r="AF27" s="145" t="str">
        <f t="shared" ca="1" si="9"/>
        <v/>
      </c>
      <c r="AG27" s="145" t="str">
        <f t="shared" ca="1" si="9"/>
        <v/>
      </c>
      <c r="AH27" s="145">
        <f t="shared" ca="1" si="6"/>
        <v>0</v>
      </c>
      <c r="AI27" s="146" t="e">
        <f>#REF!</f>
        <v>#REF!</v>
      </c>
      <c r="AJ27" s="146" t="e">
        <f>IF(#REF!="","",#REF!)</f>
        <v>#REF!</v>
      </c>
      <c r="AK27" s="146" t="e">
        <f>#REF!</f>
        <v>#REF!</v>
      </c>
      <c r="AL27" s="146" t="e">
        <f>#REF!</f>
        <v>#REF!</v>
      </c>
      <c r="AM27" s="146" t="e">
        <f>#REF!</f>
        <v>#REF!</v>
      </c>
    </row>
    <row r="28" spans="1:39" x14ac:dyDescent="0.2">
      <c r="A28" s="1">
        <v>25</v>
      </c>
      <c r="B28" s="2" t="str">
        <f t="shared" ca="1" si="7"/>
        <v xml:space="preserve">, </v>
      </c>
      <c r="C28" s="141">
        <f t="shared" ca="1" si="8"/>
        <v>0</v>
      </c>
      <c r="D28" s="141">
        <f t="shared" ca="1" si="8"/>
        <v>0</v>
      </c>
      <c r="E28" s="141">
        <f t="shared" ca="1" si="8"/>
        <v>0</v>
      </c>
      <c r="F28" s="142" t="str">
        <f t="shared" ca="1" si="10"/>
        <v/>
      </c>
      <c r="G28" s="142" t="str">
        <f t="shared" ca="1" si="10"/>
        <v/>
      </c>
      <c r="H28" s="142" t="str">
        <f t="shared" ca="1" si="10"/>
        <v/>
      </c>
      <c r="I28" s="142" t="str">
        <f t="shared" ca="1" si="10"/>
        <v/>
      </c>
      <c r="J28" s="143" t="str">
        <f t="shared" ca="1" si="10"/>
        <v/>
      </c>
      <c r="K28" s="143" t="str">
        <f t="shared" ca="1" si="10"/>
        <v/>
      </c>
      <c r="L28" s="143" t="str">
        <f t="shared" ca="1" si="10"/>
        <v/>
      </c>
      <c r="M28" s="144" t="str">
        <f t="shared" ca="1" si="10"/>
        <v/>
      </c>
      <c r="N28" s="143" t="str">
        <f t="shared" ca="1" si="10"/>
        <v/>
      </c>
      <c r="O28" s="145" t="str">
        <f t="shared" ca="1" si="10"/>
        <v/>
      </c>
      <c r="P28" s="145" t="str">
        <f t="shared" ca="1" si="10"/>
        <v/>
      </c>
      <c r="Q28" s="145" t="str">
        <f t="shared" ca="1" si="10"/>
        <v/>
      </c>
      <c r="R28" s="145">
        <f t="shared" ca="1" si="11"/>
        <v>0</v>
      </c>
      <c r="S28" s="141">
        <f t="shared" ca="1" si="11"/>
        <v>0</v>
      </c>
      <c r="T28" s="141">
        <f t="shared" ca="1" si="11"/>
        <v>0</v>
      </c>
      <c r="U28" s="141">
        <f t="shared" ca="1" si="11"/>
        <v>0</v>
      </c>
      <c r="V28" s="142" t="str">
        <f t="shared" ca="1" si="9"/>
        <v/>
      </c>
      <c r="W28" s="142" t="str">
        <f t="shared" ca="1" si="9"/>
        <v/>
      </c>
      <c r="X28" s="142" t="str">
        <f t="shared" ca="1" si="9"/>
        <v/>
      </c>
      <c r="Y28" s="142" t="str">
        <f t="shared" ca="1" si="9"/>
        <v/>
      </c>
      <c r="Z28" s="143" t="str">
        <f t="shared" ca="1" si="9"/>
        <v/>
      </c>
      <c r="AA28" s="143" t="str">
        <f t="shared" ca="1" si="9"/>
        <v/>
      </c>
      <c r="AB28" s="143" t="str">
        <f t="shared" ca="1" si="9"/>
        <v/>
      </c>
      <c r="AC28" s="143" t="str">
        <f t="shared" ca="1" si="9"/>
        <v/>
      </c>
      <c r="AD28" s="143" t="str">
        <f t="shared" ca="1" si="9"/>
        <v/>
      </c>
      <c r="AE28" s="145" t="str">
        <f t="shared" ca="1" si="9"/>
        <v/>
      </c>
      <c r="AF28" s="145" t="str">
        <f t="shared" ca="1" si="9"/>
        <v/>
      </c>
      <c r="AG28" s="145" t="str">
        <f t="shared" ca="1" si="9"/>
        <v/>
      </c>
      <c r="AH28" s="145">
        <f t="shared" ca="1" si="6"/>
        <v>0</v>
      </c>
      <c r="AI28" s="146" t="e">
        <f>#REF!</f>
        <v>#REF!</v>
      </c>
      <c r="AJ28" s="146" t="e">
        <f>IF(#REF!="","",#REF!)</f>
        <v>#REF!</v>
      </c>
      <c r="AK28" s="146" t="e">
        <f>#REF!</f>
        <v>#REF!</v>
      </c>
      <c r="AL28" s="146" t="e">
        <f>#REF!</f>
        <v>#REF!</v>
      </c>
      <c r="AM28" s="146" t="e">
        <f>#REF!</f>
        <v>#REF!</v>
      </c>
    </row>
    <row r="29" spans="1:39" x14ac:dyDescent="0.2">
      <c r="A29" s="1">
        <v>26</v>
      </c>
      <c r="B29" s="2" t="str">
        <f t="shared" ca="1" si="7"/>
        <v xml:space="preserve">, </v>
      </c>
      <c r="C29" s="141">
        <f t="shared" ca="1" si="8"/>
        <v>0</v>
      </c>
      <c r="D29" s="141">
        <f t="shared" ca="1" si="8"/>
        <v>0</v>
      </c>
      <c r="E29" s="141">
        <f t="shared" ca="1" si="8"/>
        <v>0</v>
      </c>
      <c r="F29" s="142" t="str">
        <f t="shared" ca="1" si="10"/>
        <v/>
      </c>
      <c r="G29" s="142" t="str">
        <f t="shared" ca="1" si="10"/>
        <v/>
      </c>
      <c r="H29" s="142" t="str">
        <f t="shared" ca="1" si="10"/>
        <v/>
      </c>
      <c r="I29" s="142" t="str">
        <f t="shared" ca="1" si="10"/>
        <v/>
      </c>
      <c r="J29" s="143" t="str">
        <f t="shared" ca="1" si="10"/>
        <v/>
      </c>
      <c r="K29" s="143" t="str">
        <f t="shared" ca="1" si="10"/>
        <v/>
      </c>
      <c r="L29" s="143" t="str">
        <f t="shared" ca="1" si="10"/>
        <v/>
      </c>
      <c r="M29" s="144" t="str">
        <f t="shared" ca="1" si="10"/>
        <v/>
      </c>
      <c r="N29" s="143" t="str">
        <f t="shared" ca="1" si="10"/>
        <v/>
      </c>
      <c r="O29" s="145" t="str">
        <f t="shared" ca="1" si="10"/>
        <v/>
      </c>
      <c r="P29" s="145" t="str">
        <f t="shared" ca="1" si="10"/>
        <v/>
      </c>
      <c r="Q29" s="145" t="str">
        <f t="shared" ca="1" si="10"/>
        <v/>
      </c>
      <c r="R29" s="145">
        <f t="shared" ca="1" si="11"/>
        <v>0</v>
      </c>
      <c r="S29" s="141">
        <f t="shared" ca="1" si="11"/>
        <v>0</v>
      </c>
      <c r="T29" s="141">
        <f t="shared" ca="1" si="11"/>
        <v>0</v>
      </c>
      <c r="U29" s="141">
        <f t="shared" ca="1" si="11"/>
        <v>0</v>
      </c>
      <c r="V29" s="142" t="str">
        <f t="shared" ca="1" si="9"/>
        <v/>
      </c>
      <c r="W29" s="142" t="str">
        <f t="shared" ca="1" si="9"/>
        <v/>
      </c>
      <c r="X29" s="142" t="str">
        <f t="shared" ca="1" si="9"/>
        <v/>
      </c>
      <c r="Y29" s="142" t="str">
        <f t="shared" ca="1" si="9"/>
        <v/>
      </c>
      <c r="Z29" s="143" t="str">
        <f t="shared" ca="1" si="9"/>
        <v/>
      </c>
      <c r="AA29" s="143" t="str">
        <f t="shared" ca="1" si="9"/>
        <v/>
      </c>
      <c r="AB29" s="143" t="str">
        <f t="shared" ca="1" si="9"/>
        <v/>
      </c>
      <c r="AC29" s="143" t="str">
        <f t="shared" ca="1" si="9"/>
        <v/>
      </c>
      <c r="AD29" s="143" t="str">
        <f t="shared" ca="1" si="9"/>
        <v/>
      </c>
      <c r="AE29" s="145" t="str">
        <f t="shared" ca="1" si="9"/>
        <v/>
      </c>
      <c r="AF29" s="145" t="str">
        <f t="shared" ca="1" si="9"/>
        <v/>
      </c>
      <c r="AG29" s="145" t="str">
        <f t="shared" ca="1" si="9"/>
        <v/>
      </c>
      <c r="AH29" s="145">
        <f t="shared" ca="1" si="6"/>
        <v>0</v>
      </c>
      <c r="AI29" s="146" t="e">
        <f>#REF!</f>
        <v>#REF!</v>
      </c>
      <c r="AJ29" s="146" t="e">
        <f>IF(#REF!="","",#REF!)</f>
        <v>#REF!</v>
      </c>
      <c r="AK29" s="146" t="e">
        <f>#REF!</f>
        <v>#REF!</v>
      </c>
      <c r="AL29" s="146" t="e">
        <f>#REF!</f>
        <v>#REF!</v>
      </c>
      <c r="AM29" s="146" t="e">
        <f>#REF!</f>
        <v>#REF!</v>
      </c>
    </row>
    <row r="30" spans="1:39" x14ac:dyDescent="0.2">
      <c r="A30" s="1">
        <v>27</v>
      </c>
      <c r="B30" s="2" t="str">
        <f t="shared" ca="1" si="7"/>
        <v xml:space="preserve">, </v>
      </c>
      <c r="C30" s="141">
        <f t="shared" ca="1" si="8"/>
        <v>0</v>
      </c>
      <c r="D30" s="141">
        <f t="shared" ca="1" si="8"/>
        <v>0</v>
      </c>
      <c r="E30" s="141">
        <f t="shared" ca="1" si="8"/>
        <v>0</v>
      </c>
      <c r="F30" s="142" t="str">
        <f t="shared" ca="1" si="10"/>
        <v/>
      </c>
      <c r="G30" s="142" t="str">
        <f t="shared" ca="1" si="10"/>
        <v/>
      </c>
      <c r="H30" s="142" t="str">
        <f t="shared" ca="1" si="10"/>
        <v/>
      </c>
      <c r="I30" s="142" t="str">
        <f t="shared" ca="1" si="10"/>
        <v/>
      </c>
      <c r="J30" s="143" t="str">
        <f t="shared" ca="1" si="10"/>
        <v/>
      </c>
      <c r="K30" s="143" t="str">
        <f t="shared" ca="1" si="10"/>
        <v/>
      </c>
      <c r="L30" s="143" t="str">
        <f t="shared" ca="1" si="10"/>
        <v/>
      </c>
      <c r="M30" s="144" t="str">
        <f t="shared" ca="1" si="10"/>
        <v/>
      </c>
      <c r="N30" s="143" t="str">
        <f t="shared" ca="1" si="10"/>
        <v/>
      </c>
      <c r="O30" s="145" t="str">
        <f t="shared" ca="1" si="10"/>
        <v/>
      </c>
      <c r="P30" s="145" t="str">
        <f t="shared" ca="1" si="10"/>
        <v/>
      </c>
      <c r="Q30" s="145" t="str">
        <f t="shared" ca="1" si="10"/>
        <v/>
      </c>
      <c r="R30" s="145">
        <f t="shared" ca="1" si="11"/>
        <v>0</v>
      </c>
      <c r="S30" s="141">
        <f t="shared" ca="1" si="11"/>
        <v>0</v>
      </c>
      <c r="T30" s="141">
        <f t="shared" ca="1" si="11"/>
        <v>0</v>
      </c>
      <c r="U30" s="141">
        <f t="shared" ca="1" si="11"/>
        <v>0</v>
      </c>
      <c r="V30" s="142" t="str">
        <f t="shared" ca="1" si="9"/>
        <v/>
      </c>
      <c r="W30" s="142" t="str">
        <f t="shared" ca="1" si="9"/>
        <v/>
      </c>
      <c r="X30" s="142" t="str">
        <f t="shared" ca="1" si="9"/>
        <v/>
      </c>
      <c r="Y30" s="142" t="str">
        <f t="shared" ca="1" si="9"/>
        <v/>
      </c>
      <c r="Z30" s="143" t="str">
        <f t="shared" ca="1" si="9"/>
        <v/>
      </c>
      <c r="AA30" s="143" t="str">
        <f t="shared" ca="1" si="9"/>
        <v/>
      </c>
      <c r="AB30" s="143" t="str">
        <f t="shared" ca="1" si="9"/>
        <v/>
      </c>
      <c r="AC30" s="143" t="str">
        <f t="shared" ca="1" si="9"/>
        <v/>
      </c>
      <c r="AD30" s="143" t="str">
        <f t="shared" ca="1" si="9"/>
        <v/>
      </c>
      <c r="AE30" s="145" t="str">
        <f t="shared" ca="1" si="9"/>
        <v/>
      </c>
      <c r="AF30" s="145" t="str">
        <f t="shared" ca="1" si="9"/>
        <v/>
      </c>
      <c r="AG30" s="145" t="str">
        <f t="shared" ca="1" si="9"/>
        <v/>
      </c>
      <c r="AH30" s="145">
        <f t="shared" ca="1" si="6"/>
        <v>0</v>
      </c>
      <c r="AI30" s="146" t="e">
        <f>#REF!</f>
        <v>#REF!</v>
      </c>
      <c r="AJ30" s="146" t="e">
        <f>IF(#REF!="","",#REF!)</f>
        <v>#REF!</v>
      </c>
      <c r="AK30" s="146" t="e">
        <f>#REF!</f>
        <v>#REF!</v>
      </c>
      <c r="AL30" s="146" t="e">
        <f>#REF!</f>
        <v>#REF!</v>
      </c>
      <c r="AM30" s="146" t="e">
        <f>#REF!</f>
        <v>#REF!</v>
      </c>
    </row>
    <row r="31" spans="1:39" x14ac:dyDescent="0.2">
      <c r="A31" s="1">
        <v>28</v>
      </c>
      <c r="B31" s="2" t="str">
        <f t="shared" ca="1" si="7"/>
        <v xml:space="preserve">, </v>
      </c>
      <c r="C31" s="141">
        <f t="shared" ca="1" si="8"/>
        <v>0</v>
      </c>
      <c r="D31" s="141">
        <f t="shared" ca="1" si="8"/>
        <v>0</v>
      </c>
      <c r="E31" s="141">
        <f t="shared" ca="1" si="8"/>
        <v>0</v>
      </c>
      <c r="F31" s="142" t="str">
        <f t="shared" ca="1" si="10"/>
        <v/>
      </c>
      <c r="G31" s="142" t="str">
        <f t="shared" ca="1" si="10"/>
        <v/>
      </c>
      <c r="H31" s="142" t="str">
        <f t="shared" ca="1" si="10"/>
        <v/>
      </c>
      <c r="I31" s="142" t="str">
        <f t="shared" ca="1" si="10"/>
        <v/>
      </c>
      <c r="J31" s="143" t="str">
        <f t="shared" ca="1" si="10"/>
        <v/>
      </c>
      <c r="K31" s="143" t="str">
        <f t="shared" ca="1" si="10"/>
        <v/>
      </c>
      <c r="L31" s="143" t="str">
        <f t="shared" ca="1" si="10"/>
        <v/>
      </c>
      <c r="M31" s="144" t="str">
        <f t="shared" ca="1" si="10"/>
        <v/>
      </c>
      <c r="N31" s="143" t="str">
        <f t="shared" ca="1" si="10"/>
        <v/>
      </c>
      <c r="O31" s="145" t="str">
        <f t="shared" ca="1" si="10"/>
        <v/>
      </c>
      <c r="P31" s="145" t="str">
        <f t="shared" ca="1" si="10"/>
        <v/>
      </c>
      <c r="Q31" s="145" t="str">
        <f t="shared" ca="1" si="10"/>
        <v/>
      </c>
      <c r="R31" s="145">
        <f t="shared" ca="1" si="11"/>
        <v>0</v>
      </c>
      <c r="S31" s="141">
        <f t="shared" ca="1" si="11"/>
        <v>0</v>
      </c>
      <c r="T31" s="141">
        <f t="shared" ca="1" si="11"/>
        <v>0</v>
      </c>
      <c r="U31" s="141">
        <f t="shared" ca="1" si="11"/>
        <v>0</v>
      </c>
      <c r="V31" s="142" t="str">
        <f t="shared" ca="1" si="9"/>
        <v/>
      </c>
      <c r="W31" s="142" t="str">
        <f t="shared" ca="1" si="9"/>
        <v/>
      </c>
      <c r="X31" s="142" t="str">
        <f t="shared" ca="1" si="9"/>
        <v/>
      </c>
      <c r="Y31" s="142" t="str">
        <f t="shared" ca="1" si="9"/>
        <v/>
      </c>
      <c r="Z31" s="143" t="str">
        <f t="shared" ca="1" si="9"/>
        <v/>
      </c>
      <c r="AA31" s="143" t="str">
        <f t="shared" ca="1" si="9"/>
        <v/>
      </c>
      <c r="AB31" s="143" t="str">
        <f t="shared" ref="V31:AG38" ca="1" si="12">IF(INDIRECT(ADDRESS(4+$A31*2,AB$2,,,"Notenbogen"))="","",INDIRECT(ADDRESS(4+$A31*2,AB$2,,,"Notenbogen")))</f>
        <v/>
      </c>
      <c r="AC31" s="143" t="str">
        <f t="shared" ca="1" si="12"/>
        <v/>
      </c>
      <c r="AD31" s="143" t="str">
        <f t="shared" ca="1" si="12"/>
        <v/>
      </c>
      <c r="AE31" s="145" t="str">
        <f t="shared" ca="1" si="12"/>
        <v/>
      </c>
      <c r="AF31" s="145" t="str">
        <f t="shared" ca="1" si="12"/>
        <v/>
      </c>
      <c r="AG31" s="145" t="str">
        <f t="shared" ca="1" si="12"/>
        <v/>
      </c>
      <c r="AH31" s="145">
        <f t="shared" ca="1" si="6"/>
        <v>0</v>
      </c>
      <c r="AI31" s="146" t="e">
        <f>#REF!</f>
        <v>#REF!</v>
      </c>
      <c r="AJ31" s="146" t="e">
        <f>IF(#REF!="","",#REF!)</f>
        <v>#REF!</v>
      </c>
      <c r="AK31" s="146" t="e">
        <f>#REF!</f>
        <v>#REF!</v>
      </c>
      <c r="AL31" s="146" t="e">
        <f>#REF!</f>
        <v>#REF!</v>
      </c>
      <c r="AM31" s="146" t="e">
        <f>#REF!</f>
        <v>#REF!</v>
      </c>
    </row>
    <row r="32" spans="1:39" x14ac:dyDescent="0.2">
      <c r="A32" s="1">
        <v>29</v>
      </c>
      <c r="B32" s="2" t="str">
        <f t="shared" ca="1" si="7"/>
        <v xml:space="preserve">, </v>
      </c>
      <c r="C32" s="141">
        <f t="shared" ca="1" si="8"/>
        <v>0</v>
      </c>
      <c r="D32" s="141">
        <f t="shared" ca="1" si="8"/>
        <v>0</v>
      </c>
      <c r="E32" s="141">
        <f t="shared" ca="1" si="8"/>
        <v>0</v>
      </c>
      <c r="F32" s="142" t="str">
        <f t="shared" ca="1" si="10"/>
        <v/>
      </c>
      <c r="G32" s="142" t="str">
        <f t="shared" ca="1" si="10"/>
        <v/>
      </c>
      <c r="H32" s="142" t="str">
        <f t="shared" ca="1" si="10"/>
        <v/>
      </c>
      <c r="I32" s="142" t="str">
        <f t="shared" ca="1" si="10"/>
        <v/>
      </c>
      <c r="J32" s="143" t="str">
        <f t="shared" ca="1" si="10"/>
        <v/>
      </c>
      <c r="K32" s="143" t="str">
        <f t="shared" ca="1" si="10"/>
        <v/>
      </c>
      <c r="L32" s="143" t="str">
        <f t="shared" ca="1" si="10"/>
        <v/>
      </c>
      <c r="M32" s="144" t="str">
        <f t="shared" ca="1" si="10"/>
        <v/>
      </c>
      <c r="N32" s="143" t="str">
        <f t="shared" ca="1" si="10"/>
        <v/>
      </c>
      <c r="O32" s="145" t="str">
        <f t="shared" ca="1" si="10"/>
        <v/>
      </c>
      <c r="P32" s="145" t="str">
        <f t="shared" ca="1" si="10"/>
        <v/>
      </c>
      <c r="Q32" s="145" t="str">
        <f t="shared" ca="1" si="10"/>
        <v/>
      </c>
      <c r="R32" s="145">
        <f t="shared" ca="1" si="11"/>
        <v>0</v>
      </c>
      <c r="S32" s="141">
        <f t="shared" ca="1" si="11"/>
        <v>0</v>
      </c>
      <c r="T32" s="141">
        <f t="shared" ca="1" si="11"/>
        <v>0</v>
      </c>
      <c r="U32" s="141">
        <f t="shared" ca="1" si="11"/>
        <v>0</v>
      </c>
      <c r="V32" s="142" t="str">
        <f t="shared" ca="1" si="12"/>
        <v/>
      </c>
      <c r="W32" s="142" t="str">
        <f t="shared" ca="1" si="12"/>
        <v/>
      </c>
      <c r="X32" s="142" t="str">
        <f t="shared" ca="1" si="12"/>
        <v/>
      </c>
      <c r="Y32" s="142" t="str">
        <f t="shared" ca="1" si="12"/>
        <v/>
      </c>
      <c r="Z32" s="143" t="str">
        <f t="shared" ca="1" si="12"/>
        <v/>
      </c>
      <c r="AA32" s="143" t="str">
        <f t="shared" ca="1" si="12"/>
        <v/>
      </c>
      <c r="AB32" s="143" t="str">
        <f t="shared" ca="1" si="12"/>
        <v/>
      </c>
      <c r="AC32" s="143" t="str">
        <f t="shared" ca="1" si="12"/>
        <v/>
      </c>
      <c r="AD32" s="143" t="str">
        <f t="shared" ca="1" si="12"/>
        <v/>
      </c>
      <c r="AE32" s="145" t="str">
        <f t="shared" ca="1" si="12"/>
        <v/>
      </c>
      <c r="AF32" s="145" t="str">
        <f t="shared" ca="1" si="12"/>
        <v/>
      </c>
      <c r="AG32" s="145" t="str">
        <f t="shared" ca="1" si="12"/>
        <v/>
      </c>
      <c r="AH32" s="145">
        <f t="shared" ca="1" si="6"/>
        <v>0</v>
      </c>
      <c r="AI32" s="146" t="e">
        <f>#REF!</f>
        <v>#REF!</v>
      </c>
      <c r="AJ32" s="146" t="e">
        <f>IF(#REF!="","",#REF!)</f>
        <v>#REF!</v>
      </c>
      <c r="AK32" s="146" t="e">
        <f>#REF!</f>
        <v>#REF!</v>
      </c>
      <c r="AL32" s="146" t="e">
        <f>#REF!</f>
        <v>#REF!</v>
      </c>
      <c r="AM32" s="146" t="e">
        <f>#REF!</f>
        <v>#REF!</v>
      </c>
    </row>
    <row r="33" spans="1:39" x14ac:dyDescent="0.2">
      <c r="A33" s="1">
        <v>30</v>
      </c>
      <c r="B33" s="2" t="str">
        <f t="shared" ca="1" si="7"/>
        <v xml:space="preserve">, </v>
      </c>
      <c r="C33" s="141">
        <f t="shared" ca="1" si="8"/>
        <v>0</v>
      </c>
      <c r="D33" s="141">
        <f t="shared" ca="1" si="8"/>
        <v>0</v>
      </c>
      <c r="E33" s="141">
        <f t="shared" ca="1" si="8"/>
        <v>0</v>
      </c>
      <c r="F33" s="142" t="str">
        <f t="shared" ca="1" si="10"/>
        <v/>
      </c>
      <c r="G33" s="142" t="str">
        <f t="shared" ca="1" si="10"/>
        <v/>
      </c>
      <c r="H33" s="142" t="str">
        <f t="shared" ca="1" si="10"/>
        <v/>
      </c>
      <c r="I33" s="142" t="str">
        <f t="shared" ca="1" si="10"/>
        <v/>
      </c>
      <c r="J33" s="143" t="str">
        <f t="shared" ca="1" si="10"/>
        <v/>
      </c>
      <c r="K33" s="143" t="str">
        <f t="shared" ca="1" si="10"/>
        <v/>
      </c>
      <c r="L33" s="143" t="str">
        <f t="shared" ca="1" si="10"/>
        <v/>
      </c>
      <c r="M33" s="144" t="str">
        <f t="shared" ca="1" si="10"/>
        <v/>
      </c>
      <c r="N33" s="143" t="str">
        <f t="shared" ca="1" si="10"/>
        <v/>
      </c>
      <c r="O33" s="145" t="str">
        <f t="shared" ca="1" si="10"/>
        <v/>
      </c>
      <c r="P33" s="145" t="str">
        <f t="shared" ca="1" si="10"/>
        <v/>
      </c>
      <c r="Q33" s="145" t="str">
        <f t="shared" ca="1" si="10"/>
        <v/>
      </c>
      <c r="R33" s="145">
        <f t="shared" ca="1" si="11"/>
        <v>0</v>
      </c>
      <c r="S33" s="141">
        <f t="shared" ca="1" si="11"/>
        <v>0</v>
      </c>
      <c r="T33" s="141">
        <f t="shared" ca="1" si="11"/>
        <v>0</v>
      </c>
      <c r="U33" s="141">
        <f t="shared" ca="1" si="11"/>
        <v>0</v>
      </c>
      <c r="V33" s="142" t="str">
        <f t="shared" ca="1" si="12"/>
        <v/>
      </c>
      <c r="W33" s="142" t="str">
        <f t="shared" ca="1" si="12"/>
        <v/>
      </c>
      <c r="X33" s="142" t="str">
        <f t="shared" ca="1" si="12"/>
        <v/>
      </c>
      <c r="Y33" s="142" t="str">
        <f t="shared" ca="1" si="12"/>
        <v/>
      </c>
      <c r="Z33" s="143" t="str">
        <f t="shared" ca="1" si="12"/>
        <v/>
      </c>
      <c r="AA33" s="143" t="str">
        <f t="shared" ca="1" si="12"/>
        <v/>
      </c>
      <c r="AB33" s="143" t="str">
        <f t="shared" ca="1" si="12"/>
        <v/>
      </c>
      <c r="AC33" s="143" t="str">
        <f t="shared" ca="1" si="12"/>
        <v/>
      </c>
      <c r="AD33" s="143" t="str">
        <f t="shared" ca="1" si="12"/>
        <v/>
      </c>
      <c r="AE33" s="145" t="str">
        <f t="shared" ca="1" si="12"/>
        <v/>
      </c>
      <c r="AF33" s="145" t="str">
        <f t="shared" ca="1" si="12"/>
        <v/>
      </c>
      <c r="AG33" s="145" t="str">
        <f t="shared" ca="1" si="12"/>
        <v/>
      </c>
      <c r="AH33" s="145">
        <f t="shared" ca="1" si="6"/>
        <v>0</v>
      </c>
      <c r="AI33" s="146" t="e">
        <f>#REF!</f>
        <v>#REF!</v>
      </c>
      <c r="AJ33" s="146" t="e">
        <f>IF(#REF!="","",#REF!)</f>
        <v>#REF!</v>
      </c>
      <c r="AK33" s="146" t="e">
        <f>#REF!</f>
        <v>#REF!</v>
      </c>
      <c r="AL33" s="146" t="e">
        <f>#REF!</f>
        <v>#REF!</v>
      </c>
      <c r="AM33" s="146" t="e">
        <f>#REF!</f>
        <v>#REF!</v>
      </c>
    </row>
    <row r="34" spans="1:39" x14ac:dyDescent="0.2">
      <c r="A34" s="1">
        <v>31</v>
      </c>
      <c r="B34" s="2" t="str">
        <f t="shared" ca="1" si="7"/>
        <v xml:space="preserve">, </v>
      </c>
      <c r="C34" s="141">
        <f t="shared" ca="1" si="8"/>
        <v>0</v>
      </c>
      <c r="D34" s="141">
        <f t="shared" ca="1" si="8"/>
        <v>0</v>
      </c>
      <c r="E34" s="141">
        <f t="shared" ca="1" si="8"/>
        <v>0</v>
      </c>
      <c r="F34" s="142" t="str">
        <f t="shared" ca="1" si="10"/>
        <v/>
      </c>
      <c r="G34" s="142" t="str">
        <f t="shared" ca="1" si="10"/>
        <v/>
      </c>
      <c r="H34" s="142" t="str">
        <f t="shared" ca="1" si="10"/>
        <v/>
      </c>
      <c r="I34" s="142" t="str">
        <f t="shared" ca="1" si="10"/>
        <v/>
      </c>
      <c r="J34" s="143" t="str">
        <f t="shared" ca="1" si="10"/>
        <v/>
      </c>
      <c r="K34" s="143" t="str">
        <f t="shared" ca="1" si="10"/>
        <v/>
      </c>
      <c r="L34" s="143" t="str">
        <f t="shared" ca="1" si="10"/>
        <v/>
      </c>
      <c r="M34" s="144" t="str">
        <f t="shared" ca="1" si="10"/>
        <v/>
      </c>
      <c r="N34" s="143" t="str">
        <f t="shared" ca="1" si="10"/>
        <v/>
      </c>
      <c r="O34" s="145" t="str">
        <f t="shared" ca="1" si="10"/>
        <v/>
      </c>
      <c r="P34" s="145" t="str">
        <f t="shared" ca="1" si="10"/>
        <v/>
      </c>
      <c r="Q34" s="145" t="str">
        <f t="shared" ca="1" si="10"/>
        <v/>
      </c>
      <c r="R34" s="145">
        <f t="shared" ca="1" si="11"/>
        <v>0</v>
      </c>
      <c r="S34" s="141">
        <f t="shared" ca="1" si="11"/>
        <v>0</v>
      </c>
      <c r="T34" s="141">
        <f t="shared" ca="1" si="11"/>
        <v>0</v>
      </c>
      <c r="U34" s="141">
        <f t="shared" ca="1" si="11"/>
        <v>0</v>
      </c>
      <c r="V34" s="142" t="str">
        <f t="shared" ca="1" si="12"/>
        <v/>
      </c>
      <c r="W34" s="142" t="str">
        <f t="shared" ca="1" si="12"/>
        <v/>
      </c>
      <c r="X34" s="142" t="str">
        <f t="shared" ca="1" si="12"/>
        <v/>
      </c>
      <c r="Y34" s="142" t="str">
        <f t="shared" ca="1" si="12"/>
        <v/>
      </c>
      <c r="Z34" s="143" t="str">
        <f t="shared" ca="1" si="12"/>
        <v/>
      </c>
      <c r="AA34" s="143" t="str">
        <f t="shared" ca="1" si="12"/>
        <v/>
      </c>
      <c r="AB34" s="143" t="str">
        <f t="shared" ca="1" si="12"/>
        <v/>
      </c>
      <c r="AC34" s="143" t="str">
        <f t="shared" ca="1" si="12"/>
        <v/>
      </c>
      <c r="AD34" s="143" t="str">
        <f t="shared" ca="1" si="12"/>
        <v/>
      </c>
      <c r="AE34" s="145" t="str">
        <f t="shared" ca="1" si="12"/>
        <v/>
      </c>
      <c r="AF34" s="145" t="str">
        <f t="shared" ca="1" si="12"/>
        <v/>
      </c>
      <c r="AG34" s="145" t="str">
        <f t="shared" ca="1" si="12"/>
        <v/>
      </c>
      <c r="AH34" s="145">
        <f t="shared" ca="1" si="6"/>
        <v>0</v>
      </c>
      <c r="AI34" s="146" t="e">
        <f>#REF!</f>
        <v>#REF!</v>
      </c>
      <c r="AJ34" s="146" t="e">
        <f>IF(#REF!="","",#REF!)</f>
        <v>#REF!</v>
      </c>
      <c r="AK34" s="146" t="e">
        <f>#REF!</f>
        <v>#REF!</v>
      </c>
      <c r="AL34" s="146" t="e">
        <f>#REF!</f>
        <v>#REF!</v>
      </c>
      <c r="AM34" s="146" t="e">
        <f>#REF!</f>
        <v>#REF!</v>
      </c>
    </row>
    <row r="35" spans="1:39" x14ac:dyDescent="0.2">
      <c r="A35" s="1">
        <v>32</v>
      </c>
      <c r="B35" s="2" t="str">
        <f t="shared" ca="1" si="7"/>
        <v xml:space="preserve">, </v>
      </c>
      <c r="C35" s="141">
        <f t="shared" ca="1" si="8"/>
        <v>0</v>
      </c>
      <c r="D35" s="141">
        <f t="shared" ca="1" si="8"/>
        <v>0</v>
      </c>
      <c r="E35" s="141">
        <f t="shared" ca="1" si="8"/>
        <v>0</v>
      </c>
      <c r="F35" s="142" t="str">
        <f t="shared" ca="1" si="10"/>
        <v/>
      </c>
      <c r="G35" s="142" t="str">
        <f t="shared" ca="1" si="10"/>
        <v/>
      </c>
      <c r="H35" s="142" t="str">
        <f t="shared" ca="1" si="10"/>
        <v/>
      </c>
      <c r="I35" s="142" t="str">
        <f t="shared" ca="1" si="10"/>
        <v/>
      </c>
      <c r="J35" s="143" t="str">
        <f t="shared" ca="1" si="10"/>
        <v/>
      </c>
      <c r="K35" s="143" t="str">
        <f t="shared" ca="1" si="10"/>
        <v/>
      </c>
      <c r="L35" s="143" t="str">
        <f t="shared" ca="1" si="10"/>
        <v/>
      </c>
      <c r="M35" s="144" t="str">
        <f t="shared" ca="1" si="10"/>
        <v/>
      </c>
      <c r="N35" s="143" t="str">
        <f t="shared" ca="1" si="10"/>
        <v/>
      </c>
      <c r="O35" s="145" t="str">
        <f t="shared" ca="1" si="10"/>
        <v/>
      </c>
      <c r="P35" s="145" t="str">
        <f t="shared" ca="1" si="10"/>
        <v/>
      </c>
      <c r="Q35" s="145" t="str">
        <f t="shared" ca="1" si="10"/>
        <v/>
      </c>
      <c r="R35" s="145">
        <f t="shared" ca="1" si="11"/>
        <v>0</v>
      </c>
      <c r="S35" s="141">
        <f t="shared" ca="1" si="11"/>
        <v>0</v>
      </c>
      <c r="T35" s="141">
        <f t="shared" ca="1" si="11"/>
        <v>0</v>
      </c>
      <c r="U35" s="141">
        <f t="shared" ca="1" si="11"/>
        <v>0</v>
      </c>
      <c r="V35" s="142" t="str">
        <f t="shared" ca="1" si="12"/>
        <v/>
      </c>
      <c r="W35" s="142" t="str">
        <f t="shared" ca="1" si="12"/>
        <v/>
      </c>
      <c r="X35" s="142" t="str">
        <f t="shared" ca="1" si="12"/>
        <v/>
      </c>
      <c r="Y35" s="142" t="str">
        <f t="shared" ca="1" si="12"/>
        <v/>
      </c>
      <c r="Z35" s="143" t="str">
        <f t="shared" ca="1" si="12"/>
        <v/>
      </c>
      <c r="AA35" s="143" t="str">
        <f t="shared" ca="1" si="12"/>
        <v/>
      </c>
      <c r="AB35" s="143" t="str">
        <f t="shared" ca="1" si="12"/>
        <v/>
      </c>
      <c r="AC35" s="143" t="str">
        <f t="shared" ca="1" si="12"/>
        <v/>
      </c>
      <c r="AD35" s="143" t="str">
        <f t="shared" ca="1" si="12"/>
        <v/>
      </c>
      <c r="AE35" s="145" t="str">
        <f t="shared" ca="1" si="12"/>
        <v/>
      </c>
      <c r="AF35" s="145" t="str">
        <f t="shared" ca="1" si="12"/>
        <v/>
      </c>
      <c r="AG35" s="145" t="str">
        <f t="shared" ca="1" si="12"/>
        <v/>
      </c>
      <c r="AH35" s="145">
        <f t="shared" ca="1" si="6"/>
        <v>0</v>
      </c>
      <c r="AI35" s="146" t="e">
        <f>#REF!</f>
        <v>#REF!</v>
      </c>
      <c r="AJ35" s="146" t="e">
        <f>IF(#REF!="","",#REF!)</f>
        <v>#REF!</v>
      </c>
      <c r="AK35" s="146" t="e">
        <f>#REF!</f>
        <v>#REF!</v>
      </c>
      <c r="AL35" s="146" t="e">
        <f>#REF!</f>
        <v>#REF!</v>
      </c>
      <c r="AM35" s="146" t="e">
        <f>#REF!</f>
        <v>#REF!</v>
      </c>
    </row>
    <row r="36" spans="1:39" x14ac:dyDescent="0.2">
      <c r="A36" s="1">
        <v>33</v>
      </c>
      <c r="B36" s="2" t="str">
        <f t="shared" ca="1" si="7"/>
        <v xml:space="preserve">, </v>
      </c>
      <c r="C36" s="141">
        <f t="shared" ca="1" si="8"/>
        <v>0</v>
      </c>
      <c r="D36" s="141">
        <f t="shared" ca="1" si="8"/>
        <v>0</v>
      </c>
      <c r="E36" s="141">
        <f t="shared" ca="1" si="8"/>
        <v>0</v>
      </c>
      <c r="F36" s="142" t="str">
        <f t="shared" ca="1" si="10"/>
        <v/>
      </c>
      <c r="G36" s="142" t="str">
        <f t="shared" ca="1" si="10"/>
        <v/>
      </c>
      <c r="H36" s="142" t="str">
        <f t="shared" ca="1" si="10"/>
        <v/>
      </c>
      <c r="I36" s="142" t="str">
        <f t="shared" ca="1" si="10"/>
        <v/>
      </c>
      <c r="J36" s="143" t="str">
        <f t="shared" ca="1" si="10"/>
        <v/>
      </c>
      <c r="K36" s="143" t="str">
        <f t="shared" ca="1" si="10"/>
        <v/>
      </c>
      <c r="L36" s="143" t="str">
        <f t="shared" ca="1" si="10"/>
        <v/>
      </c>
      <c r="M36" s="144" t="str">
        <f t="shared" ca="1" si="10"/>
        <v/>
      </c>
      <c r="N36" s="143" t="str">
        <f t="shared" ca="1" si="10"/>
        <v/>
      </c>
      <c r="O36" s="145" t="str">
        <f t="shared" ca="1" si="10"/>
        <v/>
      </c>
      <c r="P36" s="145" t="str">
        <f t="shared" ca="1" si="10"/>
        <v/>
      </c>
      <c r="Q36" s="145" t="str">
        <f t="shared" ca="1" si="10"/>
        <v/>
      </c>
      <c r="R36" s="145">
        <f t="shared" ca="1" si="11"/>
        <v>0</v>
      </c>
      <c r="S36" s="141">
        <f t="shared" ca="1" si="11"/>
        <v>0</v>
      </c>
      <c r="T36" s="141">
        <f t="shared" ca="1" si="11"/>
        <v>0</v>
      </c>
      <c r="U36" s="141">
        <f t="shared" ca="1" si="11"/>
        <v>0</v>
      </c>
      <c r="V36" s="142" t="str">
        <f t="shared" ca="1" si="12"/>
        <v/>
      </c>
      <c r="W36" s="142" t="str">
        <f t="shared" ca="1" si="12"/>
        <v/>
      </c>
      <c r="X36" s="142" t="str">
        <f t="shared" ca="1" si="12"/>
        <v/>
      </c>
      <c r="Y36" s="142" t="str">
        <f t="shared" ca="1" si="12"/>
        <v/>
      </c>
      <c r="Z36" s="143" t="str">
        <f t="shared" ca="1" si="12"/>
        <v/>
      </c>
      <c r="AA36" s="143" t="str">
        <f t="shared" ca="1" si="12"/>
        <v/>
      </c>
      <c r="AB36" s="143" t="str">
        <f t="shared" ca="1" si="12"/>
        <v/>
      </c>
      <c r="AC36" s="143" t="str">
        <f t="shared" ca="1" si="12"/>
        <v/>
      </c>
      <c r="AD36" s="143" t="str">
        <f t="shared" ca="1" si="12"/>
        <v/>
      </c>
      <c r="AE36" s="145" t="str">
        <f t="shared" ca="1" si="12"/>
        <v/>
      </c>
      <c r="AF36" s="145" t="str">
        <f t="shared" ca="1" si="12"/>
        <v/>
      </c>
      <c r="AG36" s="145" t="str">
        <f t="shared" ca="1" si="12"/>
        <v/>
      </c>
      <c r="AH36" s="145">
        <f t="shared" ca="1" si="6"/>
        <v>0</v>
      </c>
      <c r="AI36" s="146" t="e">
        <f>#REF!</f>
        <v>#REF!</v>
      </c>
      <c r="AJ36" s="146" t="e">
        <f>IF(#REF!="","",#REF!)</f>
        <v>#REF!</v>
      </c>
      <c r="AK36" s="146" t="e">
        <f>#REF!</f>
        <v>#REF!</v>
      </c>
      <c r="AL36" s="146" t="e">
        <f>#REF!</f>
        <v>#REF!</v>
      </c>
      <c r="AM36" s="146" t="e">
        <f>#REF!</f>
        <v>#REF!</v>
      </c>
    </row>
    <row r="37" spans="1:39" x14ac:dyDescent="0.2">
      <c r="A37" s="1">
        <v>34</v>
      </c>
      <c r="B37" s="2" t="str">
        <f t="shared" ca="1" si="7"/>
        <v xml:space="preserve">, </v>
      </c>
      <c r="C37" s="141">
        <f t="shared" ca="1" si="8"/>
        <v>0</v>
      </c>
      <c r="D37" s="141">
        <f t="shared" ca="1" si="8"/>
        <v>0</v>
      </c>
      <c r="E37" s="141">
        <f t="shared" ca="1" si="8"/>
        <v>0</v>
      </c>
      <c r="F37" s="142" t="str">
        <f t="shared" ca="1" si="10"/>
        <v/>
      </c>
      <c r="G37" s="142" t="str">
        <f t="shared" ca="1" si="10"/>
        <v/>
      </c>
      <c r="H37" s="142" t="str">
        <f t="shared" ca="1" si="10"/>
        <v/>
      </c>
      <c r="I37" s="142" t="str">
        <f t="shared" ca="1" si="10"/>
        <v/>
      </c>
      <c r="J37" s="143" t="str">
        <f t="shared" ca="1" si="10"/>
        <v/>
      </c>
      <c r="K37" s="143" t="str">
        <f t="shared" ca="1" si="10"/>
        <v/>
      </c>
      <c r="L37" s="143" t="str">
        <f t="shared" ca="1" si="10"/>
        <v/>
      </c>
      <c r="M37" s="144" t="str">
        <f t="shared" ca="1" si="10"/>
        <v/>
      </c>
      <c r="N37" s="143" t="str">
        <f t="shared" ca="1" si="10"/>
        <v/>
      </c>
      <c r="O37" s="145" t="str">
        <f t="shared" ca="1" si="10"/>
        <v/>
      </c>
      <c r="P37" s="145" t="str">
        <f t="shared" ca="1" si="10"/>
        <v/>
      </c>
      <c r="Q37" s="145" t="str">
        <f t="shared" ca="1" si="10"/>
        <v/>
      </c>
      <c r="R37" s="145">
        <f t="shared" ca="1" si="11"/>
        <v>0</v>
      </c>
      <c r="S37" s="141">
        <f t="shared" ca="1" si="11"/>
        <v>0</v>
      </c>
      <c r="T37" s="141">
        <f t="shared" ca="1" si="11"/>
        <v>0</v>
      </c>
      <c r="U37" s="141">
        <f t="shared" ca="1" si="11"/>
        <v>0</v>
      </c>
      <c r="V37" s="142" t="str">
        <f t="shared" ca="1" si="12"/>
        <v/>
      </c>
      <c r="W37" s="142" t="str">
        <f t="shared" ca="1" si="12"/>
        <v/>
      </c>
      <c r="X37" s="142" t="str">
        <f t="shared" ca="1" si="12"/>
        <v/>
      </c>
      <c r="Y37" s="142" t="str">
        <f t="shared" ca="1" si="12"/>
        <v/>
      </c>
      <c r="Z37" s="143" t="str">
        <f t="shared" ca="1" si="12"/>
        <v/>
      </c>
      <c r="AA37" s="143" t="str">
        <f t="shared" ca="1" si="12"/>
        <v/>
      </c>
      <c r="AB37" s="143" t="str">
        <f t="shared" ca="1" si="12"/>
        <v/>
      </c>
      <c r="AC37" s="143" t="str">
        <f t="shared" ca="1" si="12"/>
        <v/>
      </c>
      <c r="AD37" s="143" t="str">
        <f t="shared" ca="1" si="12"/>
        <v/>
      </c>
      <c r="AE37" s="145" t="str">
        <f t="shared" ca="1" si="12"/>
        <v/>
      </c>
      <c r="AF37" s="145" t="str">
        <f t="shared" ca="1" si="12"/>
        <v/>
      </c>
      <c r="AG37" s="145" t="str">
        <f t="shared" ca="1" si="12"/>
        <v/>
      </c>
      <c r="AH37" s="145">
        <f t="shared" ca="1" si="6"/>
        <v>0</v>
      </c>
      <c r="AI37" s="146" t="e">
        <f>#REF!</f>
        <v>#REF!</v>
      </c>
      <c r="AJ37" s="146" t="e">
        <f>IF(#REF!="","",#REF!)</f>
        <v>#REF!</v>
      </c>
      <c r="AK37" s="146" t="e">
        <f>#REF!</f>
        <v>#REF!</v>
      </c>
      <c r="AL37" s="146" t="e">
        <f>#REF!</f>
        <v>#REF!</v>
      </c>
      <c r="AM37" s="146" t="e">
        <f>#REF!</f>
        <v>#REF!</v>
      </c>
    </row>
    <row r="38" spans="1:39" x14ac:dyDescent="0.2">
      <c r="A38" s="1">
        <v>35</v>
      </c>
      <c r="B38" s="2" t="str">
        <f t="shared" ca="1" si="7"/>
        <v xml:space="preserve">, </v>
      </c>
      <c r="C38" s="141">
        <f t="shared" ca="1" si="8"/>
        <v>0</v>
      </c>
      <c r="D38" s="141">
        <f t="shared" ca="1" si="8"/>
        <v>0</v>
      </c>
      <c r="E38" s="141">
        <f t="shared" ca="1" si="8"/>
        <v>0</v>
      </c>
      <c r="F38" s="142" t="str">
        <f t="shared" ca="1" si="10"/>
        <v/>
      </c>
      <c r="G38" s="142" t="str">
        <f t="shared" ca="1" si="10"/>
        <v/>
      </c>
      <c r="H38" s="142" t="str">
        <f t="shared" ca="1" si="10"/>
        <v/>
      </c>
      <c r="I38" s="142" t="str">
        <f t="shared" ca="1" si="10"/>
        <v/>
      </c>
      <c r="J38" s="143" t="str">
        <f t="shared" ca="1" si="10"/>
        <v/>
      </c>
      <c r="K38" s="143" t="str">
        <f t="shared" ca="1" si="10"/>
        <v/>
      </c>
      <c r="L38" s="143" t="str">
        <f t="shared" ca="1" si="10"/>
        <v/>
      </c>
      <c r="M38" s="144" t="str">
        <f t="shared" ca="1" si="10"/>
        <v/>
      </c>
      <c r="N38" s="143" t="str">
        <f t="shared" ca="1" si="10"/>
        <v/>
      </c>
      <c r="O38" s="145" t="str">
        <f t="shared" ca="1" si="10"/>
        <v/>
      </c>
      <c r="P38" s="145" t="str">
        <f t="shared" ca="1" si="10"/>
        <v/>
      </c>
      <c r="Q38" s="145" t="str">
        <f t="shared" ca="1" si="10"/>
        <v/>
      </c>
      <c r="R38" s="145">
        <f t="shared" ca="1" si="11"/>
        <v>0</v>
      </c>
      <c r="S38" s="141">
        <f t="shared" ca="1" si="11"/>
        <v>0</v>
      </c>
      <c r="T38" s="141">
        <f t="shared" ca="1" si="11"/>
        <v>0</v>
      </c>
      <c r="U38" s="141">
        <f t="shared" ca="1" si="11"/>
        <v>0</v>
      </c>
      <c r="V38" s="142" t="str">
        <f t="shared" ca="1" si="12"/>
        <v/>
      </c>
      <c r="W38" s="142" t="str">
        <f t="shared" ca="1" si="12"/>
        <v/>
      </c>
      <c r="X38" s="142" t="str">
        <f t="shared" ca="1" si="12"/>
        <v/>
      </c>
      <c r="Y38" s="142" t="str">
        <f t="shared" ca="1" si="12"/>
        <v/>
      </c>
      <c r="Z38" s="143" t="str">
        <f t="shared" ca="1" si="12"/>
        <v/>
      </c>
      <c r="AA38" s="143" t="str">
        <f t="shared" ca="1" si="12"/>
        <v/>
      </c>
      <c r="AB38" s="143" t="str">
        <f t="shared" ca="1" si="12"/>
        <v/>
      </c>
      <c r="AC38" s="143" t="str">
        <f t="shared" ca="1" si="12"/>
        <v/>
      </c>
      <c r="AD38" s="143" t="str">
        <f t="shared" ca="1" si="12"/>
        <v/>
      </c>
      <c r="AE38" s="145" t="str">
        <f t="shared" ca="1" si="12"/>
        <v/>
      </c>
      <c r="AF38" s="145" t="str">
        <f t="shared" ca="1" si="12"/>
        <v/>
      </c>
      <c r="AG38" s="145" t="str">
        <f t="shared" ca="1" si="12"/>
        <v/>
      </c>
      <c r="AH38" s="145">
        <f t="shared" ca="1" si="6"/>
        <v>0</v>
      </c>
      <c r="AI38" s="146" t="e">
        <f>#REF!</f>
        <v>#REF!</v>
      </c>
      <c r="AJ38" s="146" t="e">
        <f>IF(#REF!="","",#REF!)</f>
        <v>#REF!</v>
      </c>
      <c r="AK38" s="146" t="e">
        <f>#REF!</f>
        <v>#REF!</v>
      </c>
      <c r="AL38" s="146" t="e">
        <f>#REF!</f>
        <v>#REF!</v>
      </c>
      <c r="AM38" s="146" t="e">
        <f>#REF!</f>
        <v>#REF!</v>
      </c>
    </row>
  </sheetData>
  <sheetProtection sheet="1" objects="1" scenarios="1"/>
  <phoneticPr fontId="0" type="noConversion"/>
  <pageMargins left="0.78740157499999996" right="0.78740157499999996" top="0.49" bottom="0.41" header="0.4921259845" footer="0.4921259845"/>
  <pageSetup paperSize="9" orientation="landscape" horizontalDpi="0" verticalDpi="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4"/>
  </sheetPr>
  <dimension ref="A1:AX270"/>
  <sheetViews>
    <sheetView showGridLines="0" zoomScaleNormal="100" workbookViewId="0">
      <selection activeCell="H36" sqref="H36"/>
    </sheetView>
  </sheetViews>
  <sheetFormatPr baseColWidth="10" defaultRowHeight="12.75" x14ac:dyDescent="0.2"/>
  <cols>
    <col min="1" max="1" width="4.5703125" style="163" customWidth="1"/>
    <col min="2" max="2" width="28" style="163" customWidth="1"/>
    <col min="3" max="3" width="8.5703125" style="163" customWidth="1"/>
    <col min="4" max="4" width="6.5703125" style="163" customWidth="1"/>
    <col min="5" max="5" width="7.7109375" style="163" customWidth="1"/>
    <col min="6" max="6" width="8.42578125" style="163" customWidth="1"/>
    <col min="7" max="7" width="9" style="163" customWidth="1"/>
    <col min="8" max="8" width="9.5703125" style="163" customWidth="1"/>
    <col min="9" max="9" width="6.28515625" style="163" customWidth="1"/>
    <col min="10" max="10" width="4" style="163" hidden="1" customWidth="1"/>
    <col min="11" max="11" width="3.5703125" style="163" customWidth="1"/>
    <col min="12" max="12" width="8.7109375" style="163" customWidth="1"/>
    <col min="13" max="17" width="11.42578125" style="163"/>
    <col min="18" max="18" width="10.5703125" style="163" bestFit="1" customWidth="1"/>
    <col min="19" max="19" width="9.85546875" style="163" bestFit="1" customWidth="1"/>
    <col min="20" max="21" width="11.42578125" style="163"/>
    <col min="22" max="22" width="5.140625" style="163" customWidth="1"/>
    <col min="23" max="23" width="11.42578125" style="163"/>
    <col min="24" max="24" width="12" style="163" customWidth="1"/>
    <col min="25" max="27" width="11.42578125" style="163"/>
    <col min="28" max="28" width="1.42578125" style="163" customWidth="1"/>
    <col min="29" max="33" width="11.42578125" style="163"/>
    <col min="34" max="34" width="0.85546875" style="163" customWidth="1"/>
    <col min="35" max="16384" width="11.42578125" style="163"/>
  </cols>
  <sheetData>
    <row r="1" spans="1:14" ht="15" x14ac:dyDescent="0.25">
      <c r="A1" s="158"/>
      <c r="B1" s="159" t="s">
        <v>46</v>
      </c>
      <c r="C1" s="379" t="str">
        <f>IF(Notenbogen!E1="","",Notenbogen!E1)</f>
        <v/>
      </c>
      <c r="D1" s="187"/>
      <c r="E1" s="158"/>
      <c r="F1" s="160" t="s">
        <v>13</v>
      </c>
      <c r="G1" s="536"/>
      <c r="H1" s="542"/>
      <c r="K1" s="173"/>
    </row>
    <row r="2" spans="1:14" x14ac:dyDescent="0.2">
      <c r="A2" s="158"/>
      <c r="B2" s="164" t="s">
        <v>11</v>
      </c>
      <c r="C2" s="165" t="str">
        <f>IF(Notenbogen!B1="","",Notenbogen!B1)</f>
        <v/>
      </c>
      <c r="D2" s="165"/>
      <c r="E2" s="166"/>
      <c r="F2" s="164" t="s">
        <v>0</v>
      </c>
      <c r="G2" s="167" t="str">
        <f>IF(Notenbogen!M1="","",Notenbogen!M1)</f>
        <v/>
      </c>
      <c r="H2" s="158"/>
      <c r="I2" s="158"/>
      <c r="J2" s="158"/>
      <c r="K2" s="173"/>
    </row>
    <row r="3" spans="1:14" x14ac:dyDescent="0.2">
      <c r="A3" s="9" t="s">
        <v>3</v>
      </c>
      <c r="B3" s="145" t="s">
        <v>4</v>
      </c>
      <c r="C3" s="9" t="s">
        <v>18</v>
      </c>
      <c r="D3" s="9" t="s">
        <v>19</v>
      </c>
      <c r="E3" s="99" t="s">
        <v>42</v>
      </c>
      <c r="F3" s="114"/>
      <c r="G3" s="161" t="s">
        <v>48</v>
      </c>
      <c r="H3" s="109" t="s">
        <v>19</v>
      </c>
      <c r="I3" s="158"/>
      <c r="J3" s="158"/>
      <c r="K3" s="173"/>
      <c r="L3" s="115"/>
      <c r="M3" s="115"/>
      <c r="N3" s="114"/>
    </row>
    <row r="4" spans="1:14" x14ac:dyDescent="0.2">
      <c r="A4" s="9">
        <v>1</v>
      </c>
      <c r="B4" s="145" t="str">
        <f>IF(Notenbogen!B4&lt;&gt;"", Notenbogen!B4, "")</f>
        <v/>
      </c>
      <c r="C4" s="154" t="str">
        <f>IF(D4="","",IF($H$3="BE",LOOKUP(IF(E4="",D4+0.01,D4*$H$30/E4+0.5),NB!$X$473:$X$488,NB!$Y$473:$Y$488),D4))</f>
        <v/>
      </c>
      <c r="D4" s="4"/>
      <c r="E4" s="104"/>
      <c r="F4" s="158"/>
      <c r="G4" s="158"/>
      <c r="H4" s="158"/>
      <c r="I4" s="158"/>
      <c r="J4" s="168" t="str">
        <f t="shared" ref="J4:J38" si="0">+B4&amp;D4</f>
        <v/>
      </c>
      <c r="L4" s="166"/>
      <c r="M4" s="239"/>
      <c r="N4" s="114"/>
    </row>
    <row r="5" spans="1:14" x14ac:dyDescent="0.2">
      <c r="A5" s="9">
        <v>2</v>
      </c>
      <c r="B5" s="145" t="str">
        <f>IF(Notenbogen!B5&lt;&gt;"", Notenbogen!B5, "")</f>
        <v/>
      </c>
      <c r="C5" s="154" t="str">
        <f>IF(D5="","",IF($H$3="BE",LOOKUP(IF(E5="",D5+0.01,D5*$H$30/E5+0.5),NB!$X$473:$X$488,NB!$Y$473:$Y$488),D5))</f>
        <v/>
      </c>
      <c r="D5" s="4"/>
      <c r="E5" s="104"/>
      <c r="F5" s="523" t="s">
        <v>12</v>
      </c>
      <c r="G5" s="524"/>
      <c r="H5" s="524"/>
      <c r="I5" s="158"/>
      <c r="J5" s="168" t="str">
        <f t="shared" si="0"/>
        <v/>
      </c>
      <c r="K5" s="173"/>
      <c r="L5" s="110"/>
      <c r="M5" s="110"/>
      <c r="N5" s="114"/>
    </row>
    <row r="6" spans="1:14" x14ac:dyDescent="0.2">
      <c r="A6" s="9">
        <v>3</v>
      </c>
      <c r="B6" s="145" t="str">
        <f>IF(Notenbogen!B6&lt;&gt;"", Notenbogen!B6, "")</f>
        <v/>
      </c>
      <c r="C6" s="154" t="str">
        <f>IF(D6="","",IF($H$3="BE",LOOKUP(IF(E6="",D6+0.01,D6*$H$30/E6+0.5),NB!$X$473:$X$488,NB!$Y$473:$Y$488),D6))</f>
        <v/>
      </c>
      <c r="D6" s="4"/>
      <c r="E6" s="104"/>
      <c r="F6" s="169" t="s">
        <v>18</v>
      </c>
      <c r="G6" s="137" t="s">
        <v>5</v>
      </c>
      <c r="H6" s="169" t="s">
        <v>17</v>
      </c>
      <c r="I6" s="158"/>
      <c r="J6" s="168" t="str">
        <f t="shared" si="0"/>
        <v/>
      </c>
      <c r="K6" s="173"/>
      <c r="L6" s="110"/>
      <c r="M6" s="110"/>
      <c r="N6" s="114"/>
    </row>
    <row r="7" spans="1:14" x14ac:dyDescent="0.2">
      <c r="A7" s="9">
        <v>4</v>
      </c>
      <c r="B7" s="145" t="str">
        <f>IF(Notenbogen!B7&lt;&gt;"", Notenbogen!B7, "")</f>
        <v/>
      </c>
      <c r="C7" s="154" t="str">
        <f>IF(D7="","",IF($H$3="BE",LOOKUP(IF(E7="",D7+0.01,D7*$H$30/E7+0.5),NB!$X$473:$X$488,NB!$Y$473:$Y$488),D7))</f>
        <v/>
      </c>
      <c r="D7" s="4"/>
      <c r="E7" s="104"/>
      <c r="F7" s="170">
        <v>15</v>
      </c>
      <c r="G7" s="88">
        <f t="shared" ref="G7:G22" si="1">IF(G$25="","",COUNTIF(C$4:C$38,F7))</f>
        <v>0</v>
      </c>
      <c r="H7" s="100" t="e">
        <f t="shared" ref="H7:H22" si="2">IF(G$25="","",G7/G$25)</f>
        <v>#DIV/0!</v>
      </c>
      <c r="I7" s="158"/>
      <c r="J7" s="168" t="str">
        <f t="shared" si="0"/>
        <v/>
      </c>
      <c r="K7" s="173"/>
      <c r="L7" s="114"/>
      <c r="M7" s="114"/>
      <c r="N7" s="114"/>
    </row>
    <row r="8" spans="1:14" x14ac:dyDescent="0.2">
      <c r="A8" s="9">
        <v>5</v>
      </c>
      <c r="B8" s="145" t="str">
        <f>IF(Notenbogen!B8&lt;&gt;"", Notenbogen!B8, "")</f>
        <v/>
      </c>
      <c r="C8" s="154" t="str">
        <f>IF(D8="","",IF($H$3="BE",LOOKUP(IF(E8="",D8+0.01,D8*$H$30/E8+0.5),NB!$X$473:$X$488,NB!$Y$473:$Y$488),D8))</f>
        <v/>
      </c>
      <c r="D8" s="4"/>
      <c r="E8" s="104"/>
      <c r="F8" s="171">
        <v>14</v>
      </c>
      <c r="G8" s="84">
        <f t="shared" si="1"/>
        <v>0</v>
      </c>
      <c r="H8" s="101" t="e">
        <f t="shared" si="2"/>
        <v>#DIV/0!</v>
      </c>
      <c r="I8" s="105" t="e">
        <f>+H7+H8+H9</f>
        <v>#DIV/0!</v>
      </c>
      <c r="J8" s="168" t="str">
        <f t="shared" si="0"/>
        <v/>
      </c>
      <c r="K8" s="173"/>
      <c r="L8" s="110"/>
      <c r="M8" s="110"/>
      <c r="N8" s="114"/>
    </row>
    <row r="9" spans="1:14" x14ac:dyDescent="0.2">
      <c r="A9" s="9">
        <v>6</v>
      </c>
      <c r="B9" s="145" t="str">
        <f>IF(Notenbogen!B9&lt;&gt;"", Notenbogen!B9, "")</f>
        <v/>
      </c>
      <c r="C9" s="154" t="str">
        <f>IF(D9="","",IF($H$3="BE",LOOKUP(IF(E9="",D9+0.01,D9*$H$30/E9+0.5),NB!$X$473:$X$488,NB!$Y$473:$Y$488),D9))</f>
        <v/>
      </c>
      <c r="D9" s="4"/>
      <c r="E9" s="104"/>
      <c r="F9" s="172">
        <v>13</v>
      </c>
      <c r="G9" s="93">
        <f t="shared" si="1"/>
        <v>0</v>
      </c>
      <c r="H9" s="102" t="e">
        <f t="shared" si="2"/>
        <v>#DIV/0!</v>
      </c>
      <c r="I9" s="158">
        <f>+G7+G8+G9</f>
        <v>0</v>
      </c>
      <c r="J9" s="168" t="str">
        <f t="shared" si="0"/>
        <v/>
      </c>
      <c r="K9" s="173"/>
      <c r="L9" s="110"/>
      <c r="M9" s="110"/>
      <c r="N9" s="114"/>
    </row>
    <row r="10" spans="1:14" x14ac:dyDescent="0.2">
      <c r="A10" s="9">
        <v>7</v>
      </c>
      <c r="B10" s="145" t="str">
        <f>IF(Notenbogen!B10&lt;&gt;"", Notenbogen!B10, "")</f>
        <v/>
      </c>
      <c r="C10" s="154" t="str">
        <f>IF(D10="","",IF($H$3="BE",LOOKUP(IF(E10="",D10+0.01,D10*$H$30/E10+0.5),NB!$X$473:$X$488,NB!$Y$473:$Y$488),D10))</f>
        <v/>
      </c>
      <c r="D10" s="4"/>
      <c r="E10" s="104"/>
      <c r="F10" s="170">
        <v>12</v>
      </c>
      <c r="G10" s="88">
        <f t="shared" si="1"/>
        <v>0</v>
      </c>
      <c r="H10" s="100" t="e">
        <f t="shared" si="2"/>
        <v>#DIV/0!</v>
      </c>
      <c r="I10" s="158"/>
      <c r="J10" s="168" t="str">
        <f t="shared" si="0"/>
        <v/>
      </c>
      <c r="K10" s="173"/>
      <c r="L10" s="110"/>
      <c r="M10" s="110"/>
      <c r="N10" s="114"/>
    </row>
    <row r="11" spans="1:14" x14ac:dyDescent="0.2">
      <c r="A11" s="9">
        <v>8</v>
      </c>
      <c r="B11" s="145" t="str">
        <f>IF(Notenbogen!B11&lt;&gt;"", Notenbogen!B11, "")</f>
        <v/>
      </c>
      <c r="C11" s="154" t="str">
        <f>IF(D11="","",IF($H$3="BE",LOOKUP(IF(E11="",D11+0.01,D11*$H$30/E11+0.5),NB!$X$473:$X$488,NB!$Y$473:$Y$488),D11))</f>
        <v/>
      </c>
      <c r="D11" s="4"/>
      <c r="E11" s="104"/>
      <c r="F11" s="171">
        <v>11</v>
      </c>
      <c r="G11" s="84">
        <f t="shared" si="1"/>
        <v>0</v>
      </c>
      <c r="H11" s="101" t="e">
        <f t="shared" si="2"/>
        <v>#DIV/0!</v>
      </c>
      <c r="I11" s="105" t="e">
        <f>+H10+H11+H12</f>
        <v>#DIV/0!</v>
      </c>
      <c r="J11" s="168" t="str">
        <f t="shared" si="0"/>
        <v/>
      </c>
      <c r="K11" s="173"/>
      <c r="L11" s="110"/>
      <c r="M11" s="110"/>
      <c r="N11" s="114"/>
    </row>
    <row r="12" spans="1:14" x14ac:dyDescent="0.2">
      <c r="A12" s="9">
        <v>9</v>
      </c>
      <c r="B12" s="145" t="str">
        <f>IF(Notenbogen!B12&lt;&gt;"", Notenbogen!B12, "")</f>
        <v/>
      </c>
      <c r="C12" s="154" t="str">
        <f>IF(D12="","",IF($H$3="BE",LOOKUP(IF(E12="",D12+0.01,D12*$H$30/E12+0.5),NB!$X$473:$X$488,NB!$Y$473:$Y$488),D12))</f>
        <v/>
      </c>
      <c r="D12" s="4"/>
      <c r="E12" s="104"/>
      <c r="F12" s="172">
        <v>10</v>
      </c>
      <c r="G12" s="93">
        <f t="shared" si="1"/>
        <v>0</v>
      </c>
      <c r="H12" s="102" t="e">
        <f t="shared" si="2"/>
        <v>#DIV/0!</v>
      </c>
      <c r="I12" s="158">
        <f>+G10+G11+G12</f>
        <v>0</v>
      </c>
      <c r="J12" s="168" t="str">
        <f t="shared" si="0"/>
        <v/>
      </c>
      <c r="K12" s="173"/>
      <c r="L12" s="114"/>
      <c r="M12" s="114"/>
      <c r="N12" s="114"/>
    </row>
    <row r="13" spans="1:14" x14ac:dyDescent="0.2">
      <c r="A13" s="9">
        <v>10</v>
      </c>
      <c r="B13" s="145" t="str">
        <f>IF(Notenbogen!B13&lt;&gt;"", Notenbogen!B13, "")</f>
        <v/>
      </c>
      <c r="C13" s="154" t="str">
        <f>IF(D13="","",IF($H$3="BE",LOOKUP(IF(E13="",D13+0.01,D13*$H$30/E13+0.5),NB!$X$473:$X$488,NB!$Y$473:$Y$488),D13))</f>
        <v/>
      </c>
      <c r="D13" s="4"/>
      <c r="E13" s="104"/>
      <c r="F13" s="97">
        <v>9</v>
      </c>
      <c r="G13" s="88">
        <f t="shared" si="1"/>
        <v>0</v>
      </c>
      <c r="H13" s="100" t="e">
        <f t="shared" si="2"/>
        <v>#DIV/0!</v>
      </c>
      <c r="I13" s="158"/>
      <c r="J13" s="168" t="str">
        <f t="shared" si="0"/>
        <v/>
      </c>
      <c r="K13" s="173"/>
      <c r="L13" s="110"/>
      <c r="M13" s="110"/>
      <c r="N13" s="114"/>
    </row>
    <row r="14" spans="1:14" x14ac:dyDescent="0.2">
      <c r="A14" s="9">
        <v>11</v>
      </c>
      <c r="B14" s="145" t="str">
        <f>IF(Notenbogen!B14&lt;&gt;"", Notenbogen!B14, "")</f>
        <v/>
      </c>
      <c r="C14" s="154" t="str">
        <f>IF(D14="","",IF($H$3="BE",LOOKUP(IF(E14="",D14+0.01,D14*$H$30/E14+0.5),NB!$X$473:$X$488,NB!$Y$473:$Y$488),D14))</f>
        <v/>
      </c>
      <c r="D14" s="4"/>
      <c r="E14" s="104"/>
      <c r="F14" s="171">
        <v>8</v>
      </c>
      <c r="G14" s="84">
        <f t="shared" si="1"/>
        <v>0</v>
      </c>
      <c r="H14" s="101" t="e">
        <f t="shared" si="2"/>
        <v>#DIV/0!</v>
      </c>
      <c r="I14" s="105" t="e">
        <f>+H13+H14+H15</f>
        <v>#DIV/0!</v>
      </c>
      <c r="J14" s="168" t="str">
        <f t="shared" si="0"/>
        <v/>
      </c>
      <c r="K14" s="173"/>
      <c r="L14" s="114"/>
      <c r="M14" s="114"/>
      <c r="N14" s="114"/>
    </row>
    <row r="15" spans="1:14" x14ac:dyDescent="0.2">
      <c r="A15" s="9">
        <v>12</v>
      </c>
      <c r="B15" s="145" t="str">
        <f>IF(Notenbogen!B15&lt;&gt;"", Notenbogen!B15, "")</f>
        <v/>
      </c>
      <c r="C15" s="154" t="str">
        <f>IF(D15="","",IF($H$3="BE",LOOKUP(IF(E15="",D15+0.01,D15*$H$30/E15+0.5),NB!$X$473:$X$488,NB!$Y$473:$Y$488),D15))</f>
        <v/>
      </c>
      <c r="D15" s="4"/>
      <c r="E15" s="104"/>
      <c r="F15" s="96">
        <v>7</v>
      </c>
      <c r="G15" s="93">
        <f t="shared" si="1"/>
        <v>0</v>
      </c>
      <c r="H15" s="102" t="e">
        <f t="shared" si="2"/>
        <v>#DIV/0!</v>
      </c>
      <c r="I15" s="158">
        <f>+G13+G14+G15</f>
        <v>0</v>
      </c>
      <c r="J15" s="168" t="str">
        <f t="shared" si="0"/>
        <v/>
      </c>
      <c r="K15" s="173"/>
    </row>
    <row r="16" spans="1:14" x14ac:dyDescent="0.2">
      <c r="A16" s="9">
        <v>13</v>
      </c>
      <c r="B16" s="145" t="str">
        <f>IF(Notenbogen!B16&lt;&gt;"", Notenbogen!B16, "")</f>
        <v/>
      </c>
      <c r="C16" s="154" t="str">
        <f>IF(D16="","",IF($H$3="BE",LOOKUP(IF(E16="",D16+0.01,D16*$H$30/E16+0.5),NB!$X$473:$X$488,NB!$Y$473:$Y$488),D16))</f>
        <v/>
      </c>
      <c r="D16" s="4"/>
      <c r="E16" s="104"/>
      <c r="F16" s="97">
        <v>6</v>
      </c>
      <c r="G16" s="88">
        <f t="shared" si="1"/>
        <v>0</v>
      </c>
      <c r="H16" s="100" t="e">
        <f t="shared" si="2"/>
        <v>#DIV/0!</v>
      </c>
      <c r="I16" s="158"/>
      <c r="J16" s="168" t="str">
        <f t="shared" si="0"/>
        <v/>
      </c>
      <c r="K16" s="173"/>
    </row>
    <row r="17" spans="1:12" x14ac:dyDescent="0.2">
      <c r="A17" s="9">
        <v>14</v>
      </c>
      <c r="B17" s="145" t="str">
        <f>IF(Notenbogen!B17&lt;&gt;"", Notenbogen!B17, "")</f>
        <v/>
      </c>
      <c r="C17" s="154" t="str">
        <f>IF(D17="","",IF($H$3="BE",LOOKUP(IF(E17="",D17+0.01,D17*$H$30/E17+0.5),NB!$X$473:$X$488,NB!$Y$473:$Y$488),D17))</f>
        <v/>
      </c>
      <c r="D17" s="4"/>
      <c r="E17" s="104"/>
      <c r="F17" s="98">
        <v>5</v>
      </c>
      <c r="G17" s="84">
        <f t="shared" si="1"/>
        <v>0</v>
      </c>
      <c r="H17" s="101" t="e">
        <f t="shared" si="2"/>
        <v>#DIV/0!</v>
      </c>
      <c r="I17" s="105" t="e">
        <f>+H16+H17+H18</f>
        <v>#DIV/0!</v>
      </c>
      <c r="J17" s="168" t="str">
        <f t="shared" si="0"/>
        <v/>
      </c>
      <c r="K17" s="173"/>
    </row>
    <row r="18" spans="1:12" x14ac:dyDescent="0.2">
      <c r="A18" s="9">
        <v>15</v>
      </c>
      <c r="B18" s="145" t="str">
        <f>IF(Notenbogen!B18&lt;&gt;"", Notenbogen!B18, "")</f>
        <v/>
      </c>
      <c r="C18" s="154" t="str">
        <f>IF(D18="","",IF($H$3="BE",LOOKUP(IF(E18="",D18+0.01,D18*$H$30/E18+0.5),NB!$X$473:$X$488,NB!$Y$473:$Y$488),D18))</f>
        <v/>
      </c>
      <c r="D18" s="4"/>
      <c r="E18" s="104"/>
      <c r="F18" s="172">
        <v>4</v>
      </c>
      <c r="G18" s="93">
        <f t="shared" si="1"/>
        <v>0</v>
      </c>
      <c r="H18" s="102" t="e">
        <f t="shared" si="2"/>
        <v>#DIV/0!</v>
      </c>
      <c r="I18" s="158">
        <f>+G16+G17+G18</f>
        <v>0</v>
      </c>
      <c r="J18" s="168" t="str">
        <f t="shared" si="0"/>
        <v/>
      </c>
      <c r="K18" s="158"/>
    </row>
    <row r="19" spans="1:12" x14ac:dyDescent="0.2">
      <c r="A19" s="9">
        <v>16</v>
      </c>
      <c r="B19" s="145" t="str">
        <f>IF(Notenbogen!B19&lt;&gt;"", Notenbogen!B19, "")</f>
        <v/>
      </c>
      <c r="C19" s="154" t="str">
        <f>IF(D19="","",IF($H$3="BE",LOOKUP(IF(E19="",D19+0.01,D19*$H$30/E19+0.5),NB!$X$473:$X$488,NB!$Y$473:$Y$488),D19))</f>
        <v/>
      </c>
      <c r="D19" s="4"/>
      <c r="E19" s="104"/>
      <c r="F19" s="170">
        <v>3</v>
      </c>
      <c r="G19" s="88">
        <f t="shared" si="1"/>
        <v>0</v>
      </c>
      <c r="H19" s="100" t="e">
        <f t="shared" si="2"/>
        <v>#DIV/0!</v>
      </c>
      <c r="I19" s="158"/>
      <c r="J19" s="168" t="str">
        <f t="shared" si="0"/>
        <v/>
      </c>
      <c r="K19" s="158"/>
    </row>
    <row r="20" spans="1:12" x14ac:dyDescent="0.2">
      <c r="A20" s="9">
        <v>17</v>
      </c>
      <c r="B20" s="145" t="str">
        <f>IF(Notenbogen!B20&lt;&gt;"", Notenbogen!B20, "")</f>
        <v/>
      </c>
      <c r="C20" s="154" t="str">
        <f>IF(D20="","",IF($H$3="BE",LOOKUP(IF(E20="",D20+0.01,D20*$H$30/E20+0.5),NB!$X$473:$X$488,NB!$Y$473:$Y$488),D20))</f>
        <v/>
      </c>
      <c r="D20" s="4"/>
      <c r="E20" s="104"/>
      <c r="F20" s="171">
        <v>2</v>
      </c>
      <c r="G20" s="84">
        <f t="shared" si="1"/>
        <v>0</v>
      </c>
      <c r="H20" s="101" t="e">
        <f t="shared" si="2"/>
        <v>#DIV/0!</v>
      </c>
      <c r="I20" s="105" t="e">
        <f>+H19+H20+H21</f>
        <v>#DIV/0!</v>
      </c>
      <c r="J20" s="168" t="str">
        <f t="shared" si="0"/>
        <v/>
      </c>
      <c r="K20" s="158"/>
    </row>
    <row r="21" spans="1:12" x14ac:dyDescent="0.2">
      <c r="A21" s="9">
        <v>18</v>
      </c>
      <c r="B21" s="145" t="str">
        <f>IF(Notenbogen!B21&lt;&gt;"", Notenbogen!B21, "")</f>
        <v/>
      </c>
      <c r="C21" s="154" t="str">
        <f>IF(D21="","",IF($H$3="BE",LOOKUP(IF(E21="",D21+0.01,D21*$H$30/E21+0.5),NB!$X$473:$X$488,NB!$Y$473:$Y$488),D21))</f>
        <v/>
      </c>
      <c r="D21" s="4"/>
      <c r="E21" s="104"/>
      <c r="F21" s="172">
        <v>1</v>
      </c>
      <c r="G21" s="93">
        <f t="shared" si="1"/>
        <v>0</v>
      </c>
      <c r="H21" s="102" t="e">
        <f t="shared" si="2"/>
        <v>#DIV/0!</v>
      </c>
      <c r="I21" s="158">
        <f>+G19+G20+G21</f>
        <v>0</v>
      </c>
      <c r="J21" s="168" t="str">
        <f t="shared" si="0"/>
        <v/>
      </c>
      <c r="K21" s="158"/>
    </row>
    <row r="22" spans="1:12" x14ac:dyDescent="0.2">
      <c r="A22" s="9">
        <v>19</v>
      </c>
      <c r="B22" s="145" t="str">
        <f>IF(Notenbogen!B22&lt;&gt;"", Notenbogen!B22, "")</f>
        <v/>
      </c>
      <c r="C22" s="154" t="str">
        <f>IF(D22="","",IF($H$3="BE",LOOKUP(IF(E22="",D22+0.01,D22*$H$30/E22+0.5),NB!$X$473:$X$488,NB!$Y$473:$Y$488),D22))</f>
        <v/>
      </c>
      <c r="D22" s="4"/>
      <c r="E22" s="104"/>
      <c r="F22" s="174">
        <v>0</v>
      </c>
      <c r="G22" s="85">
        <f t="shared" si="1"/>
        <v>0</v>
      </c>
      <c r="H22" s="103" t="e">
        <f t="shared" si="2"/>
        <v>#DIV/0!</v>
      </c>
      <c r="I22" s="105" t="e">
        <f>+H22</f>
        <v>#DIV/0!</v>
      </c>
      <c r="J22" s="175" t="str">
        <f t="shared" si="0"/>
        <v/>
      </c>
      <c r="K22" s="158"/>
    </row>
    <row r="23" spans="1:12" x14ac:dyDescent="0.2">
      <c r="A23" s="9">
        <v>20</v>
      </c>
      <c r="B23" s="145" t="str">
        <f>IF(Notenbogen!B23&lt;&gt;"", Notenbogen!B23, "")</f>
        <v/>
      </c>
      <c r="C23" s="154" t="str">
        <f>IF(D23="","",IF($H$3="BE",LOOKUP(IF(E23="",D23+0.01,D23*$H$30/E23+0.5),NB!$X$473:$X$488,NB!$Y$473:$Y$488),D23))</f>
        <v/>
      </c>
      <c r="D23" s="4"/>
      <c r="E23" s="104"/>
      <c r="F23" s="176" t="s">
        <v>38</v>
      </c>
      <c r="G23" s="156" t="e">
        <f>AVERAGE(C4:C38)</f>
        <v>#DIV/0!</v>
      </c>
      <c r="H23" s="193" t="e">
        <f>+(17-G23)/3</f>
        <v>#DIV/0!</v>
      </c>
      <c r="I23" s="158">
        <f>+G22</f>
        <v>0</v>
      </c>
      <c r="J23" s="175" t="str">
        <f t="shared" si="0"/>
        <v/>
      </c>
      <c r="K23" s="158"/>
    </row>
    <row r="24" spans="1:12" x14ac:dyDescent="0.2">
      <c r="A24" s="9">
        <v>21</v>
      </c>
      <c r="B24" s="145" t="str">
        <f>IF(Notenbogen!B24&lt;&gt;"", Notenbogen!B24, "")</f>
        <v/>
      </c>
      <c r="C24" s="154" t="str">
        <f>IF(D24="","",IF($H$3="BE",LOOKUP(IF(E24="",D24+0.01,D24*$H$30/E24+0.5),NB!$X$473:$X$488,NB!$Y$473:$Y$488),D24))</f>
        <v/>
      </c>
      <c r="D24" s="4"/>
      <c r="E24" s="104"/>
      <c r="F24" s="158"/>
      <c r="G24" s="158"/>
      <c r="H24" s="158"/>
      <c r="I24" s="158"/>
      <c r="J24" s="175" t="str">
        <f t="shared" si="0"/>
        <v/>
      </c>
      <c r="K24" s="158"/>
    </row>
    <row r="25" spans="1:12" x14ac:dyDescent="0.2">
      <c r="A25" s="9">
        <v>22</v>
      </c>
      <c r="B25" s="145" t="str">
        <f>IF(Notenbogen!B25&lt;&gt;"", Notenbogen!B25, "")</f>
        <v/>
      </c>
      <c r="C25" s="154" t="str">
        <f>IF(D25="","",IF($H$3="BE",LOOKUP(IF(E25="",D25+0.01,D25*$H$30/E25+0.5),NB!$X$473:$X$488,NB!$Y$473:$Y$488),D25))</f>
        <v/>
      </c>
      <c r="D25" s="4"/>
      <c r="E25" s="104"/>
      <c r="F25" s="177" t="s">
        <v>14</v>
      </c>
      <c r="G25" s="7">
        <f>COUNT(D4:D38)</f>
        <v>0</v>
      </c>
      <c r="H25" s="158"/>
      <c r="I25" s="158"/>
      <c r="J25" s="175" t="str">
        <f t="shared" si="0"/>
        <v/>
      </c>
      <c r="K25" s="158"/>
    </row>
    <row r="26" spans="1:12" x14ac:dyDescent="0.2">
      <c r="A26" s="9">
        <v>23</v>
      </c>
      <c r="B26" s="145" t="str">
        <f>IF(Notenbogen!B26&lt;&gt;"", Notenbogen!B26, "")</f>
        <v/>
      </c>
      <c r="C26" s="154" t="str">
        <f>IF(D26="","",IF($H$3="BE",LOOKUP(IF(E26="",D26+0.01,D26*$H$30/E26+0.5),NB!$X$473:$X$488,NB!$Y$473:$Y$488),D26))</f>
        <v/>
      </c>
      <c r="D26" s="4"/>
      <c r="E26" s="104"/>
      <c r="F26" s="178" t="s">
        <v>15</v>
      </c>
      <c r="G26" s="8">
        <f>+G27-G25</f>
        <v>0</v>
      </c>
      <c r="H26" s="158"/>
      <c r="I26" s="158"/>
      <c r="J26" s="175" t="str">
        <f t="shared" si="0"/>
        <v/>
      </c>
      <c r="K26" s="158"/>
    </row>
    <row r="27" spans="1:12" x14ac:dyDescent="0.2">
      <c r="A27" s="9">
        <v>24</v>
      </c>
      <c r="B27" s="145" t="str">
        <f>IF(Notenbogen!B27&lt;&gt;"", Notenbogen!B27, "")</f>
        <v/>
      </c>
      <c r="C27" s="154" t="str">
        <f>IF(D27="","",IF($H$3="BE",LOOKUP(IF(E27="",D27+0.01,D27*$H$30/E27+0.5),NB!$X$473:$X$488,NB!$Y$473:$Y$488),D27))</f>
        <v/>
      </c>
      <c r="D27" s="4"/>
      <c r="E27" s="104"/>
      <c r="F27" s="178" t="s">
        <v>16</v>
      </c>
      <c r="G27" s="8">
        <f>35-COUNTIF(J4:J38,"")</f>
        <v>0</v>
      </c>
      <c r="H27" s="158"/>
      <c r="I27" s="158"/>
      <c r="J27" s="175" t="str">
        <f t="shared" si="0"/>
        <v/>
      </c>
      <c r="K27" s="158"/>
    </row>
    <row r="28" spans="1:12" x14ac:dyDescent="0.2">
      <c r="A28" s="9">
        <v>25</v>
      </c>
      <c r="B28" s="145" t="str">
        <f>IF(Notenbogen!B28&lt;&gt;"", Notenbogen!B28, "")</f>
        <v/>
      </c>
      <c r="C28" s="154" t="str">
        <f>IF(D28="","",IF($H$3="BE",LOOKUP(IF(E28="",D28+0.01,D28*$H$30/E28+0.5),NB!$X$473:$X$488,NB!$Y$473:$Y$488),D28))</f>
        <v/>
      </c>
      <c r="D28" s="4"/>
      <c r="E28" s="104"/>
      <c r="F28" s="179"/>
      <c r="G28" s="179"/>
      <c r="H28" s="179"/>
      <c r="I28" s="158"/>
      <c r="J28" s="175" t="str">
        <f t="shared" si="0"/>
        <v/>
      </c>
      <c r="K28" s="158"/>
      <c r="L28" s="179"/>
    </row>
    <row r="29" spans="1:12" ht="13.5" thickBot="1" x14ac:dyDescent="0.25">
      <c r="A29" s="9">
        <v>26</v>
      </c>
      <c r="B29" s="145" t="str">
        <f>IF(Notenbogen!B29&lt;&gt;"", Notenbogen!B29, "")</f>
        <v/>
      </c>
      <c r="C29" s="154" t="str">
        <f>IF(D29="","",IF($H$3="BE",LOOKUP(IF(E29="",D29+0.01,D29*$H$30/E29+0.5),NB!$X$473:$X$488,NB!$Y$473:$Y$488),D29))</f>
        <v/>
      </c>
      <c r="D29" s="4"/>
      <c r="E29" s="104"/>
      <c r="F29" s="184" t="s">
        <v>20</v>
      </c>
      <c r="G29" s="179"/>
      <c r="I29" s="158"/>
      <c r="J29" s="181" t="str">
        <f t="shared" si="0"/>
        <v/>
      </c>
      <c r="K29" s="158"/>
      <c r="L29" s="179"/>
    </row>
    <row r="30" spans="1:12" ht="13.5" thickBot="1" x14ac:dyDescent="0.25">
      <c r="A30" s="9">
        <v>27</v>
      </c>
      <c r="B30" s="145" t="str">
        <f>IF(Notenbogen!B30&lt;&gt;"", Notenbogen!B30, "")</f>
        <v/>
      </c>
      <c r="C30" s="154" t="str">
        <f>IF(D30="","",IF($H$3="BE",LOOKUP(IF(E30="",D30+0.01,D30*$H$30/E30+0.5),NB!$X$473:$X$488,NB!$Y$473:$Y$488),D30))</f>
        <v/>
      </c>
      <c r="D30" s="4"/>
      <c r="E30" s="104"/>
      <c r="F30" s="179"/>
      <c r="G30" s="179"/>
      <c r="H30" s="13">
        <v>40</v>
      </c>
      <c r="I30" s="158"/>
      <c r="J30" s="181" t="str">
        <f t="shared" si="0"/>
        <v/>
      </c>
      <c r="K30" s="158"/>
      <c r="L30" s="179"/>
    </row>
    <row r="31" spans="1:12" ht="13.5" thickBot="1" x14ac:dyDescent="0.25">
      <c r="A31" s="9">
        <v>28</v>
      </c>
      <c r="B31" s="145" t="str">
        <f>IF(Notenbogen!B31&lt;&gt;"", Notenbogen!B31, "")</f>
        <v/>
      </c>
      <c r="C31" s="154" t="str">
        <f>IF(D31="","",IF($H$3="BE",LOOKUP(IF(E31="",D31+0.01,D31*$H$30/E31+0.5),NB!$X$473:$X$488,NB!$Y$473:$Y$488),D31))</f>
        <v/>
      </c>
      <c r="D31" s="4"/>
      <c r="E31" s="104"/>
      <c r="J31" s="181" t="str">
        <f t="shared" si="0"/>
        <v/>
      </c>
      <c r="K31" s="158"/>
      <c r="L31" s="179"/>
    </row>
    <row r="32" spans="1:12" ht="13.5" thickBot="1" x14ac:dyDescent="0.25">
      <c r="A32" s="9">
        <v>29</v>
      </c>
      <c r="B32" s="145" t="str">
        <f>IF(Notenbogen!B32&lt;&gt;"", Notenbogen!B32, "")</f>
        <v/>
      </c>
      <c r="C32" s="154" t="str">
        <f>IF(D32="","",IF($H$3="BE",LOOKUP(IF(E32="",D32+0.01,D32*$H$30/E32+0.5),NB!$X$473:$X$488,NB!$Y$473:$Y$488),D32))</f>
        <v/>
      </c>
      <c r="D32" s="4"/>
      <c r="E32" s="104"/>
      <c r="F32" s="182" t="s">
        <v>39</v>
      </c>
      <c r="G32" s="179"/>
      <c r="H32" s="81" t="s">
        <v>142</v>
      </c>
      <c r="J32" s="181" t="str">
        <f t="shared" si="0"/>
        <v/>
      </c>
      <c r="K32" s="158"/>
      <c r="L32" s="179"/>
    </row>
    <row r="33" spans="1:49" x14ac:dyDescent="0.2">
      <c r="A33" s="9">
        <v>30</v>
      </c>
      <c r="B33" s="145" t="str">
        <f>IF(Notenbogen!B33&lt;&gt;"", Notenbogen!B33, "")</f>
        <v/>
      </c>
      <c r="C33" s="154" t="str">
        <f>IF(D33="","",IF($H$3="BE",LOOKUP(IF(E33="",D33+0.01,D33*$H$30/E33+0.5),NB!$X$473:$X$488,NB!$Y$473:$Y$488),D33))</f>
        <v/>
      </c>
      <c r="D33" s="4"/>
      <c r="E33" s="104"/>
      <c r="F33" s="182" t="s">
        <v>21</v>
      </c>
      <c r="G33" s="179"/>
      <c r="H33" s="183"/>
      <c r="I33" s="182"/>
      <c r="J33" s="181" t="str">
        <f t="shared" si="0"/>
        <v/>
      </c>
      <c r="K33" s="158"/>
      <c r="L33" s="179"/>
    </row>
    <row r="34" spans="1:49" x14ac:dyDescent="0.2">
      <c r="A34" s="9">
        <v>31</v>
      </c>
      <c r="B34" s="145" t="str">
        <f>IF(Notenbogen!B34&lt;&gt;"", Notenbogen!B34, "")</f>
        <v/>
      </c>
      <c r="C34" s="154" t="str">
        <f>IF(D34="","",IF($H$3="BE",LOOKUP(IF(E34="",D34+0.01,D34*$H$30/E34+0.5),NB!$X$473:$X$488,NB!$Y$473:$Y$488),D34))</f>
        <v/>
      </c>
      <c r="D34" s="4"/>
      <c r="E34" s="104"/>
      <c r="F34" s="184" t="s">
        <v>22</v>
      </c>
      <c r="G34" s="182"/>
      <c r="H34" s="14">
        <v>34</v>
      </c>
      <c r="I34" s="185" t="s">
        <v>23</v>
      </c>
      <c r="J34" s="181" t="str">
        <f t="shared" si="0"/>
        <v/>
      </c>
      <c r="K34" s="158"/>
      <c r="L34" s="179"/>
    </row>
    <row r="35" spans="1:49" x14ac:dyDescent="0.2">
      <c r="A35" s="9">
        <v>32</v>
      </c>
      <c r="B35" s="145" t="str">
        <f>IF(Notenbogen!B35&lt;&gt;"", Notenbogen!B35, "")</f>
        <v/>
      </c>
      <c r="C35" s="154" t="str">
        <f>IF(D35="","",IF($H$3="BE",LOOKUP(IF(E35="",D35+0.01,D35*$H$30/E35+0.5),NB!$X$473:$X$488,NB!$Y$473:$Y$488),D35))</f>
        <v/>
      </c>
      <c r="D35" s="4"/>
      <c r="E35" s="104"/>
      <c r="F35" s="184" t="s">
        <v>24</v>
      </c>
      <c r="G35" s="182"/>
      <c r="H35" s="14">
        <v>49</v>
      </c>
      <c r="I35" s="185" t="s">
        <v>23</v>
      </c>
      <c r="J35" s="181" t="str">
        <f t="shared" si="0"/>
        <v/>
      </c>
      <c r="K35" s="158"/>
      <c r="L35" s="179"/>
    </row>
    <row r="36" spans="1:49" x14ac:dyDescent="0.2">
      <c r="A36" s="9">
        <v>33</v>
      </c>
      <c r="B36" s="145" t="str">
        <f>IF(Notenbogen!B36&lt;&gt;"", Notenbogen!B36, "")</f>
        <v/>
      </c>
      <c r="C36" s="154" t="str">
        <f>IF(D36="","",IF($H$3="BE",LOOKUP(IF(E36="",D36+0.01,D36*$H$30/E36+0.5),NB!$X$473:$X$488,NB!$Y$473:$Y$488),D36))</f>
        <v/>
      </c>
      <c r="D36" s="4"/>
      <c r="E36" s="104"/>
      <c r="F36" s="182"/>
      <c r="G36" s="179"/>
      <c r="H36" s="179"/>
      <c r="I36" s="158"/>
      <c r="J36" s="181" t="str">
        <f t="shared" si="0"/>
        <v/>
      </c>
      <c r="K36" s="158"/>
      <c r="L36" s="179"/>
    </row>
    <row r="37" spans="1:49" x14ac:dyDescent="0.2">
      <c r="A37" s="9">
        <v>34</v>
      </c>
      <c r="B37" s="145" t="str">
        <f>IF(Notenbogen!B37&lt;&gt;"", Notenbogen!B37, "")</f>
        <v/>
      </c>
      <c r="C37" s="154" t="str">
        <f>IF(D37="","",IF($H$3="BE",LOOKUP(IF(E37="",D37+0.01,D37*$H$30/E37+0.5),NB!$X$473:$X$488,NB!$Y$473:$Y$488),D37))</f>
        <v/>
      </c>
      <c r="D37" s="4"/>
      <c r="E37" s="104"/>
      <c r="J37" s="181" t="str">
        <f t="shared" si="0"/>
        <v/>
      </c>
      <c r="K37" s="179"/>
      <c r="L37" s="179"/>
      <c r="M37" s="179"/>
      <c r="N37" s="179"/>
      <c r="O37" s="179"/>
      <c r="P37" s="179"/>
      <c r="Q37" s="179"/>
      <c r="R37" s="179"/>
      <c r="S37" s="179"/>
      <c r="T37" s="179"/>
      <c r="U37" s="179"/>
      <c r="V37" s="179"/>
      <c r="W37" s="179"/>
      <c r="X37" s="179"/>
      <c r="Y37" s="179"/>
      <c r="Z37" s="179"/>
      <c r="AA37" s="179"/>
      <c r="AB37" s="179"/>
      <c r="AC37" s="179"/>
      <c r="AD37" s="179"/>
      <c r="AE37" s="179"/>
      <c r="AF37" s="179"/>
      <c r="AG37" s="179"/>
      <c r="AH37" s="179"/>
      <c r="AI37" s="179"/>
      <c r="AJ37" s="179"/>
      <c r="AK37" s="179"/>
      <c r="AL37" s="179"/>
      <c r="AM37" s="179"/>
      <c r="AN37" s="179"/>
      <c r="AO37" s="179"/>
      <c r="AP37" s="179"/>
      <c r="AQ37" s="179"/>
      <c r="AR37" s="179"/>
      <c r="AS37" s="179"/>
      <c r="AT37" s="179"/>
      <c r="AU37" s="179"/>
      <c r="AV37" s="179"/>
      <c r="AW37" s="179"/>
    </row>
    <row r="38" spans="1:49" x14ac:dyDescent="0.2">
      <c r="A38" s="9">
        <v>35</v>
      </c>
      <c r="B38" s="145" t="str">
        <f>IF(Notenbogen!B38&lt;&gt;"", Notenbogen!B38, "")</f>
        <v/>
      </c>
      <c r="C38" s="154" t="str">
        <f>IF(D38="","",IF($H$3="BE",LOOKUP(IF(E38="",D38+0.01,D38*$H$30/E38+0.5),NB!$X$473:$X$488,NB!$Y$473:$Y$488),D38))</f>
        <v/>
      </c>
      <c r="D38" s="4"/>
      <c r="E38" s="104"/>
      <c r="F38" s="179"/>
      <c r="G38" s="179"/>
      <c r="J38" s="181" t="str">
        <f t="shared" si="0"/>
        <v/>
      </c>
      <c r="K38" s="179"/>
      <c r="L38" s="179"/>
      <c r="M38" s="179"/>
      <c r="N38" s="179"/>
      <c r="O38" s="179"/>
      <c r="P38" s="179"/>
      <c r="Q38" s="179"/>
      <c r="R38" s="179"/>
      <c r="S38" s="179"/>
      <c r="T38" s="179"/>
      <c r="U38" s="179"/>
      <c r="V38" s="179"/>
      <c r="W38" s="179"/>
      <c r="X38" s="179"/>
      <c r="Y38" s="179"/>
      <c r="Z38" s="179"/>
      <c r="AA38" s="179"/>
      <c r="AB38" s="179"/>
      <c r="AC38" s="179"/>
      <c r="AD38" s="179"/>
      <c r="AE38" s="179"/>
      <c r="AF38" s="179"/>
      <c r="AG38" s="179"/>
      <c r="AH38" s="179"/>
      <c r="AI38" s="179"/>
      <c r="AJ38" s="179"/>
      <c r="AK38" s="179"/>
      <c r="AL38" s="179"/>
      <c r="AM38" s="179"/>
      <c r="AN38" s="179"/>
      <c r="AO38" s="179"/>
      <c r="AP38" s="179"/>
      <c r="AQ38" s="179"/>
      <c r="AR38" s="179"/>
      <c r="AS38" s="179"/>
      <c r="AT38" s="179"/>
      <c r="AU38" s="179"/>
      <c r="AV38" s="179"/>
      <c r="AW38" s="179"/>
    </row>
    <row r="39" spans="1:49" ht="9" customHeight="1" thickBot="1" x14ac:dyDescent="0.25">
      <c r="J39" s="179"/>
      <c r="K39" s="179"/>
      <c r="L39" s="179"/>
      <c r="M39" s="179"/>
      <c r="N39" s="179"/>
      <c r="O39" s="179"/>
      <c r="P39" s="179"/>
      <c r="Q39" s="179"/>
      <c r="R39" s="179"/>
      <c r="S39" s="179"/>
      <c r="T39" s="179"/>
      <c r="U39" s="179"/>
      <c r="V39" s="179"/>
      <c r="W39" s="179"/>
      <c r="X39" s="179"/>
      <c r="Y39" s="179"/>
      <c r="Z39" s="179"/>
      <c r="AA39" s="179"/>
      <c r="AB39" s="179"/>
      <c r="AC39" s="179"/>
      <c r="AD39" s="179"/>
      <c r="AE39" s="179"/>
      <c r="AF39" s="179"/>
      <c r="AG39" s="179"/>
      <c r="AH39" s="179"/>
      <c r="AI39" s="179"/>
      <c r="AJ39" s="179"/>
      <c r="AK39" s="179"/>
      <c r="AL39" s="179"/>
      <c r="AM39" s="179"/>
      <c r="AN39" s="179"/>
      <c r="AO39" s="179"/>
      <c r="AP39" s="179"/>
      <c r="AQ39" s="179"/>
      <c r="AR39" s="179"/>
      <c r="AS39" s="179"/>
      <c r="AT39" s="179"/>
      <c r="AU39" s="179"/>
      <c r="AV39" s="179"/>
      <c r="AW39" s="179"/>
    </row>
    <row r="40" spans="1:49" x14ac:dyDescent="0.2">
      <c r="A40" s="539" t="s">
        <v>87</v>
      </c>
      <c r="B40" s="216" t="s">
        <v>84</v>
      </c>
      <c r="C40" s="528" t="s">
        <v>81</v>
      </c>
      <c r="D40" s="529"/>
      <c r="E40" s="530" t="str">
        <f>+NB!Z2</f>
        <v>Kontrolle</v>
      </c>
      <c r="F40" s="530"/>
      <c r="G40" s="531"/>
      <c r="H40" s="179"/>
      <c r="I40" s="179"/>
      <c r="J40" s="179"/>
      <c r="K40" s="179"/>
      <c r="L40" s="179"/>
      <c r="M40" s="179"/>
      <c r="N40" s="179"/>
      <c r="O40" s="179"/>
      <c r="P40" s="179"/>
      <c r="Q40" s="179"/>
      <c r="R40" s="179"/>
      <c r="S40" s="179"/>
      <c r="T40" s="179"/>
      <c r="U40" s="179"/>
      <c r="V40" s="179"/>
      <c r="W40" s="179"/>
      <c r="X40" s="179"/>
      <c r="Y40" s="179"/>
      <c r="Z40" s="179"/>
      <c r="AA40" s="179"/>
      <c r="AB40" s="179"/>
      <c r="AC40" s="179"/>
      <c r="AD40" s="179"/>
      <c r="AE40" s="179"/>
      <c r="AF40" s="179"/>
      <c r="AG40" s="179"/>
      <c r="AH40" s="179"/>
      <c r="AI40" s="179"/>
      <c r="AJ40" s="179"/>
      <c r="AK40" s="179"/>
      <c r="AL40" s="179"/>
      <c r="AM40" s="179"/>
      <c r="AN40" s="179"/>
      <c r="AO40" s="179"/>
      <c r="AP40" s="179"/>
      <c r="AQ40" s="179"/>
      <c r="AR40" s="179"/>
      <c r="AS40" s="179"/>
      <c r="AT40" s="179"/>
      <c r="AU40" s="179"/>
      <c r="AV40" s="179"/>
      <c r="AW40" s="179"/>
    </row>
    <row r="41" spans="1:49" ht="12.75" customHeight="1" x14ac:dyDescent="0.2">
      <c r="A41" s="540"/>
      <c r="B41" s="114" t="s">
        <v>82</v>
      </c>
      <c r="C41" s="532" t="s">
        <v>83</v>
      </c>
      <c r="D41" s="533"/>
      <c r="E41" s="534" t="str">
        <f>+NB!Z3</f>
        <v>"Alarm" bei Abweichung</v>
      </c>
      <c r="F41" s="534"/>
      <c r="G41" s="535"/>
      <c r="H41" s="179"/>
      <c r="I41" s="179"/>
      <c r="J41" s="179"/>
      <c r="K41" s="179"/>
      <c r="L41" s="179"/>
      <c r="M41" s="179"/>
      <c r="N41" s="179"/>
      <c r="O41" s="179"/>
      <c r="P41" s="179"/>
      <c r="Q41" s="179"/>
      <c r="AL41" s="179"/>
      <c r="AM41" s="179"/>
      <c r="AN41" s="179"/>
      <c r="AO41" s="179"/>
      <c r="AP41" s="179"/>
      <c r="AQ41" s="179"/>
      <c r="AR41" s="179"/>
      <c r="AS41" s="179"/>
      <c r="AT41" s="179"/>
      <c r="AU41" s="179"/>
      <c r="AV41" s="179"/>
      <c r="AW41" s="179"/>
    </row>
    <row r="42" spans="1:49" ht="12.75" customHeight="1" x14ac:dyDescent="0.2">
      <c r="A42" s="541"/>
      <c r="B42" s="114"/>
      <c r="C42" s="380" t="s">
        <v>32</v>
      </c>
      <c r="D42" s="381" t="s">
        <v>33</v>
      </c>
      <c r="E42" s="534" t="str">
        <f>+NB!Z4</f>
        <v>um mehr als 1 BE</v>
      </c>
      <c r="F42" s="534"/>
      <c r="G42" s="535"/>
      <c r="H42" s="179"/>
      <c r="I42" s="179"/>
      <c r="J42" s="179"/>
      <c r="K42" s="179"/>
      <c r="L42" s="179"/>
      <c r="M42" s="179"/>
      <c r="N42" s="179"/>
      <c r="O42" s="179"/>
      <c r="P42" s="179"/>
      <c r="Q42" s="179"/>
      <c r="AL42" s="179"/>
      <c r="AM42" s="179"/>
      <c r="AN42" s="179"/>
      <c r="AO42" s="179"/>
      <c r="AP42" s="179"/>
      <c r="AQ42" s="179"/>
      <c r="AR42" s="179"/>
      <c r="AS42" s="179"/>
      <c r="AT42" s="179"/>
      <c r="AU42" s="179"/>
      <c r="AV42" s="179"/>
      <c r="AW42" s="179"/>
    </row>
    <row r="43" spans="1:49" ht="12.75" customHeight="1" x14ac:dyDescent="0.2">
      <c r="A43" s="50"/>
      <c r="B43" s="210" t="str">
        <f>TEXT(NB!V455,"#0")&amp;"                      "&amp;TEXT(NB!Y455,"#0")&amp;"   "</f>
        <v xml:space="preserve">3                      15   </v>
      </c>
      <c r="C43" s="258">
        <f>+NB!W455</f>
        <v>40</v>
      </c>
      <c r="D43" s="243">
        <f>+NB!X455</f>
        <v>38</v>
      </c>
      <c r="E43" s="211" t="str">
        <f>+NB!Z455</f>
        <v xml:space="preserve"> </v>
      </c>
      <c r="F43" s="211"/>
      <c r="G43" s="214" t="str">
        <f>+NB!AA455</f>
        <v xml:space="preserve"> </v>
      </c>
      <c r="H43" s="179"/>
      <c r="I43" s="179"/>
      <c r="J43" s="179"/>
      <c r="K43" s="179"/>
      <c r="L43" s="179"/>
      <c r="M43" s="179"/>
      <c r="N43" s="179"/>
      <c r="O43" s="179"/>
      <c r="P43" s="179"/>
      <c r="Q43" s="179"/>
      <c r="AL43" s="186"/>
      <c r="AM43" s="179"/>
      <c r="AN43" s="179"/>
      <c r="AO43" s="179"/>
      <c r="AP43" s="179"/>
      <c r="AQ43" s="179"/>
      <c r="AR43" s="179"/>
      <c r="AS43" s="179"/>
      <c r="AT43" s="179"/>
      <c r="AU43" s="179"/>
      <c r="AV43" s="179"/>
      <c r="AW43" s="179"/>
    </row>
    <row r="44" spans="1:49" ht="12.75" customHeight="1" x14ac:dyDescent="0.2">
      <c r="A44" s="50"/>
      <c r="B44" s="205" t="str">
        <f>TEXT(NB!V456,"#0")&amp;"                      "&amp;TEXT(NB!Y456,"#0")&amp;"   "</f>
        <v xml:space="preserve">2                      14   </v>
      </c>
      <c r="C44" s="259">
        <f>+NB!W456</f>
        <v>37.5</v>
      </c>
      <c r="D44" s="244">
        <f>+NB!X456</f>
        <v>36</v>
      </c>
      <c r="E44" s="114" t="str">
        <f>+NB!Z456</f>
        <v xml:space="preserve"> </v>
      </c>
      <c r="F44" s="114"/>
      <c r="G44" s="206" t="str">
        <f>+NB!AA456</f>
        <v xml:space="preserve"> </v>
      </c>
      <c r="H44" s="179"/>
      <c r="I44" s="179"/>
      <c r="J44" s="179"/>
      <c r="K44" s="179"/>
      <c r="L44" s="179"/>
      <c r="M44" s="179"/>
      <c r="N44" s="179"/>
      <c r="O44" s="179"/>
      <c r="P44" s="179"/>
      <c r="Q44" s="179"/>
      <c r="AL44" s="186"/>
      <c r="AM44" s="179"/>
      <c r="AN44" s="179"/>
      <c r="AO44" s="179"/>
      <c r="AP44" s="179"/>
      <c r="AQ44" s="179"/>
      <c r="AR44" s="179"/>
      <c r="AS44" s="179"/>
      <c r="AT44" s="179"/>
      <c r="AU44" s="179"/>
      <c r="AV44" s="179"/>
      <c r="AW44" s="179"/>
    </row>
    <row r="45" spans="1:49" ht="12.75" customHeight="1" x14ac:dyDescent="0.2">
      <c r="A45" s="51"/>
      <c r="B45" s="212" t="str">
        <f>TEXT(NB!V457,"#0")&amp;"                      "&amp;TEXT(NB!Y457,"#0")&amp;"   "</f>
        <v xml:space="preserve">2                      13   </v>
      </c>
      <c r="C45" s="260">
        <f>+NB!W457</f>
        <v>35.5</v>
      </c>
      <c r="D45" s="245">
        <f>+NB!X457</f>
        <v>34</v>
      </c>
      <c r="E45" s="213" t="str">
        <f>+NB!Z457</f>
        <v xml:space="preserve"> </v>
      </c>
      <c r="F45" s="213"/>
      <c r="G45" s="215" t="str">
        <f>+NB!AA457</f>
        <v xml:space="preserve"> </v>
      </c>
      <c r="H45" s="179"/>
      <c r="I45" s="179"/>
      <c r="J45" s="179"/>
      <c r="K45" s="179"/>
      <c r="L45" s="179"/>
      <c r="M45" s="179"/>
      <c r="N45" s="179"/>
      <c r="O45" s="179"/>
      <c r="P45" s="179"/>
      <c r="Q45" s="179"/>
      <c r="AL45" s="186"/>
      <c r="AM45" s="179"/>
      <c r="AN45" s="179"/>
      <c r="AO45" s="179"/>
      <c r="AP45" s="179"/>
      <c r="AQ45" s="179"/>
      <c r="AR45" s="179"/>
      <c r="AS45" s="179"/>
      <c r="AT45" s="179"/>
      <c r="AU45" s="179"/>
      <c r="AV45" s="179"/>
      <c r="AW45" s="179"/>
    </row>
    <row r="46" spans="1:49" ht="12.75" customHeight="1" x14ac:dyDescent="0.2">
      <c r="A46" s="50"/>
      <c r="B46" s="205" t="str">
        <f>TEXT(NB!V458,"#0")&amp;"                      "&amp;TEXT(NB!Y458,"#0")&amp;"   "</f>
        <v xml:space="preserve">2                      12   </v>
      </c>
      <c r="C46" s="259">
        <f>+NB!W458</f>
        <v>33.5</v>
      </c>
      <c r="D46" s="244">
        <f>+NB!X458</f>
        <v>32</v>
      </c>
      <c r="E46" s="114" t="str">
        <f>+NB!Z458</f>
        <v xml:space="preserve"> </v>
      </c>
      <c r="F46" s="114"/>
      <c r="G46" s="206" t="str">
        <f>+NB!AA458</f>
        <v xml:space="preserve"> </v>
      </c>
      <c r="H46" s="179"/>
      <c r="I46" s="179"/>
      <c r="J46" s="179"/>
      <c r="K46" s="179"/>
      <c r="L46" s="179"/>
      <c r="M46" s="179"/>
      <c r="N46" s="179"/>
      <c r="O46" s="179"/>
      <c r="P46" s="179"/>
      <c r="Q46" s="179"/>
      <c r="AL46" s="186"/>
      <c r="AM46" s="179"/>
      <c r="AN46" s="179"/>
      <c r="AO46" s="179"/>
      <c r="AP46" s="179"/>
      <c r="AQ46" s="179"/>
      <c r="AR46" s="179"/>
      <c r="AS46" s="179"/>
      <c r="AT46" s="179"/>
      <c r="AU46" s="179"/>
      <c r="AV46" s="179"/>
      <c r="AW46" s="179"/>
    </row>
    <row r="47" spans="1:49" ht="12.75" customHeight="1" x14ac:dyDescent="0.2">
      <c r="A47" s="50"/>
      <c r="B47" s="205" t="str">
        <f>TEXT(NB!V459,"#0")&amp;"                      "&amp;TEXT(NB!Y459,"#0")&amp;"   "</f>
        <v xml:space="preserve">2                      11   </v>
      </c>
      <c r="C47" s="259">
        <f>+NB!W459</f>
        <v>31.5</v>
      </c>
      <c r="D47" s="244">
        <f>+NB!X459</f>
        <v>30</v>
      </c>
      <c r="E47" s="114" t="str">
        <f>+NB!Z459</f>
        <v xml:space="preserve"> </v>
      </c>
      <c r="F47" s="114"/>
      <c r="G47" s="206" t="str">
        <f>+NB!AA459</f>
        <v xml:space="preserve"> </v>
      </c>
      <c r="H47" s="179"/>
      <c r="I47" s="179"/>
      <c r="J47" s="179"/>
      <c r="K47" s="179"/>
      <c r="L47" s="179"/>
      <c r="M47" s="179"/>
      <c r="N47" s="179"/>
      <c r="O47" s="179"/>
      <c r="P47" s="179"/>
      <c r="Q47" s="179"/>
      <c r="AL47" s="186"/>
      <c r="AM47" s="179"/>
      <c r="AN47" s="179"/>
      <c r="AO47" s="179"/>
      <c r="AP47" s="179"/>
      <c r="AQ47" s="179"/>
      <c r="AR47" s="179"/>
      <c r="AS47" s="179"/>
      <c r="AT47" s="179"/>
      <c r="AU47" s="179"/>
      <c r="AV47" s="179"/>
      <c r="AW47" s="179"/>
    </row>
    <row r="48" spans="1:49" ht="12.75" customHeight="1" x14ac:dyDescent="0.2">
      <c r="A48" s="51"/>
      <c r="B48" s="205" t="str">
        <f>TEXT(NB!V460,"#0")&amp;"                      "&amp;TEXT(NB!Y460,"#0")&amp;"   "</f>
        <v xml:space="preserve">2                      10   </v>
      </c>
      <c r="C48" s="259">
        <f>+NB!W460</f>
        <v>29.5</v>
      </c>
      <c r="D48" s="244">
        <f>+NB!X460</f>
        <v>28</v>
      </c>
      <c r="E48" s="114" t="str">
        <f>+NB!Z460</f>
        <v xml:space="preserve"> </v>
      </c>
      <c r="F48" s="114"/>
      <c r="G48" s="206" t="str">
        <f>+NB!AA460</f>
        <v xml:space="preserve"> </v>
      </c>
      <c r="H48" s="179"/>
      <c r="I48" s="179"/>
      <c r="J48" s="179"/>
      <c r="K48" s="179"/>
      <c r="L48" s="179"/>
      <c r="M48" s="179"/>
      <c r="N48" s="179"/>
      <c r="O48" s="179"/>
      <c r="P48" s="179"/>
      <c r="Q48" s="179"/>
      <c r="AL48" s="186"/>
      <c r="AM48" s="179"/>
      <c r="AN48" s="179"/>
      <c r="AO48" s="179"/>
      <c r="AP48" s="179"/>
      <c r="AQ48" s="179"/>
      <c r="AR48" s="179"/>
      <c r="AS48" s="179"/>
      <c r="AT48" s="179"/>
      <c r="AU48" s="179"/>
      <c r="AV48" s="179"/>
      <c r="AW48" s="179"/>
    </row>
    <row r="49" spans="1:49" ht="12.75" customHeight="1" x14ac:dyDescent="0.2">
      <c r="A49" s="50"/>
      <c r="B49" s="210" t="str">
        <f>TEXT(NB!V461,"#0")&amp;"                        "&amp;TEXT(NB!Y461,"#0")&amp;"   "</f>
        <v xml:space="preserve">2                        9   </v>
      </c>
      <c r="C49" s="258">
        <f>+NB!W461</f>
        <v>27.5</v>
      </c>
      <c r="D49" s="243">
        <f>+NB!X461</f>
        <v>26.5</v>
      </c>
      <c r="E49" s="211" t="str">
        <f>+NB!Z461</f>
        <v xml:space="preserve"> </v>
      </c>
      <c r="F49" s="211"/>
      <c r="G49" s="214" t="str">
        <f>+NB!AA461</f>
        <v xml:space="preserve"> </v>
      </c>
      <c r="H49" s="179"/>
      <c r="I49" s="179"/>
      <c r="J49" s="179"/>
      <c r="K49" s="179"/>
      <c r="L49" s="179"/>
      <c r="M49" s="179"/>
      <c r="N49" s="179"/>
      <c r="O49" s="179"/>
      <c r="P49" s="179"/>
      <c r="Q49" s="179"/>
      <c r="AL49" s="186"/>
      <c r="AM49" s="179"/>
      <c r="AN49" s="179"/>
      <c r="AO49" s="179"/>
      <c r="AP49" s="179"/>
      <c r="AQ49" s="179"/>
      <c r="AR49" s="179"/>
      <c r="AS49" s="179"/>
      <c r="AT49" s="179"/>
      <c r="AU49" s="179"/>
      <c r="AV49" s="179"/>
      <c r="AW49" s="179"/>
    </row>
    <row r="50" spans="1:49" ht="12.75" customHeight="1" x14ac:dyDescent="0.2">
      <c r="A50" s="50"/>
      <c r="B50" s="205" t="str">
        <f>TEXT(NB!V462,"#0")&amp;"                        "&amp;TEXT(NB!Y462,"#0")&amp;"   "</f>
        <v xml:space="preserve">1                        8   </v>
      </c>
      <c r="C50" s="259">
        <f>+NB!W462</f>
        <v>26</v>
      </c>
      <c r="D50" s="244">
        <f>+NB!X462</f>
        <v>25.5</v>
      </c>
      <c r="E50" s="114" t="str">
        <f>+NB!Z462</f>
        <v xml:space="preserve"> </v>
      </c>
      <c r="F50" s="114"/>
      <c r="G50" s="206" t="str">
        <f>+NB!AA462</f>
        <v xml:space="preserve"> </v>
      </c>
      <c r="H50" s="179"/>
      <c r="I50" s="179"/>
      <c r="J50" s="179"/>
      <c r="K50" s="179"/>
      <c r="L50" s="179"/>
      <c r="M50" s="179"/>
      <c r="N50" s="179"/>
      <c r="O50" s="179"/>
      <c r="P50" s="179"/>
      <c r="Q50" s="179"/>
      <c r="AL50" s="186"/>
      <c r="AM50" s="179"/>
      <c r="AN50" s="179"/>
      <c r="AO50" s="179"/>
      <c r="AP50" s="179"/>
      <c r="AQ50" s="179"/>
      <c r="AR50" s="179"/>
      <c r="AS50" s="179"/>
      <c r="AT50" s="179"/>
      <c r="AU50" s="179"/>
      <c r="AV50" s="179"/>
      <c r="AW50" s="179"/>
    </row>
    <row r="51" spans="1:49" ht="12.75" customHeight="1" x14ac:dyDescent="0.2">
      <c r="A51" s="51"/>
      <c r="B51" s="212" t="str">
        <f>TEXT(NB!V463,"#0")&amp;"                        "&amp;TEXT(NB!Y463,"#0")&amp;"   "</f>
        <v xml:space="preserve">2                        7   </v>
      </c>
      <c r="C51" s="260">
        <f>+NB!W463</f>
        <v>25</v>
      </c>
      <c r="D51" s="245">
        <f>+NB!X463</f>
        <v>24</v>
      </c>
      <c r="E51" s="213" t="str">
        <f>+NB!Z463</f>
        <v xml:space="preserve"> </v>
      </c>
      <c r="F51" s="213"/>
      <c r="G51" s="215" t="str">
        <f>+NB!AA463</f>
        <v xml:space="preserve"> </v>
      </c>
      <c r="H51" s="179"/>
      <c r="I51" s="179"/>
      <c r="J51" s="179"/>
      <c r="K51" s="179"/>
      <c r="L51" s="179"/>
      <c r="M51" s="179"/>
      <c r="N51" s="179"/>
      <c r="O51" s="179"/>
      <c r="P51" s="179"/>
      <c r="Q51" s="179"/>
      <c r="AL51" s="186"/>
      <c r="AM51" s="179"/>
      <c r="AN51" s="179"/>
      <c r="AO51" s="179"/>
      <c r="AP51" s="179"/>
      <c r="AQ51" s="179"/>
      <c r="AR51" s="179"/>
      <c r="AS51" s="179"/>
      <c r="AT51" s="179"/>
      <c r="AU51" s="179"/>
      <c r="AV51" s="179"/>
      <c r="AW51" s="179"/>
    </row>
    <row r="52" spans="1:49" ht="12.75" customHeight="1" x14ac:dyDescent="0.2">
      <c r="A52" s="50"/>
      <c r="B52" s="205" t="str">
        <f>TEXT(NB!V464,"#0")&amp;"                        "&amp;TEXT(NB!Y464,"#0")&amp;"   "</f>
        <v xml:space="preserve">2                        6   </v>
      </c>
      <c r="C52" s="259">
        <f>+NB!W464</f>
        <v>23.5</v>
      </c>
      <c r="D52" s="244">
        <f>+NB!X464</f>
        <v>22.5</v>
      </c>
      <c r="E52" s="114" t="str">
        <f>+NB!Z464</f>
        <v xml:space="preserve"> </v>
      </c>
      <c r="F52" s="114"/>
      <c r="G52" s="206" t="str">
        <f>+NB!AA464</f>
        <v xml:space="preserve"> </v>
      </c>
      <c r="H52" s="179"/>
      <c r="I52" s="179"/>
      <c r="J52" s="179"/>
      <c r="K52" s="179"/>
      <c r="L52" s="179"/>
      <c r="M52" s="179"/>
      <c r="N52" s="179"/>
      <c r="O52" s="179"/>
      <c r="P52" s="179"/>
      <c r="Q52" s="179"/>
      <c r="AL52" s="186"/>
      <c r="AM52" s="179"/>
      <c r="AN52" s="179"/>
      <c r="AO52" s="179"/>
      <c r="AP52" s="179"/>
      <c r="AQ52" s="179"/>
      <c r="AR52" s="179"/>
      <c r="AS52" s="179"/>
      <c r="AT52" s="179"/>
      <c r="AU52" s="179"/>
      <c r="AV52" s="179"/>
      <c r="AW52" s="179"/>
    </row>
    <row r="53" spans="1:49" ht="12.75" customHeight="1" x14ac:dyDescent="0.2">
      <c r="A53" s="50"/>
      <c r="B53" s="205" t="str">
        <f>TEXT(NB!V465,"#0")&amp;"                        "&amp;TEXT(NB!Y465,"#0")&amp;"   "</f>
        <v xml:space="preserve">2                        5   </v>
      </c>
      <c r="C53" s="259">
        <f>+NB!W465</f>
        <v>22</v>
      </c>
      <c r="D53" s="244">
        <f>+NB!X465</f>
        <v>21</v>
      </c>
      <c r="E53" s="114" t="str">
        <f>+NB!Z465</f>
        <v xml:space="preserve"> </v>
      </c>
      <c r="F53" s="114"/>
      <c r="G53" s="206" t="str">
        <f>+NB!AA465</f>
        <v xml:space="preserve"> </v>
      </c>
      <c r="H53" s="179"/>
      <c r="I53" s="179"/>
      <c r="J53" s="179"/>
      <c r="K53" s="179"/>
      <c r="L53" s="179"/>
      <c r="M53" s="179"/>
      <c r="N53" s="179"/>
      <c r="O53" s="179"/>
      <c r="P53" s="179"/>
      <c r="Q53" s="179"/>
      <c r="AL53" s="186"/>
      <c r="AM53" s="179"/>
      <c r="AN53" s="179"/>
      <c r="AO53" s="179"/>
      <c r="AP53" s="179"/>
      <c r="AQ53" s="179"/>
      <c r="AR53" s="179"/>
      <c r="AS53" s="179"/>
      <c r="AT53" s="179"/>
      <c r="AU53" s="179"/>
      <c r="AV53" s="179"/>
      <c r="AW53" s="179"/>
    </row>
    <row r="54" spans="1:49" ht="12.75" customHeight="1" x14ac:dyDescent="0.2">
      <c r="A54" s="51"/>
      <c r="B54" s="205" t="str">
        <f>TEXT(NB!V466,"#0")&amp;"                        "&amp;TEXT(NB!Y466,"#0")&amp;"   "</f>
        <v xml:space="preserve">1                        4   </v>
      </c>
      <c r="C54" s="259">
        <f>+NB!W466</f>
        <v>20.5</v>
      </c>
      <c r="D54" s="244">
        <f>+NB!X466</f>
        <v>20</v>
      </c>
      <c r="E54" s="114" t="str">
        <f>+NB!Z466</f>
        <v xml:space="preserve"> </v>
      </c>
      <c r="F54" s="114"/>
      <c r="G54" s="206" t="str">
        <f>+NB!AA466</f>
        <v xml:space="preserve"> </v>
      </c>
      <c r="H54" s="179"/>
      <c r="I54" s="179"/>
      <c r="J54" s="179"/>
      <c r="K54" s="179"/>
      <c r="L54" s="179"/>
      <c r="M54" s="179"/>
      <c r="N54" s="179"/>
      <c r="O54" s="179"/>
      <c r="P54" s="179"/>
      <c r="Q54" s="179"/>
      <c r="AL54" s="186"/>
      <c r="AM54" s="179"/>
      <c r="AN54" s="179"/>
      <c r="AO54" s="179"/>
      <c r="AP54" s="179"/>
      <c r="AQ54" s="179"/>
      <c r="AR54" s="179"/>
      <c r="AS54" s="179"/>
      <c r="AT54" s="179"/>
      <c r="AU54" s="179"/>
      <c r="AV54" s="179"/>
      <c r="AW54" s="179"/>
    </row>
    <row r="55" spans="1:49" ht="12.75" customHeight="1" x14ac:dyDescent="0.2">
      <c r="A55" s="50"/>
      <c r="B55" s="210" t="str">
        <f>TEXT(NB!V467,"#0")&amp;"                        "&amp;TEXT(NB!Y467,"#0")&amp;"   "</f>
        <v xml:space="preserve">2                        3   </v>
      </c>
      <c r="C55" s="258">
        <f>+NB!W467</f>
        <v>19.5</v>
      </c>
      <c r="D55" s="243">
        <f>+NB!X467</f>
        <v>18</v>
      </c>
      <c r="E55" s="211" t="str">
        <f>+NB!Z467</f>
        <v xml:space="preserve"> </v>
      </c>
      <c r="F55" s="211"/>
      <c r="G55" s="214" t="str">
        <f>+NB!AA467</f>
        <v xml:space="preserve"> </v>
      </c>
      <c r="H55" s="179"/>
      <c r="I55" s="179"/>
      <c r="J55" s="179"/>
      <c r="K55" s="179"/>
      <c r="L55" s="179"/>
      <c r="M55" s="179"/>
      <c r="N55" s="179"/>
      <c r="O55" s="179"/>
      <c r="P55" s="179"/>
      <c r="Q55" s="179"/>
      <c r="AL55" s="186"/>
      <c r="AM55" s="179"/>
      <c r="AN55" s="179"/>
      <c r="AO55" s="179"/>
      <c r="AP55" s="179"/>
      <c r="AQ55" s="179"/>
      <c r="AR55" s="179"/>
      <c r="AS55" s="179"/>
      <c r="AT55" s="179"/>
      <c r="AU55" s="179"/>
      <c r="AV55" s="179"/>
      <c r="AW55" s="179"/>
    </row>
    <row r="56" spans="1:49" ht="12.75" customHeight="1" x14ac:dyDescent="0.2">
      <c r="A56" s="50"/>
      <c r="B56" s="205" t="str">
        <f>TEXT(NB!V468,"#0")&amp;"                        "&amp;TEXT(NB!Y468,"#0")&amp;"   "</f>
        <v xml:space="preserve">2                        2   </v>
      </c>
      <c r="C56" s="259">
        <f>+NB!W468</f>
        <v>17.5</v>
      </c>
      <c r="D56" s="244">
        <f>+NB!X468</f>
        <v>16</v>
      </c>
      <c r="E56" s="114" t="str">
        <f>+NB!Z468</f>
        <v xml:space="preserve"> </v>
      </c>
      <c r="F56" s="114"/>
      <c r="G56" s="206" t="str">
        <f>+NB!AA468</f>
        <v xml:space="preserve"> </v>
      </c>
      <c r="H56" s="179"/>
      <c r="I56" s="179"/>
      <c r="J56" s="179"/>
      <c r="K56" s="179"/>
      <c r="L56" s="179"/>
      <c r="M56" s="179"/>
      <c r="N56" s="179"/>
      <c r="O56" s="179"/>
      <c r="P56" s="179"/>
      <c r="Q56" s="179"/>
      <c r="AL56" s="186"/>
      <c r="AM56" s="179"/>
      <c r="AN56" s="179"/>
      <c r="AO56" s="179"/>
      <c r="AP56" s="179"/>
      <c r="AQ56" s="179"/>
      <c r="AR56" s="179"/>
      <c r="AS56" s="179"/>
      <c r="AT56" s="179"/>
      <c r="AU56" s="179"/>
      <c r="AV56" s="179"/>
      <c r="AW56" s="179"/>
    </row>
    <row r="57" spans="1:49" ht="12.75" customHeight="1" x14ac:dyDescent="0.2">
      <c r="A57" s="51"/>
      <c r="B57" s="212" t="str">
        <f>TEXT(NB!V469,"#0")&amp;"                        "&amp;TEXT(NB!Y469,"#0")&amp;"   "</f>
        <v xml:space="preserve">2                        1   </v>
      </c>
      <c r="C57" s="260">
        <f>+NB!W469</f>
        <v>15.5</v>
      </c>
      <c r="D57" s="245">
        <f>+NB!X469</f>
        <v>14.000000000000002</v>
      </c>
      <c r="E57" s="213" t="str">
        <f>+NB!Z469</f>
        <v xml:space="preserve"> </v>
      </c>
      <c r="F57" s="213"/>
      <c r="G57" s="215" t="str">
        <f>+NB!AA469</f>
        <v xml:space="preserve"> </v>
      </c>
      <c r="H57" s="179"/>
      <c r="I57" s="179"/>
      <c r="J57" s="179"/>
      <c r="K57" s="179"/>
      <c r="L57" s="179"/>
      <c r="M57" s="179"/>
      <c r="N57" s="179"/>
      <c r="O57" s="179"/>
      <c r="P57" s="179"/>
      <c r="Q57" s="179"/>
      <c r="AL57" s="186"/>
      <c r="AM57" s="179"/>
      <c r="AN57" s="179"/>
      <c r="AO57" s="179"/>
      <c r="AP57" s="179"/>
      <c r="AQ57" s="179"/>
      <c r="AR57" s="179"/>
      <c r="AS57" s="179"/>
      <c r="AT57" s="179"/>
      <c r="AU57" s="179"/>
      <c r="AV57" s="179"/>
      <c r="AW57" s="179"/>
    </row>
    <row r="58" spans="1:49" ht="13.5" thickBot="1" x14ac:dyDescent="0.25">
      <c r="A58" s="111"/>
      <c r="B58" s="207" t="str">
        <f>TEXT(NB!V470,"#0")&amp;"                        "&amp;TEXT(NB!Y470,"#0")&amp;"   "</f>
        <v xml:space="preserve">0                        0   </v>
      </c>
      <c r="C58" s="261">
        <f>+NB!W470</f>
        <v>13.500000000000002</v>
      </c>
      <c r="D58" s="246">
        <f>+NB!X470</f>
        <v>0</v>
      </c>
      <c r="E58" s="208" t="str">
        <f>+NB!Z470</f>
        <v xml:space="preserve"> </v>
      </c>
      <c r="F58" s="208"/>
      <c r="G58" s="209" t="str">
        <f>+NB!AA470</f>
        <v xml:space="preserve"> </v>
      </c>
      <c r="J58" s="179"/>
      <c r="K58" s="179"/>
      <c r="L58" s="179"/>
      <c r="M58" s="179"/>
      <c r="N58" s="179"/>
      <c r="O58" s="179"/>
      <c r="P58" s="179"/>
      <c r="Q58" s="179"/>
      <c r="AL58" s="186"/>
      <c r="AM58" s="179"/>
      <c r="AN58" s="179"/>
      <c r="AO58" s="179"/>
      <c r="AP58" s="179"/>
      <c r="AQ58" s="179"/>
      <c r="AR58" s="179"/>
      <c r="AS58" s="179"/>
      <c r="AT58" s="179"/>
      <c r="AU58" s="179"/>
      <c r="AV58" s="179"/>
      <c r="AW58" s="179"/>
    </row>
    <row r="59" spans="1:49" ht="12.6" customHeight="1" x14ac:dyDescent="0.2">
      <c r="J59" s="179"/>
      <c r="K59" s="179"/>
      <c r="L59" s="179"/>
      <c r="M59" s="179"/>
      <c r="N59" s="179"/>
      <c r="O59" s="179"/>
      <c r="P59" s="179"/>
      <c r="Q59" s="179"/>
      <c r="AL59" s="186"/>
      <c r="AM59" s="179"/>
      <c r="AN59" s="179"/>
      <c r="AO59" s="179"/>
      <c r="AP59" s="179"/>
      <c r="AQ59" s="179"/>
      <c r="AR59" s="179"/>
      <c r="AS59" s="179"/>
      <c r="AT59" s="179"/>
      <c r="AU59" s="179"/>
      <c r="AV59" s="179"/>
      <c r="AW59" s="179"/>
    </row>
    <row r="60" spans="1:49" ht="14.25" customHeight="1" x14ac:dyDescent="0.2">
      <c r="J60" s="179"/>
      <c r="K60" s="179"/>
      <c r="L60" s="179"/>
      <c r="M60" s="179"/>
      <c r="N60" s="179"/>
      <c r="O60" s="179"/>
      <c r="P60" s="179"/>
      <c r="Q60" s="179"/>
      <c r="AL60" s="186"/>
      <c r="AM60" s="179"/>
      <c r="AN60" s="179"/>
      <c r="AO60" s="179"/>
      <c r="AP60" s="179"/>
      <c r="AQ60" s="179"/>
      <c r="AR60" s="179"/>
      <c r="AS60" s="179"/>
      <c r="AT60" s="179"/>
      <c r="AU60" s="179"/>
      <c r="AV60" s="179"/>
      <c r="AW60" s="179"/>
    </row>
    <row r="61" spans="1:49" x14ac:dyDescent="0.2">
      <c r="J61" s="179"/>
      <c r="K61" s="179"/>
      <c r="L61" s="179"/>
      <c r="M61" s="179"/>
      <c r="N61" s="179"/>
      <c r="O61" s="179"/>
      <c r="P61" s="179"/>
      <c r="Q61" s="179"/>
      <c r="AL61" s="179"/>
      <c r="AM61" s="179"/>
      <c r="AN61" s="179"/>
      <c r="AO61" s="179"/>
      <c r="AP61" s="179"/>
      <c r="AQ61" s="179"/>
      <c r="AR61" s="179"/>
      <c r="AS61" s="179"/>
      <c r="AT61" s="179"/>
      <c r="AU61" s="179"/>
      <c r="AV61" s="179"/>
      <c r="AW61" s="179"/>
    </row>
    <row r="62" spans="1:49" x14ac:dyDescent="0.2">
      <c r="J62" s="179"/>
      <c r="K62" s="179"/>
      <c r="L62" s="179"/>
      <c r="M62" s="179"/>
      <c r="N62" s="179"/>
      <c r="O62" s="179"/>
      <c r="P62" s="179"/>
      <c r="Q62" s="179"/>
      <c r="AL62" s="179"/>
      <c r="AM62" s="179"/>
      <c r="AN62" s="179"/>
      <c r="AO62" s="179"/>
      <c r="AP62" s="179"/>
      <c r="AQ62" s="179"/>
      <c r="AR62" s="179"/>
      <c r="AS62" s="179"/>
      <c r="AT62" s="179"/>
      <c r="AU62" s="179"/>
      <c r="AV62" s="179"/>
      <c r="AW62" s="179"/>
    </row>
    <row r="63" spans="1:49" x14ac:dyDescent="0.2">
      <c r="J63" s="179"/>
      <c r="K63" s="179"/>
      <c r="L63" s="179"/>
      <c r="M63" s="179"/>
      <c r="N63" s="179"/>
      <c r="O63" s="179"/>
      <c r="P63" s="179"/>
      <c r="Q63" s="179"/>
      <c r="AL63" s="179"/>
      <c r="AM63" s="179"/>
      <c r="AN63" s="179"/>
      <c r="AO63" s="179"/>
      <c r="AP63" s="179"/>
      <c r="AQ63" s="179"/>
      <c r="AR63" s="179"/>
      <c r="AS63" s="179"/>
      <c r="AT63" s="179"/>
      <c r="AU63" s="179"/>
      <c r="AV63" s="179"/>
      <c r="AW63" s="179"/>
    </row>
    <row r="64" spans="1:49" x14ac:dyDescent="0.2">
      <c r="J64" s="179"/>
      <c r="K64" s="179"/>
      <c r="L64" s="179"/>
      <c r="M64" s="179"/>
      <c r="N64" s="179"/>
      <c r="O64" s="179"/>
      <c r="P64" s="179"/>
      <c r="Q64" s="179"/>
      <c r="AL64" s="179"/>
      <c r="AM64" s="179"/>
      <c r="AN64" s="179"/>
      <c r="AO64" s="179"/>
      <c r="AP64" s="179"/>
      <c r="AQ64" s="179"/>
      <c r="AR64" s="179"/>
      <c r="AS64" s="179"/>
      <c r="AT64" s="179"/>
      <c r="AU64" s="179"/>
      <c r="AV64" s="179"/>
      <c r="AW64" s="179"/>
    </row>
    <row r="65" spans="10:49" x14ac:dyDescent="0.2">
      <c r="J65" s="179"/>
      <c r="K65" s="179"/>
      <c r="L65" s="179"/>
      <c r="M65" s="179"/>
      <c r="N65" s="179"/>
      <c r="O65" s="179"/>
      <c r="P65" s="179"/>
      <c r="Q65" s="179"/>
      <c r="AL65" s="179"/>
      <c r="AM65" s="179"/>
      <c r="AN65" s="179"/>
      <c r="AO65" s="179"/>
      <c r="AP65" s="179"/>
      <c r="AQ65" s="179"/>
      <c r="AR65" s="179"/>
      <c r="AS65" s="179"/>
      <c r="AT65" s="179"/>
      <c r="AU65" s="179"/>
      <c r="AV65" s="179"/>
      <c r="AW65" s="179"/>
    </row>
    <row r="66" spans="10:49" x14ac:dyDescent="0.2">
      <c r="J66" s="179"/>
      <c r="K66" s="179"/>
      <c r="L66" s="179"/>
      <c r="M66" s="179"/>
      <c r="N66" s="179"/>
      <c r="O66" s="179"/>
      <c r="P66" s="179"/>
      <c r="Q66" s="179"/>
      <c r="AL66" s="179"/>
      <c r="AM66" s="179"/>
      <c r="AN66" s="179"/>
      <c r="AO66" s="179"/>
      <c r="AP66" s="179"/>
      <c r="AQ66" s="179"/>
      <c r="AR66" s="179"/>
      <c r="AS66" s="179"/>
      <c r="AT66" s="179"/>
      <c r="AU66" s="179"/>
      <c r="AV66" s="179"/>
      <c r="AW66" s="179"/>
    </row>
    <row r="67" spans="10:49" x14ac:dyDescent="0.2">
      <c r="J67" s="179"/>
      <c r="K67" s="179"/>
      <c r="L67" s="179"/>
      <c r="M67" s="179"/>
      <c r="N67" s="179"/>
      <c r="O67" s="179"/>
      <c r="P67" s="179"/>
      <c r="Q67" s="179"/>
      <c r="AL67" s="179"/>
      <c r="AM67" s="179"/>
      <c r="AN67" s="179"/>
      <c r="AO67" s="179"/>
      <c r="AP67" s="179"/>
      <c r="AQ67" s="179"/>
      <c r="AR67" s="179"/>
      <c r="AS67" s="179"/>
      <c r="AT67" s="179"/>
      <c r="AU67" s="179"/>
      <c r="AV67" s="179"/>
      <c r="AW67" s="179"/>
    </row>
    <row r="68" spans="10:49" x14ac:dyDescent="0.2">
      <c r="J68" s="179"/>
      <c r="K68" s="179"/>
      <c r="L68" s="179"/>
      <c r="M68" s="179"/>
      <c r="N68" s="179"/>
      <c r="O68" s="179"/>
      <c r="P68" s="179"/>
      <c r="Q68" s="179"/>
      <c r="AL68" s="179"/>
      <c r="AM68" s="179"/>
      <c r="AN68" s="179"/>
      <c r="AO68" s="179"/>
      <c r="AP68" s="179"/>
      <c r="AQ68" s="179"/>
      <c r="AR68" s="179"/>
      <c r="AS68" s="179"/>
      <c r="AT68" s="179"/>
      <c r="AU68" s="179"/>
      <c r="AV68" s="179"/>
      <c r="AW68" s="179"/>
    </row>
    <row r="69" spans="10:49" x14ac:dyDescent="0.2">
      <c r="J69" s="179"/>
      <c r="K69" s="179"/>
      <c r="L69" s="179"/>
      <c r="M69" s="179"/>
      <c r="N69" s="179"/>
      <c r="O69" s="179"/>
      <c r="P69" s="179"/>
      <c r="Q69" s="179"/>
      <c r="AL69" s="179"/>
      <c r="AM69" s="179"/>
      <c r="AN69" s="179"/>
      <c r="AO69" s="179"/>
      <c r="AP69" s="179"/>
      <c r="AQ69" s="179"/>
      <c r="AR69" s="179"/>
      <c r="AS69" s="179"/>
      <c r="AT69" s="179"/>
      <c r="AU69" s="179"/>
      <c r="AV69" s="179"/>
      <c r="AW69" s="179"/>
    </row>
    <row r="70" spans="10:49" x14ac:dyDescent="0.2">
      <c r="J70" s="179"/>
      <c r="K70" s="179"/>
      <c r="L70" s="179"/>
      <c r="M70" s="179"/>
      <c r="N70" s="179"/>
      <c r="O70" s="179"/>
      <c r="P70" s="179"/>
      <c r="Q70" s="179"/>
      <c r="AL70" s="179"/>
      <c r="AM70" s="179"/>
      <c r="AN70" s="179"/>
      <c r="AO70" s="179"/>
      <c r="AP70" s="179"/>
      <c r="AQ70" s="179"/>
      <c r="AR70" s="179"/>
      <c r="AS70" s="179"/>
      <c r="AT70" s="179"/>
      <c r="AU70" s="179"/>
      <c r="AV70" s="179"/>
      <c r="AW70" s="179"/>
    </row>
    <row r="71" spans="10:49" x14ac:dyDescent="0.2">
      <c r="J71" s="179"/>
      <c r="K71" s="179"/>
      <c r="L71" s="179"/>
      <c r="M71" s="179"/>
      <c r="N71" s="179"/>
      <c r="O71" s="179"/>
      <c r="P71" s="179"/>
      <c r="Q71" s="179"/>
      <c r="AL71" s="179"/>
      <c r="AM71" s="179"/>
      <c r="AN71" s="179"/>
      <c r="AO71" s="179"/>
      <c r="AP71" s="179"/>
      <c r="AQ71" s="179"/>
      <c r="AR71" s="179"/>
      <c r="AS71" s="179"/>
      <c r="AT71" s="179"/>
      <c r="AU71" s="179"/>
      <c r="AV71" s="179"/>
      <c r="AW71" s="179"/>
    </row>
    <row r="72" spans="10:49" x14ac:dyDescent="0.2">
      <c r="J72" s="179"/>
      <c r="K72" s="179"/>
      <c r="L72" s="179"/>
      <c r="M72" s="179"/>
      <c r="N72" s="179"/>
      <c r="O72" s="179"/>
      <c r="P72" s="179"/>
      <c r="Q72" s="179"/>
      <c r="AL72" s="179"/>
      <c r="AM72" s="179"/>
      <c r="AN72" s="179"/>
      <c r="AO72" s="179"/>
      <c r="AP72" s="179"/>
      <c r="AQ72" s="179"/>
      <c r="AR72" s="179"/>
      <c r="AS72" s="179"/>
      <c r="AT72" s="179"/>
      <c r="AU72" s="179"/>
      <c r="AV72" s="179"/>
      <c r="AW72" s="179"/>
    </row>
    <row r="73" spans="10:49" x14ac:dyDescent="0.2">
      <c r="J73" s="179"/>
      <c r="K73" s="179"/>
      <c r="L73" s="179"/>
      <c r="M73" s="179"/>
      <c r="N73" s="179"/>
      <c r="O73" s="179"/>
      <c r="P73" s="179"/>
      <c r="Q73" s="179"/>
      <c r="AL73" s="179"/>
      <c r="AM73" s="179"/>
      <c r="AN73" s="179"/>
      <c r="AO73" s="179"/>
      <c r="AP73" s="179"/>
      <c r="AQ73" s="179"/>
      <c r="AR73" s="179"/>
      <c r="AS73" s="179"/>
      <c r="AT73" s="179"/>
      <c r="AU73" s="179"/>
      <c r="AV73" s="179"/>
      <c r="AW73" s="179"/>
    </row>
    <row r="74" spans="10:49" x14ac:dyDescent="0.2">
      <c r="J74" s="179"/>
      <c r="K74" s="179"/>
      <c r="L74" s="179"/>
      <c r="M74" s="179"/>
      <c r="N74" s="179"/>
      <c r="O74" s="179"/>
      <c r="P74" s="179"/>
      <c r="Q74" s="179"/>
      <c r="AL74" s="179"/>
      <c r="AM74" s="179"/>
      <c r="AN74" s="179"/>
      <c r="AO74" s="179"/>
      <c r="AP74" s="179"/>
      <c r="AQ74" s="179"/>
      <c r="AR74" s="179"/>
      <c r="AS74" s="179"/>
      <c r="AT74" s="179"/>
      <c r="AU74" s="179"/>
      <c r="AV74" s="179"/>
      <c r="AW74" s="179"/>
    </row>
    <row r="75" spans="10:49" x14ac:dyDescent="0.2">
      <c r="J75" s="179"/>
      <c r="K75" s="179"/>
      <c r="L75" s="179"/>
      <c r="M75" s="179"/>
      <c r="N75" s="179"/>
      <c r="O75" s="179"/>
      <c r="P75" s="179"/>
      <c r="Q75" s="179"/>
      <c r="AL75" s="179"/>
      <c r="AM75" s="179"/>
      <c r="AN75" s="179"/>
      <c r="AO75" s="179"/>
      <c r="AP75" s="179"/>
      <c r="AQ75" s="179"/>
      <c r="AR75" s="179"/>
      <c r="AS75" s="179"/>
      <c r="AT75" s="179"/>
      <c r="AU75" s="179"/>
      <c r="AV75" s="179"/>
      <c r="AW75" s="179"/>
    </row>
    <row r="76" spans="10:49" x14ac:dyDescent="0.2">
      <c r="J76" s="179"/>
      <c r="K76" s="179"/>
      <c r="L76" s="179"/>
      <c r="M76" s="179"/>
      <c r="N76" s="179"/>
      <c r="O76" s="179"/>
      <c r="P76" s="179"/>
      <c r="Q76" s="179"/>
      <c r="AL76" s="179"/>
      <c r="AM76" s="179"/>
      <c r="AN76" s="179"/>
      <c r="AO76" s="179"/>
      <c r="AP76" s="179"/>
      <c r="AQ76" s="179"/>
      <c r="AR76" s="179"/>
      <c r="AS76" s="179"/>
      <c r="AT76" s="179"/>
      <c r="AU76" s="179"/>
      <c r="AV76" s="179"/>
      <c r="AW76" s="179"/>
    </row>
    <row r="77" spans="10:49" x14ac:dyDescent="0.2">
      <c r="J77" s="179"/>
      <c r="K77" s="179"/>
      <c r="L77" s="179"/>
      <c r="M77" s="179"/>
      <c r="N77" s="179"/>
      <c r="O77" s="179"/>
      <c r="P77" s="179"/>
      <c r="Q77" s="179"/>
      <c r="AL77" s="179"/>
      <c r="AM77" s="179"/>
      <c r="AN77" s="179"/>
      <c r="AO77" s="179"/>
      <c r="AP77" s="179"/>
      <c r="AQ77" s="179"/>
      <c r="AR77" s="179"/>
      <c r="AS77" s="179"/>
      <c r="AT77" s="179"/>
      <c r="AU77" s="179"/>
      <c r="AV77" s="179"/>
      <c r="AW77" s="179"/>
    </row>
    <row r="78" spans="10:49" x14ac:dyDescent="0.2">
      <c r="J78" s="179"/>
      <c r="K78" s="179"/>
      <c r="L78" s="179"/>
      <c r="M78" s="179"/>
      <c r="N78" s="179"/>
      <c r="O78" s="179"/>
      <c r="P78" s="179"/>
      <c r="Q78" s="179"/>
      <c r="AL78" s="179"/>
      <c r="AM78" s="179"/>
      <c r="AN78" s="179"/>
      <c r="AO78" s="179"/>
      <c r="AP78" s="179"/>
      <c r="AQ78" s="179"/>
      <c r="AR78" s="179"/>
      <c r="AS78" s="179"/>
      <c r="AT78" s="179"/>
      <c r="AU78" s="179"/>
      <c r="AV78" s="179"/>
      <c r="AW78" s="179"/>
    </row>
    <row r="79" spans="10:49" x14ac:dyDescent="0.2">
      <c r="J79" s="179"/>
      <c r="K79" s="179"/>
      <c r="L79" s="179"/>
      <c r="M79" s="179"/>
      <c r="N79" s="179"/>
      <c r="O79" s="179"/>
      <c r="P79" s="179"/>
      <c r="Q79" s="179"/>
      <c r="AL79" s="179"/>
      <c r="AM79" s="179"/>
      <c r="AN79" s="179"/>
      <c r="AO79" s="179"/>
      <c r="AP79" s="179"/>
      <c r="AQ79" s="179"/>
      <c r="AR79" s="179"/>
      <c r="AS79" s="179"/>
      <c r="AT79" s="179"/>
      <c r="AU79" s="179"/>
      <c r="AV79" s="179"/>
      <c r="AW79" s="179"/>
    </row>
    <row r="80" spans="10:49" x14ac:dyDescent="0.2">
      <c r="J80" s="179"/>
      <c r="K80" s="179"/>
      <c r="L80" s="179"/>
      <c r="M80" s="179"/>
      <c r="N80" s="179"/>
      <c r="O80" s="179"/>
      <c r="P80" s="179"/>
      <c r="Q80" s="179"/>
      <c r="AL80" s="179"/>
      <c r="AM80" s="179"/>
      <c r="AN80" s="179"/>
      <c r="AO80" s="179"/>
      <c r="AP80" s="179"/>
      <c r="AQ80" s="179"/>
      <c r="AR80" s="179"/>
      <c r="AS80" s="179"/>
      <c r="AT80" s="179"/>
      <c r="AU80" s="179"/>
      <c r="AV80" s="179"/>
      <c r="AW80" s="179"/>
    </row>
    <row r="81" spans="10:50" x14ac:dyDescent="0.2">
      <c r="J81" s="179"/>
      <c r="K81" s="179"/>
      <c r="L81" s="179"/>
      <c r="M81" s="179"/>
      <c r="N81" s="179"/>
      <c r="O81" s="179"/>
      <c r="P81" s="179"/>
      <c r="Q81" s="179"/>
      <c r="AL81" s="179"/>
      <c r="AM81" s="179"/>
      <c r="AN81" s="179"/>
      <c r="AO81" s="179"/>
      <c r="AP81" s="179"/>
      <c r="AQ81" s="179"/>
      <c r="AR81" s="179"/>
      <c r="AS81" s="179"/>
      <c r="AT81" s="179"/>
      <c r="AU81" s="179"/>
      <c r="AV81" s="179"/>
      <c r="AW81" s="179"/>
      <c r="AX81" s="179"/>
    </row>
    <row r="82" spans="10:50" x14ac:dyDescent="0.2">
      <c r="J82" s="179"/>
      <c r="K82" s="179"/>
      <c r="L82" s="179"/>
      <c r="M82" s="179"/>
      <c r="N82" s="179"/>
      <c r="O82" s="179"/>
      <c r="P82" s="179"/>
      <c r="Q82" s="179"/>
      <c r="AL82" s="186"/>
      <c r="AM82" s="188"/>
      <c r="AN82" s="188"/>
      <c r="AO82" s="188"/>
      <c r="AP82" s="189"/>
      <c r="AQ82" s="189"/>
      <c r="AR82" s="190"/>
      <c r="AS82" s="179"/>
      <c r="AT82" s="179"/>
      <c r="AU82" s="179"/>
      <c r="AV82" s="179"/>
      <c r="AW82" s="179"/>
      <c r="AX82" s="179"/>
    </row>
    <row r="83" spans="10:50" x14ac:dyDescent="0.2">
      <c r="J83" s="179"/>
      <c r="K83" s="179"/>
      <c r="L83" s="179"/>
      <c r="M83" s="179"/>
      <c r="N83" s="179"/>
      <c r="O83" s="179"/>
      <c r="P83" s="179"/>
      <c r="Q83" s="179"/>
      <c r="AL83" s="188"/>
      <c r="AM83" s="179"/>
      <c r="AN83" s="179"/>
      <c r="AO83" s="179"/>
      <c r="AP83" s="179"/>
      <c r="AQ83" s="179"/>
      <c r="AR83" s="179"/>
      <c r="AS83" s="179"/>
      <c r="AT83" s="179"/>
      <c r="AU83" s="179"/>
      <c r="AV83" s="179"/>
      <c r="AW83" s="179"/>
    </row>
    <row r="84" spans="10:50" x14ac:dyDescent="0.2">
      <c r="J84" s="179"/>
      <c r="K84" s="179"/>
      <c r="L84" s="179"/>
      <c r="M84" s="179"/>
      <c r="N84" s="179"/>
      <c r="O84" s="179"/>
      <c r="P84" s="179"/>
      <c r="Q84" s="179"/>
      <c r="AL84" s="190"/>
      <c r="AM84" s="179"/>
      <c r="AN84" s="179"/>
      <c r="AO84" s="179"/>
      <c r="AP84" s="179"/>
      <c r="AQ84" s="179"/>
      <c r="AR84" s="179"/>
      <c r="AS84" s="179"/>
      <c r="AT84" s="179"/>
      <c r="AU84" s="179"/>
      <c r="AV84" s="179"/>
      <c r="AW84" s="179"/>
    </row>
    <row r="85" spans="10:50" x14ac:dyDescent="0.2">
      <c r="J85" s="179"/>
      <c r="K85" s="179"/>
      <c r="L85" s="179"/>
      <c r="M85" s="179"/>
      <c r="N85" s="179"/>
      <c r="O85" s="179"/>
      <c r="P85" s="179"/>
      <c r="Q85" s="179"/>
      <c r="AL85" s="190"/>
      <c r="AM85" s="179"/>
      <c r="AN85" s="179"/>
      <c r="AO85" s="179"/>
      <c r="AP85" s="179"/>
      <c r="AQ85" s="179"/>
      <c r="AR85" s="179"/>
      <c r="AS85" s="179"/>
      <c r="AT85" s="179"/>
      <c r="AU85" s="179"/>
      <c r="AV85" s="179"/>
      <c r="AW85" s="179"/>
    </row>
    <row r="86" spans="10:50" x14ac:dyDescent="0.2">
      <c r="J86" s="179"/>
      <c r="K86" s="179"/>
      <c r="L86" s="179"/>
      <c r="M86" s="179"/>
      <c r="N86" s="179"/>
      <c r="O86" s="179"/>
      <c r="P86" s="179"/>
      <c r="Q86" s="179"/>
      <c r="AL86" s="186"/>
      <c r="AM86" s="179"/>
      <c r="AN86" s="179"/>
      <c r="AO86" s="179"/>
      <c r="AP86" s="179"/>
      <c r="AQ86" s="179"/>
      <c r="AR86" s="179"/>
      <c r="AS86" s="179"/>
      <c r="AT86" s="179"/>
      <c r="AU86" s="179"/>
      <c r="AV86" s="179"/>
      <c r="AW86" s="179"/>
    </row>
    <row r="87" spans="10:50" x14ac:dyDescent="0.2">
      <c r="J87" s="179"/>
      <c r="K87" s="179"/>
      <c r="L87" s="179"/>
      <c r="M87" s="179"/>
      <c r="N87" s="179"/>
      <c r="O87" s="179"/>
      <c r="P87" s="179"/>
      <c r="Q87" s="179"/>
      <c r="AL87" s="186"/>
      <c r="AM87" s="179"/>
      <c r="AN87" s="179"/>
      <c r="AO87" s="179"/>
      <c r="AP87" s="179"/>
      <c r="AQ87" s="179"/>
      <c r="AR87" s="179"/>
      <c r="AS87" s="179"/>
      <c r="AT87" s="179"/>
      <c r="AU87" s="179"/>
      <c r="AV87" s="179"/>
      <c r="AW87" s="179"/>
    </row>
    <row r="88" spans="10:50" x14ac:dyDescent="0.2">
      <c r="J88" s="179"/>
      <c r="K88" s="179"/>
      <c r="L88" s="179"/>
      <c r="M88" s="179"/>
      <c r="N88" s="179"/>
      <c r="O88" s="179"/>
      <c r="P88" s="179"/>
      <c r="Q88" s="179"/>
      <c r="AL88" s="186"/>
      <c r="AM88" s="179"/>
      <c r="AN88" s="179"/>
      <c r="AO88" s="179"/>
      <c r="AP88" s="179"/>
      <c r="AQ88" s="179"/>
      <c r="AR88" s="179"/>
      <c r="AS88" s="179"/>
      <c r="AT88" s="179"/>
      <c r="AU88" s="179"/>
      <c r="AV88" s="179"/>
      <c r="AW88" s="179"/>
    </row>
    <row r="89" spans="10:50" x14ac:dyDescent="0.2">
      <c r="J89" s="179"/>
      <c r="K89" s="179"/>
      <c r="L89" s="179"/>
      <c r="M89" s="179"/>
      <c r="N89" s="179"/>
      <c r="O89" s="179"/>
      <c r="P89" s="179"/>
      <c r="Q89" s="179"/>
      <c r="AL89" s="186"/>
      <c r="AM89" s="179"/>
      <c r="AN89" s="179"/>
      <c r="AO89" s="179"/>
      <c r="AP89" s="179"/>
      <c r="AQ89" s="179"/>
      <c r="AR89" s="179"/>
      <c r="AS89" s="179"/>
      <c r="AT89" s="179"/>
      <c r="AU89" s="179"/>
      <c r="AV89" s="179"/>
      <c r="AW89" s="179"/>
    </row>
    <row r="90" spans="10:50" x14ac:dyDescent="0.2">
      <c r="J90" s="179"/>
      <c r="K90" s="179"/>
      <c r="L90" s="179"/>
      <c r="M90" s="179"/>
      <c r="N90" s="179"/>
      <c r="O90" s="179"/>
      <c r="P90" s="179"/>
      <c r="Q90" s="179"/>
      <c r="AL90" s="186"/>
      <c r="AM90" s="179"/>
      <c r="AN90" s="179"/>
      <c r="AO90" s="179"/>
      <c r="AP90" s="179"/>
      <c r="AQ90" s="179"/>
      <c r="AR90" s="179"/>
      <c r="AS90" s="179"/>
      <c r="AT90" s="179"/>
      <c r="AU90" s="179"/>
      <c r="AV90" s="179"/>
      <c r="AW90" s="179"/>
    </row>
    <row r="91" spans="10:50" x14ac:dyDescent="0.2">
      <c r="J91" s="179"/>
      <c r="K91" s="179"/>
      <c r="L91" s="179"/>
      <c r="M91" s="179"/>
      <c r="N91" s="179"/>
      <c r="O91" s="179"/>
      <c r="P91" s="179"/>
      <c r="Q91" s="179"/>
      <c r="AL91" s="186"/>
      <c r="AM91" s="179"/>
      <c r="AN91" s="179"/>
      <c r="AO91" s="179"/>
      <c r="AP91" s="179"/>
      <c r="AQ91" s="179"/>
      <c r="AR91" s="179"/>
      <c r="AS91" s="179"/>
      <c r="AT91" s="179"/>
      <c r="AU91" s="179"/>
      <c r="AV91" s="179"/>
      <c r="AW91" s="179"/>
    </row>
    <row r="92" spans="10:50" x14ac:dyDescent="0.2">
      <c r="J92" s="179"/>
      <c r="K92" s="179"/>
      <c r="L92" s="179"/>
      <c r="M92" s="179"/>
      <c r="N92" s="179"/>
      <c r="O92" s="179"/>
      <c r="P92" s="179"/>
      <c r="Q92" s="179"/>
      <c r="AL92" s="186"/>
      <c r="AM92" s="179"/>
      <c r="AN92" s="179"/>
      <c r="AO92" s="179"/>
      <c r="AP92" s="179"/>
      <c r="AQ92" s="179"/>
      <c r="AR92" s="179"/>
      <c r="AS92" s="179"/>
      <c r="AT92" s="179"/>
      <c r="AU92" s="179"/>
      <c r="AV92" s="179"/>
      <c r="AW92" s="179"/>
    </row>
    <row r="93" spans="10:50" x14ac:dyDescent="0.2">
      <c r="J93" s="179"/>
      <c r="K93" s="179"/>
      <c r="L93" s="179"/>
      <c r="M93" s="179"/>
      <c r="N93" s="179"/>
      <c r="O93" s="179"/>
      <c r="P93" s="179"/>
      <c r="Q93" s="179"/>
      <c r="AL93" s="186"/>
      <c r="AM93" s="179"/>
      <c r="AN93" s="179"/>
      <c r="AO93" s="179"/>
      <c r="AP93" s="179"/>
      <c r="AQ93" s="179"/>
      <c r="AR93" s="179"/>
      <c r="AS93" s="179"/>
      <c r="AT93" s="179"/>
      <c r="AU93" s="179"/>
      <c r="AV93" s="179"/>
      <c r="AW93" s="179"/>
    </row>
    <row r="94" spans="10:50" x14ac:dyDescent="0.2">
      <c r="J94" s="179"/>
      <c r="K94" s="179"/>
      <c r="L94" s="179"/>
      <c r="M94" s="179"/>
      <c r="N94" s="179"/>
      <c r="O94" s="179"/>
      <c r="P94" s="179"/>
      <c r="Q94" s="179"/>
      <c r="AL94" s="186"/>
      <c r="AM94" s="179"/>
      <c r="AN94" s="179"/>
      <c r="AO94" s="179"/>
      <c r="AP94" s="179"/>
      <c r="AQ94" s="179"/>
      <c r="AR94" s="179"/>
      <c r="AS94" s="179"/>
      <c r="AT94" s="179"/>
      <c r="AU94" s="179"/>
      <c r="AV94" s="179"/>
      <c r="AW94" s="179"/>
    </row>
    <row r="95" spans="10:50" x14ac:dyDescent="0.2">
      <c r="J95" s="179"/>
      <c r="K95" s="179"/>
      <c r="L95" s="179"/>
      <c r="M95" s="179"/>
      <c r="N95" s="179"/>
      <c r="O95" s="179"/>
      <c r="P95" s="179"/>
      <c r="Q95" s="179"/>
      <c r="AL95" s="186"/>
      <c r="AM95" s="179"/>
      <c r="AN95" s="179"/>
      <c r="AO95" s="179"/>
      <c r="AP95" s="179"/>
      <c r="AQ95" s="179"/>
      <c r="AR95" s="179"/>
      <c r="AS95" s="179"/>
      <c r="AT95" s="179"/>
      <c r="AU95" s="179"/>
      <c r="AV95" s="179"/>
      <c r="AW95" s="179"/>
    </row>
    <row r="96" spans="10:50" x14ac:dyDescent="0.2">
      <c r="J96" s="179"/>
      <c r="K96" s="179"/>
      <c r="L96" s="179"/>
      <c r="M96" s="179"/>
      <c r="N96" s="179"/>
      <c r="O96" s="179"/>
      <c r="P96" s="179"/>
      <c r="Q96" s="179"/>
      <c r="AL96" s="186"/>
      <c r="AM96" s="179"/>
      <c r="AN96" s="179"/>
      <c r="AO96" s="179"/>
      <c r="AP96" s="179"/>
      <c r="AQ96" s="179"/>
      <c r="AR96" s="179"/>
      <c r="AS96" s="179"/>
      <c r="AT96" s="179"/>
      <c r="AU96" s="179"/>
      <c r="AV96" s="179"/>
      <c r="AW96" s="179"/>
    </row>
    <row r="97" spans="10:49" x14ac:dyDescent="0.2">
      <c r="J97" s="179"/>
      <c r="K97" s="179"/>
      <c r="L97" s="179"/>
      <c r="M97" s="179"/>
      <c r="N97" s="179"/>
      <c r="O97" s="179"/>
      <c r="P97" s="179"/>
      <c r="Q97" s="179"/>
      <c r="AL97" s="186"/>
      <c r="AM97" s="179"/>
      <c r="AN97" s="179"/>
      <c r="AO97" s="179"/>
      <c r="AP97" s="179"/>
      <c r="AQ97" s="179"/>
      <c r="AR97" s="179"/>
      <c r="AS97" s="179"/>
      <c r="AT97" s="179"/>
      <c r="AU97" s="179"/>
      <c r="AV97" s="179"/>
      <c r="AW97" s="179"/>
    </row>
    <row r="98" spans="10:49" x14ac:dyDescent="0.2">
      <c r="J98" s="179"/>
      <c r="K98" s="179"/>
      <c r="L98" s="179"/>
      <c r="M98" s="179"/>
      <c r="N98" s="179"/>
      <c r="O98" s="179"/>
      <c r="P98" s="179"/>
      <c r="Q98" s="179"/>
      <c r="AL98" s="186"/>
      <c r="AM98" s="179"/>
      <c r="AN98" s="179"/>
      <c r="AO98" s="179"/>
      <c r="AP98" s="179"/>
      <c r="AQ98" s="179"/>
      <c r="AR98" s="179"/>
      <c r="AS98" s="179"/>
      <c r="AT98" s="179"/>
      <c r="AU98" s="179"/>
      <c r="AV98" s="179"/>
      <c r="AW98" s="179"/>
    </row>
    <row r="99" spans="10:49" x14ac:dyDescent="0.2">
      <c r="J99" s="179"/>
      <c r="K99" s="179"/>
      <c r="L99" s="179"/>
      <c r="M99" s="179"/>
      <c r="N99" s="179"/>
      <c r="O99" s="179"/>
      <c r="P99" s="179"/>
      <c r="Q99" s="179"/>
      <c r="AL99" s="186"/>
      <c r="AM99" s="179"/>
      <c r="AN99" s="179"/>
      <c r="AO99" s="179"/>
      <c r="AP99" s="179"/>
      <c r="AQ99" s="179"/>
      <c r="AR99" s="179"/>
      <c r="AS99" s="179"/>
      <c r="AT99" s="179"/>
      <c r="AU99" s="179"/>
      <c r="AV99" s="179"/>
      <c r="AW99" s="179"/>
    </row>
    <row r="100" spans="10:49" x14ac:dyDescent="0.2">
      <c r="J100" s="179"/>
      <c r="K100" s="179"/>
      <c r="L100" s="179"/>
      <c r="M100" s="179"/>
      <c r="N100" s="179"/>
      <c r="O100" s="179"/>
      <c r="P100" s="179"/>
      <c r="Q100" s="179"/>
      <c r="AL100" s="186"/>
      <c r="AM100" s="179"/>
      <c r="AN100" s="179"/>
      <c r="AO100" s="179"/>
      <c r="AP100" s="179"/>
      <c r="AQ100" s="179"/>
      <c r="AR100" s="179"/>
      <c r="AS100" s="179"/>
      <c r="AT100" s="179"/>
      <c r="AU100" s="179"/>
      <c r="AV100" s="179"/>
      <c r="AW100" s="179"/>
    </row>
    <row r="101" spans="10:49" x14ac:dyDescent="0.2">
      <c r="J101" s="179"/>
      <c r="K101" s="179"/>
      <c r="L101" s="179"/>
      <c r="M101" s="179"/>
      <c r="N101" s="179"/>
      <c r="O101" s="179"/>
      <c r="P101" s="179"/>
      <c r="Q101" s="179"/>
      <c r="AL101" s="186"/>
      <c r="AM101" s="179"/>
      <c r="AN101" s="179"/>
      <c r="AO101" s="179"/>
      <c r="AP101" s="179"/>
      <c r="AQ101" s="179"/>
      <c r="AR101" s="179"/>
      <c r="AS101" s="179"/>
      <c r="AT101" s="179"/>
      <c r="AU101" s="179"/>
      <c r="AV101" s="179"/>
      <c r="AW101" s="179"/>
    </row>
    <row r="102" spans="10:49" x14ac:dyDescent="0.2">
      <c r="J102" s="179"/>
      <c r="K102" s="179"/>
      <c r="L102" s="179"/>
      <c r="M102" s="179"/>
      <c r="N102" s="179"/>
      <c r="O102" s="179"/>
      <c r="P102" s="179"/>
      <c r="Q102" s="179"/>
      <c r="AL102" s="186"/>
      <c r="AM102" s="179"/>
      <c r="AN102" s="179"/>
      <c r="AO102" s="179"/>
      <c r="AP102" s="179"/>
      <c r="AQ102" s="179"/>
      <c r="AR102" s="179"/>
      <c r="AS102" s="179"/>
      <c r="AT102" s="179"/>
      <c r="AU102" s="179"/>
      <c r="AV102" s="179"/>
      <c r="AW102" s="179"/>
    </row>
    <row r="103" spans="10:49" x14ac:dyDescent="0.2">
      <c r="J103" s="179"/>
      <c r="K103" s="179"/>
      <c r="L103" s="179"/>
      <c r="M103" s="179"/>
      <c r="N103" s="179"/>
      <c r="O103" s="179"/>
      <c r="P103" s="179"/>
      <c r="Q103" s="179"/>
      <c r="AL103" s="179"/>
      <c r="AM103" s="179"/>
      <c r="AN103" s="179"/>
      <c r="AO103" s="179"/>
      <c r="AP103" s="179"/>
      <c r="AQ103" s="179"/>
      <c r="AR103" s="179"/>
      <c r="AS103" s="179"/>
      <c r="AT103" s="179"/>
      <c r="AU103" s="179"/>
      <c r="AV103" s="179"/>
      <c r="AW103" s="179"/>
    </row>
    <row r="104" spans="10:49" x14ac:dyDescent="0.2">
      <c r="J104" s="179"/>
      <c r="K104" s="179"/>
      <c r="L104" s="179"/>
      <c r="M104" s="179"/>
      <c r="N104" s="179"/>
      <c r="O104" s="179"/>
      <c r="P104" s="179"/>
      <c r="Q104" s="179"/>
      <c r="AL104" s="179"/>
      <c r="AM104" s="179"/>
      <c r="AN104" s="179"/>
      <c r="AO104" s="179"/>
      <c r="AP104" s="179"/>
      <c r="AQ104" s="179"/>
      <c r="AR104" s="179"/>
      <c r="AS104" s="179"/>
      <c r="AT104" s="179"/>
      <c r="AU104" s="179"/>
      <c r="AV104" s="179"/>
      <c r="AW104" s="179"/>
    </row>
    <row r="105" spans="10:49" x14ac:dyDescent="0.2">
      <c r="J105" s="179"/>
      <c r="K105" s="179"/>
      <c r="L105" s="179"/>
      <c r="M105" s="179"/>
      <c r="N105" s="179"/>
      <c r="O105" s="179"/>
      <c r="P105" s="179"/>
      <c r="Q105" s="179"/>
      <c r="AL105" s="179"/>
      <c r="AM105" s="179"/>
      <c r="AN105" s="179"/>
      <c r="AO105" s="179"/>
      <c r="AP105" s="179"/>
      <c r="AQ105" s="179"/>
      <c r="AR105" s="179"/>
      <c r="AS105" s="179"/>
      <c r="AT105" s="179"/>
      <c r="AU105" s="179"/>
      <c r="AV105" s="179"/>
      <c r="AW105" s="179"/>
    </row>
    <row r="106" spans="10:49" x14ac:dyDescent="0.2">
      <c r="J106" s="179"/>
      <c r="K106" s="179"/>
      <c r="L106" s="179"/>
      <c r="M106" s="179"/>
      <c r="N106" s="179"/>
      <c r="O106" s="179"/>
      <c r="P106" s="179"/>
      <c r="Q106" s="179"/>
      <c r="AL106" s="179"/>
      <c r="AM106" s="179"/>
      <c r="AN106" s="179"/>
      <c r="AO106" s="179"/>
      <c r="AP106" s="179"/>
      <c r="AQ106" s="179"/>
      <c r="AR106" s="179"/>
      <c r="AS106" s="179"/>
      <c r="AT106" s="179"/>
      <c r="AU106" s="179"/>
      <c r="AV106" s="179"/>
      <c r="AW106" s="179"/>
    </row>
    <row r="107" spans="10:49" x14ac:dyDescent="0.2">
      <c r="J107" s="179"/>
      <c r="K107" s="179"/>
      <c r="L107" s="179"/>
      <c r="M107" s="179"/>
      <c r="N107" s="179"/>
      <c r="O107" s="179"/>
      <c r="P107" s="179"/>
      <c r="Q107" s="179"/>
      <c r="AL107" s="179"/>
      <c r="AM107" s="179"/>
      <c r="AN107" s="179"/>
      <c r="AO107" s="179"/>
      <c r="AP107" s="179"/>
      <c r="AQ107" s="179"/>
      <c r="AR107" s="179"/>
      <c r="AS107" s="179"/>
      <c r="AT107" s="179"/>
      <c r="AU107" s="179"/>
      <c r="AV107" s="179"/>
      <c r="AW107" s="179"/>
    </row>
    <row r="108" spans="10:49" x14ac:dyDescent="0.2">
      <c r="J108" s="179"/>
      <c r="K108" s="179"/>
      <c r="L108" s="179"/>
      <c r="M108" s="179"/>
      <c r="N108" s="179"/>
      <c r="O108" s="179"/>
      <c r="P108" s="179"/>
      <c r="Q108" s="179"/>
      <c r="AL108" s="179"/>
      <c r="AM108" s="179"/>
      <c r="AN108" s="179"/>
      <c r="AO108" s="179"/>
      <c r="AP108" s="179"/>
      <c r="AQ108" s="179"/>
      <c r="AR108" s="179"/>
      <c r="AS108" s="179"/>
      <c r="AT108" s="179"/>
      <c r="AU108" s="179"/>
      <c r="AV108" s="179"/>
      <c r="AW108" s="179"/>
    </row>
    <row r="109" spans="10:49" x14ac:dyDescent="0.2">
      <c r="J109" s="179"/>
      <c r="K109" s="179"/>
      <c r="L109" s="179"/>
      <c r="M109" s="179"/>
      <c r="N109" s="179"/>
      <c r="O109" s="179"/>
      <c r="P109" s="179"/>
      <c r="Q109" s="179"/>
      <c r="AL109" s="179"/>
      <c r="AM109" s="179"/>
      <c r="AN109" s="179"/>
      <c r="AO109" s="179"/>
      <c r="AP109" s="179"/>
      <c r="AQ109" s="179"/>
      <c r="AR109" s="179"/>
      <c r="AS109" s="179"/>
      <c r="AT109" s="179"/>
      <c r="AU109" s="179"/>
      <c r="AV109" s="179"/>
      <c r="AW109" s="179"/>
    </row>
    <row r="110" spans="10:49" x14ac:dyDescent="0.2">
      <c r="J110" s="179"/>
      <c r="K110" s="179"/>
      <c r="L110" s="179"/>
      <c r="M110" s="179"/>
      <c r="N110" s="179"/>
      <c r="O110" s="179"/>
      <c r="P110" s="179"/>
      <c r="Q110" s="179"/>
      <c r="AL110" s="179"/>
      <c r="AM110" s="179"/>
      <c r="AN110" s="179"/>
      <c r="AO110" s="179"/>
      <c r="AP110" s="179"/>
      <c r="AQ110" s="179"/>
      <c r="AR110" s="179"/>
      <c r="AS110" s="179"/>
      <c r="AT110" s="179"/>
      <c r="AU110" s="179"/>
      <c r="AV110" s="179"/>
      <c r="AW110" s="179"/>
    </row>
    <row r="111" spans="10:49" x14ac:dyDescent="0.2">
      <c r="J111" s="179"/>
      <c r="K111" s="179"/>
      <c r="L111" s="179"/>
      <c r="M111" s="179"/>
      <c r="N111" s="179"/>
      <c r="O111" s="179"/>
      <c r="P111" s="179"/>
      <c r="Q111" s="179"/>
      <c r="AL111" s="179"/>
      <c r="AM111" s="179"/>
      <c r="AN111" s="179"/>
      <c r="AO111" s="179"/>
      <c r="AP111" s="179"/>
      <c r="AQ111" s="179"/>
      <c r="AR111" s="179"/>
      <c r="AS111" s="179"/>
      <c r="AT111" s="179"/>
      <c r="AU111" s="179"/>
      <c r="AV111" s="179"/>
      <c r="AW111" s="179"/>
    </row>
    <row r="112" spans="10:49" x14ac:dyDescent="0.2">
      <c r="J112" s="179"/>
      <c r="K112" s="179"/>
      <c r="L112" s="179"/>
      <c r="M112" s="179"/>
      <c r="N112" s="179"/>
      <c r="O112" s="179"/>
      <c r="P112" s="179"/>
      <c r="Q112" s="179"/>
      <c r="AL112" s="179"/>
      <c r="AM112" s="179"/>
      <c r="AN112" s="179"/>
      <c r="AO112" s="179"/>
      <c r="AP112" s="179"/>
      <c r="AQ112" s="179"/>
      <c r="AR112" s="179"/>
      <c r="AS112" s="179"/>
      <c r="AT112" s="179"/>
      <c r="AU112" s="179"/>
      <c r="AV112" s="179"/>
      <c r="AW112" s="179"/>
    </row>
    <row r="113" spans="10:49" x14ac:dyDescent="0.2">
      <c r="J113" s="179"/>
      <c r="K113" s="179"/>
      <c r="L113" s="179"/>
      <c r="M113" s="179"/>
      <c r="N113" s="179"/>
      <c r="O113" s="179"/>
      <c r="P113" s="179"/>
      <c r="Q113" s="179"/>
      <c r="AL113" s="179"/>
      <c r="AM113" s="179"/>
      <c r="AN113" s="179"/>
      <c r="AO113" s="179"/>
      <c r="AP113" s="179"/>
      <c r="AQ113" s="179"/>
      <c r="AR113" s="179"/>
      <c r="AS113" s="179"/>
      <c r="AT113" s="179"/>
      <c r="AU113" s="179"/>
      <c r="AV113" s="179"/>
      <c r="AW113" s="179"/>
    </row>
    <row r="114" spans="10:49" x14ac:dyDescent="0.2">
      <c r="J114" s="179"/>
      <c r="K114" s="179"/>
      <c r="L114" s="179"/>
      <c r="M114" s="179"/>
      <c r="N114" s="179"/>
      <c r="O114" s="179"/>
      <c r="P114" s="179"/>
      <c r="Q114" s="179"/>
      <c r="AL114" s="179"/>
      <c r="AM114" s="179"/>
      <c r="AN114" s="179"/>
      <c r="AO114" s="179"/>
      <c r="AP114" s="179"/>
      <c r="AQ114" s="179"/>
      <c r="AR114" s="179"/>
      <c r="AS114" s="179"/>
      <c r="AT114" s="179"/>
      <c r="AU114" s="179"/>
      <c r="AV114" s="179"/>
      <c r="AW114" s="179"/>
    </row>
    <row r="115" spans="10:49" x14ac:dyDescent="0.2">
      <c r="J115" s="179"/>
      <c r="K115" s="179"/>
      <c r="L115" s="179"/>
      <c r="M115" s="179"/>
      <c r="N115" s="179"/>
      <c r="O115" s="179"/>
      <c r="P115" s="179"/>
      <c r="Q115" s="179"/>
      <c r="AL115" s="179"/>
      <c r="AM115" s="179"/>
      <c r="AN115" s="179"/>
      <c r="AO115" s="179"/>
      <c r="AP115" s="179"/>
      <c r="AQ115" s="179"/>
      <c r="AR115" s="179"/>
      <c r="AS115" s="179"/>
      <c r="AT115" s="179"/>
      <c r="AU115" s="179"/>
      <c r="AV115" s="179"/>
      <c r="AW115" s="179"/>
    </row>
    <row r="116" spans="10:49" x14ac:dyDescent="0.2">
      <c r="J116" s="179"/>
      <c r="K116" s="179"/>
      <c r="L116" s="179"/>
      <c r="M116" s="179"/>
      <c r="N116" s="179"/>
      <c r="O116" s="179"/>
      <c r="P116" s="179"/>
      <c r="Q116" s="179"/>
      <c r="AL116" s="179"/>
      <c r="AM116" s="179"/>
      <c r="AN116" s="179"/>
      <c r="AO116" s="179"/>
      <c r="AP116" s="179"/>
      <c r="AQ116" s="179"/>
      <c r="AR116" s="179"/>
      <c r="AS116" s="179"/>
      <c r="AT116" s="179"/>
      <c r="AU116" s="179"/>
      <c r="AV116" s="179"/>
      <c r="AW116" s="179"/>
    </row>
    <row r="117" spans="10:49" x14ac:dyDescent="0.2">
      <c r="J117" s="179"/>
      <c r="K117" s="179"/>
      <c r="L117" s="179"/>
      <c r="M117" s="179"/>
      <c r="N117" s="179"/>
      <c r="O117" s="179"/>
      <c r="P117" s="179"/>
      <c r="Q117" s="179"/>
      <c r="AL117" s="179"/>
      <c r="AM117" s="179"/>
      <c r="AN117" s="179"/>
      <c r="AO117" s="179"/>
      <c r="AP117" s="179"/>
      <c r="AQ117" s="179"/>
      <c r="AR117" s="179"/>
      <c r="AS117" s="179"/>
      <c r="AT117" s="179"/>
      <c r="AU117" s="179"/>
      <c r="AV117" s="179"/>
      <c r="AW117" s="179"/>
    </row>
    <row r="118" spans="10:49" x14ac:dyDescent="0.2">
      <c r="J118" s="179"/>
      <c r="K118" s="179"/>
      <c r="L118" s="179"/>
      <c r="M118" s="179"/>
      <c r="N118" s="179"/>
      <c r="O118" s="179"/>
      <c r="P118" s="179"/>
      <c r="Q118" s="179"/>
      <c r="AL118" s="179"/>
      <c r="AM118" s="179"/>
      <c r="AN118" s="179"/>
      <c r="AO118" s="179"/>
      <c r="AP118" s="179"/>
      <c r="AQ118" s="179"/>
      <c r="AR118" s="179"/>
      <c r="AS118" s="179"/>
      <c r="AT118" s="179"/>
      <c r="AU118" s="179"/>
      <c r="AV118" s="179"/>
      <c r="AW118" s="179"/>
    </row>
    <row r="119" spans="10:49" x14ac:dyDescent="0.2">
      <c r="J119" s="179"/>
      <c r="K119" s="179"/>
      <c r="L119" s="179"/>
      <c r="M119" s="179"/>
      <c r="N119" s="179"/>
      <c r="O119" s="179"/>
      <c r="P119" s="179"/>
      <c r="Q119" s="179"/>
      <c r="AL119" s="179"/>
      <c r="AM119" s="179"/>
      <c r="AN119" s="179"/>
      <c r="AO119" s="179"/>
      <c r="AP119" s="179"/>
      <c r="AQ119" s="179"/>
      <c r="AR119" s="179"/>
      <c r="AS119" s="179"/>
      <c r="AT119" s="179"/>
      <c r="AU119" s="179"/>
      <c r="AV119" s="179"/>
      <c r="AW119" s="179"/>
    </row>
    <row r="120" spans="10:49" x14ac:dyDescent="0.2">
      <c r="J120" s="179"/>
      <c r="K120" s="179"/>
      <c r="L120" s="179"/>
      <c r="M120" s="179"/>
      <c r="N120" s="179"/>
      <c r="O120" s="179"/>
      <c r="P120" s="179"/>
      <c r="Q120" s="179"/>
      <c r="AL120" s="179"/>
      <c r="AM120" s="179"/>
      <c r="AN120" s="179"/>
      <c r="AO120" s="179"/>
      <c r="AP120" s="179"/>
      <c r="AQ120" s="179"/>
      <c r="AR120" s="179"/>
      <c r="AS120" s="179"/>
      <c r="AT120" s="179"/>
      <c r="AU120" s="179"/>
      <c r="AV120" s="179"/>
      <c r="AW120" s="179"/>
    </row>
    <row r="121" spans="10:49" x14ac:dyDescent="0.2">
      <c r="J121" s="179"/>
      <c r="K121" s="179"/>
      <c r="L121" s="179"/>
      <c r="M121" s="179"/>
      <c r="N121" s="179"/>
      <c r="O121" s="179"/>
      <c r="P121" s="179"/>
      <c r="Q121" s="179"/>
      <c r="AL121" s="179"/>
      <c r="AM121" s="179"/>
      <c r="AN121" s="179"/>
      <c r="AO121" s="179"/>
      <c r="AP121" s="179"/>
      <c r="AQ121" s="179"/>
      <c r="AR121" s="179"/>
      <c r="AS121" s="179"/>
      <c r="AT121" s="179"/>
      <c r="AU121" s="179"/>
      <c r="AV121" s="179"/>
      <c r="AW121" s="179"/>
    </row>
    <row r="122" spans="10:49" x14ac:dyDescent="0.2">
      <c r="J122" s="179"/>
      <c r="K122" s="179"/>
      <c r="L122" s="179"/>
      <c r="M122" s="179"/>
      <c r="N122" s="179"/>
      <c r="O122" s="179"/>
      <c r="P122" s="179"/>
      <c r="Q122" s="179"/>
      <c r="AL122" s="179"/>
      <c r="AM122" s="179"/>
      <c r="AN122" s="179"/>
      <c r="AO122" s="179"/>
      <c r="AP122" s="179"/>
      <c r="AQ122" s="179"/>
      <c r="AR122" s="179"/>
      <c r="AS122" s="179"/>
      <c r="AT122" s="179"/>
      <c r="AU122" s="179"/>
      <c r="AV122" s="179"/>
      <c r="AW122" s="179"/>
    </row>
    <row r="123" spans="10:49" x14ac:dyDescent="0.2">
      <c r="J123" s="179"/>
      <c r="K123" s="179"/>
      <c r="L123" s="179"/>
      <c r="M123" s="179"/>
      <c r="N123" s="179"/>
      <c r="O123" s="179"/>
      <c r="P123" s="179"/>
      <c r="Q123" s="179"/>
      <c r="AL123" s="179"/>
      <c r="AM123" s="179"/>
      <c r="AN123" s="179"/>
      <c r="AO123" s="179"/>
      <c r="AP123" s="179"/>
      <c r="AQ123" s="179"/>
      <c r="AR123" s="179"/>
      <c r="AS123" s="179"/>
      <c r="AT123" s="179"/>
      <c r="AU123" s="179"/>
      <c r="AV123" s="179"/>
      <c r="AW123" s="179"/>
    </row>
    <row r="124" spans="10:49" x14ac:dyDescent="0.2">
      <c r="J124" s="179"/>
      <c r="K124" s="179"/>
      <c r="L124" s="179"/>
      <c r="M124" s="179"/>
      <c r="N124" s="179"/>
      <c r="O124" s="179"/>
      <c r="P124" s="179"/>
      <c r="Q124" s="179"/>
      <c r="AL124" s="179"/>
      <c r="AM124" s="179"/>
      <c r="AN124" s="179"/>
      <c r="AO124" s="179"/>
      <c r="AP124" s="179"/>
      <c r="AQ124" s="179"/>
      <c r="AR124" s="179"/>
      <c r="AS124" s="179"/>
      <c r="AT124" s="179"/>
      <c r="AU124" s="179"/>
      <c r="AV124" s="179"/>
      <c r="AW124" s="179"/>
    </row>
    <row r="125" spans="10:49" x14ac:dyDescent="0.2">
      <c r="J125" s="179"/>
      <c r="K125" s="179"/>
      <c r="L125" s="179"/>
      <c r="M125" s="179"/>
      <c r="N125" s="179"/>
      <c r="O125" s="179"/>
      <c r="P125" s="179"/>
      <c r="Q125" s="179"/>
      <c r="AL125" s="179"/>
      <c r="AM125" s="179"/>
      <c r="AN125" s="179"/>
      <c r="AO125" s="179"/>
      <c r="AP125" s="179"/>
      <c r="AQ125" s="179"/>
      <c r="AR125" s="179"/>
      <c r="AS125" s="179"/>
      <c r="AT125" s="179"/>
      <c r="AU125" s="179"/>
      <c r="AV125" s="179"/>
      <c r="AW125" s="179"/>
    </row>
    <row r="126" spans="10:49" x14ac:dyDescent="0.2">
      <c r="J126" s="179"/>
      <c r="K126" s="179"/>
      <c r="L126" s="179"/>
      <c r="M126" s="179"/>
      <c r="N126" s="179"/>
      <c r="O126" s="179"/>
      <c r="P126" s="179"/>
      <c r="Q126" s="179"/>
      <c r="AL126" s="179"/>
      <c r="AM126" s="179"/>
      <c r="AN126" s="179"/>
      <c r="AO126" s="179"/>
      <c r="AP126" s="179"/>
      <c r="AQ126" s="179"/>
      <c r="AR126" s="179"/>
      <c r="AS126" s="179"/>
      <c r="AT126" s="179"/>
      <c r="AU126" s="179"/>
      <c r="AV126" s="179"/>
      <c r="AW126" s="179"/>
    </row>
    <row r="127" spans="10:49" x14ac:dyDescent="0.2">
      <c r="J127" s="179"/>
      <c r="K127" s="179"/>
      <c r="L127" s="179"/>
      <c r="M127" s="179"/>
      <c r="N127" s="179"/>
      <c r="O127" s="179"/>
      <c r="P127" s="179"/>
      <c r="Q127" s="179"/>
      <c r="AL127" s="179"/>
      <c r="AM127" s="179"/>
      <c r="AN127" s="179"/>
      <c r="AO127" s="179"/>
      <c r="AP127" s="179"/>
      <c r="AQ127" s="179"/>
      <c r="AR127" s="179"/>
      <c r="AS127" s="179"/>
      <c r="AT127" s="179"/>
      <c r="AU127" s="179"/>
      <c r="AV127" s="179"/>
      <c r="AW127" s="179"/>
    </row>
    <row r="128" spans="10:49" x14ac:dyDescent="0.2">
      <c r="J128" s="179"/>
      <c r="K128" s="179"/>
      <c r="L128" s="179"/>
      <c r="M128" s="179"/>
      <c r="N128" s="179"/>
      <c r="O128" s="179"/>
      <c r="P128" s="179"/>
      <c r="Q128" s="179"/>
      <c r="AL128" s="179"/>
      <c r="AM128" s="179"/>
      <c r="AN128" s="179"/>
      <c r="AO128" s="179"/>
      <c r="AP128" s="179"/>
      <c r="AQ128" s="179"/>
      <c r="AR128" s="179"/>
      <c r="AS128" s="179"/>
      <c r="AT128" s="179"/>
      <c r="AU128" s="179"/>
      <c r="AV128" s="179"/>
      <c r="AW128" s="179"/>
    </row>
    <row r="129" spans="10:49" x14ac:dyDescent="0.2">
      <c r="J129" s="179"/>
      <c r="K129" s="179"/>
      <c r="L129" s="179"/>
      <c r="M129" s="179"/>
      <c r="N129" s="179"/>
      <c r="O129" s="179"/>
      <c r="P129" s="179"/>
      <c r="Q129" s="179"/>
      <c r="AL129" s="179"/>
      <c r="AM129" s="179"/>
      <c r="AN129" s="179"/>
      <c r="AO129" s="179"/>
      <c r="AP129" s="179"/>
      <c r="AQ129" s="179"/>
      <c r="AR129" s="179"/>
      <c r="AS129" s="179"/>
      <c r="AT129" s="179"/>
      <c r="AU129" s="179"/>
      <c r="AV129" s="179"/>
      <c r="AW129" s="179"/>
    </row>
    <row r="130" spans="10:49" x14ac:dyDescent="0.2">
      <c r="J130" s="179"/>
      <c r="K130" s="179"/>
      <c r="L130" s="179"/>
      <c r="M130" s="179"/>
      <c r="N130" s="179"/>
      <c r="O130" s="179"/>
      <c r="P130" s="179"/>
      <c r="Q130" s="179"/>
      <c r="AL130" s="179"/>
      <c r="AM130" s="179"/>
      <c r="AN130" s="179"/>
      <c r="AO130" s="179"/>
      <c r="AP130" s="179"/>
      <c r="AQ130" s="179"/>
      <c r="AR130" s="179"/>
      <c r="AS130" s="179"/>
      <c r="AT130" s="179"/>
      <c r="AU130" s="179"/>
      <c r="AV130" s="179"/>
      <c r="AW130" s="179"/>
    </row>
    <row r="131" spans="10:49" x14ac:dyDescent="0.2">
      <c r="J131" s="179"/>
      <c r="K131" s="179"/>
      <c r="L131" s="179"/>
      <c r="M131" s="179"/>
      <c r="N131" s="179"/>
      <c r="O131" s="179"/>
      <c r="P131" s="179"/>
      <c r="Q131" s="179"/>
      <c r="AL131" s="179"/>
      <c r="AM131" s="179"/>
      <c r="AN131" s="179"/>
      <c r="AO131" s="179"/>
      <c r="AP131" s="179"/>
      <c r="AQ131" s="179"/>
      <c r="AR131" s="179"/>
      <c r="AS131" s="179"/>
      <c r="AT131" s="179"/>
      <c r="AU131" s="179"/>
      <c r="AV131" s="179"/>
      <c r="AW131" s="179"/>
    </row>
    <row r="132" spans="10:49" x14ac:dyDescent="0.2">
      <c r="J132" s="179"/>
      <c r="K132" s="179"/>
      <c r="L132" s="179"/>
      <c r="M132" s="179"/>
      <c r="N132" s="179"/>
      <c r="O132" s="179"/>
      <c r="P132" s="179"/>
      <c r="Q132" s="179"/>
      <c r="AL132" s="179"/>
      <c r="AM132" s="179"/>
      <c r="AN132" s="179"/>
      <c r="AO132" s="179"/>
      <c r="AP132" s="179"/>
      <c r="AQ132" s="179"/>
      <c r="AR132" s="179"/>
      <c r="AS132" s="179"/>
      <c r="AT132" s="179"/>
      <c r="AU132" s="179"/>
      <c r="AV132" s="179"/>
      <c r="AW132" s="179"/>
    </row>
    <row r="133" spans="10:49" x14ac:dyDescent="0.2">
      <c r="J133" s="179"/>
      <c r="K133" s="179"/>
      <c r="L133" s="179"/>
      <c r="M133" s="179"/>
      <c r="N133" s="179"/>
      <c r="O133" s="179"/>
      <c r="P133" s="179"/>
      <c r="Q133" s="179"/>
      <c r="AL133" s="179"/>
      <c r="AM133" s="179"/>
      <c r="AN133" s="179"/>
      <c r="AO133" s="179"/>
      <c r="AP133" s="179"/>
      <c r="AQ133" s="179"/>
      <c r="AR133" s="179"/>
      <c r="AS133" s="179"/>
      <c r="AT133" s="179"/>
      <c r="AU133" s="179"/>
      <c r="AV133" s="179"/>
      <c r="AW133" s="179"/>
    </row>
    <row r="134" spans="10:49" x14ac:dyDescent="0.2">
      <c r="J134" s="179"/>
      <c r="K134" s="179"/>
      <c r="L134" s="179"/>
      <c r="M134" s="179"/>
      <c r="N134" s="179"/>
      <c r="O134" s="179"/>
      <c r="P134" s="179"/>
      <c r="Q134" s="179"/>
      <c r="R134" s="179"/>
      <c r="S134" s="179"/>
      <c r="T134" s="179"/>
      <c r="U134" s="179"/>
      <c r="V134" s="179"/>
      <c r="W134" s="179"/>
      <c r="X134" s="179"/>
      <c r="Y134" s="179"/>
      <c r="Z134" s="179"/>
      <c r="AA134" s="179"/>
      <c r="AB134" s="179"/>
      <c r="AC134" s="179"/>
      <c r="AD134" s="179"/>
      <c r="AE134" s="179"/>
      <c r="AF134" s="179"/>
      <c r="AG134" s="179"/>
      <c r="AH134" s="179"/>
      <c r="AI134" s="179"/>
      <c r="AJ134" s="179"/>
      <c r="AK134" s="179"/>
      <c r="AL134" s="179"/>
      <c r="AM134" s="179"/>
      <c r="AN134" s="179"/>
      <c r="AO134" s="179"/>
      <c r="AP134" s="179"/>
      <c r="AQ134" s="179"/>
      <c r="AR134" s="179"/>
      <c r="AS134" s="179"/>
      <c r="AT134" s="179"/>
      <c r="AU134" s="179"/>
      <c r="AV134" s="179"/>
      <c r="AW134" s="179"/>
    </row>
    <row r="135" spans="10:49" x14ac:dyDescent="0.2">
      <c r="J135" s="179"/>
      <c r="K135" s="179"/>
      <c r="L135" s="179"/>
      <c r="M135" s="179"/>
      <c r="N135" s="179"/>
      <c r="O135" s="179"/>
      <c r="P135" s="179"/>
      <c r="Q135" s="179"/>
      <c r="R135" s="179"/>
      <c r="S135" s="179"/>
      <c r="T135" s="179"/>
      <c r="U135" s="179"/>
      <c r="V135" s="179"/>
      <c r="W135" s="179"/>
      <c r="X135" s="179"/>
      <c r="Y135" s="179"/>
      <c r="Z135" s="179"/>
      <c r="AA135" s="179"/>
      <c r="AB135" s="179"/>
      <c r="AC135" s="179"/>
      <c r="AD135" s="179"/>
      <c r="AE135" s="179"/>
      <c r="AF135" s="179"/>
      <c r="AG135" s="179"/>
      <c r="AH135" s="179"/>
      <c r="AI135" s="179"/>
      <c r="AJ135" s="179"/>
      <c r="AK135" s="179"/>
      <c r="AL135" s="179"/>
      <c r="AM135" s="179"/>
      <c r="AN135" s="179"/>
      <c r="AO135" s="179"/>
      <c r="AP135" s="179"/>
      <c r="AQ135" s="179"/>
      <c r="AR135" s="179"/>
      <c r="AS135" s="179"/>
      <c r="AT135" s="179"/>
      <c r="AU135" s="179"/>
      <c r="AV135" s="179"/>
      <c r="AW135" s="179"/>
    </row>
    <row r="136" spans="10:49" x14ac:dyDescent="0.2">
      <c r="J136" s="179"/>
      <c r="K136" s="179"/>
      <c r="L136" s="179"/>
      <c r="M136" s="179"/>
      <c r="N136" s="179"/>
      <c r="O136" s="179"/>
      <c r="P136" s="179"/>
      <c r="Q136" s="179"/>
      <c r="R136" s="179"/>
      <c r="S136" s="179"/>
      <c r="T136" s="179"/>
      <c r="U136" s="179"/>
      <c r="V136" s="179"/>
      <c r="W136" s="179"/>
      <c r="X136" s="179"/>
      <c r="Y136" s="179"/>
      <c r="Z136" s="179"/>
      <c r="AA136" s="179"/>
      <c r="AB136" s="179"/>
      <c r="AC136" s="179"/>
      <c r="AD136" s="179"/>
      <c r="AE136" s="179"/>
      <c r="AF136" s="179"/>
      <c r="AG136" s="179"/>
      <c r="AH136" s="179"/>
      <c r="AI136" s="179"/>
      <c r="AJ136" s="179"/>
      <c r="AK136" s="179"/>
      <c r="AL136" s="179"/>
      <c r="AM136" s="179"/>
      <c r="AN136" s="179"/>
      <c r="AO136" s="179"/>
      <c r="AP136" s="179"/>
      <c r="AQ136" s="179"/>
      <c r="AR136" s="179"/>
      <c r="AS136" s="179"/>
      <c r="AT136" s="179"/>
      <c r="AU136" s="179"/>
      <c r="AV136" s="179"/>
      <c r="AW136" s="179"/>
    </row>
    <row r="137" spans="10:49" x14ac:dyDescent="0.2">
      <c r="J137" s="179"/>
      <c r="K137" s="179"/>
      <c r="L137" s="179"/>
      <c r="M137" s="179"/>
      <c r="N137" s="179"/>
      <c r="O137" s="179"/>
      <c r="P137" s="179"/>
      <c r="Q137" s="179"/>
      <c r="R137" s="179"/>
      <c r="S137" s="179"/>
      <c r="T137" s="179"/>
      <c r="U137" s="179"/>
      <c r="V137" s="179"/>
      <c r="W137" s="179"/>
      <c r="X137" s="179"/>
      <c r="Y137" s="179"/>
      <c r="Z137" s="179"/>
      <c r="AA137" s="179"/>
      <c r="AB137" s="179"/>
      <c r="AC137" s="179"/>
      <c r="AD137" s="179"/>
      <c r="AE137" s="179"/>
      <c r="AF137" s="179"/>
      <c r="AG137" s="179"/>
      <c r="AH137" s="179"/>
      <c r="AI137" s="179"/>
      <c r="AJ137" s="179"/>
      <c r="AK137" s="179"/>
      <c r="AL137" s="179"/>
      <c r="AM137" s="179"/>
      <c r="AN137" s="179"/>
      <c r="AO137" s="179"/>
      <c r="AP137" s="179"/>
      <c r="AQ137" s="179"/>
      <c r="AR137" s="179"/>
      <c r="AS137" s="179"/>
      <c r="AT137" s="179"/>
      <c r="AU137" s="179"/>
      <c r="AV137" s="179"/>
      <c r="AW137" s="179"/>
    </row>
    <row r="138" spans="10:49" x14ac:dyDescent="0.2">
      <c r="J138" s="179"/>
      <c r="K138" s="179"/>
      <c r="L138" s="179"/>
      <c r="M138" s="179"/>
      <c r="N138" s="179"/>
      <c r="O138" s="179"/>
      <c r="P138" s="179"/>
      <c r="Q138" s="179"/>
      <c r="R138" s="179"/>
      <c r="S138" s="179"/>
      <c r="T138" s="179"/>
      <c r="U138" s="179"/>
      <c r="V138" s="179"/>
      <c r="W138" s="179"/>
      <c r="X138" s="179"/>
      <c r="Y138" s="179"/>
      <c r="Z138" s="179"/>
      <c r="AA138" s="179"/>
      <c r="AB138" s="179"/>
      <c r="AC138" s="179"/>
      <c r="AD138" s="179"/>
      <c r="AE138" s="179"/>
      <c r="AF138" s="179"/>
      <c r="AG138" s="179"/>
      <c r="AH138" s="179"/>
      <c r="AI138" s="179"/>
      <c r="AJ138" s="179"/>
      <c r="AK138" s="179"/>
      <c r="AL138" s="179"/>
      <c r="AM138" s="179"/>
      <c r="AN138" s="179"/>
      <c r="AO138" s="179"/>
      <c r="AP138" s="179"/>
      <c r="AQ138" s="179"/>
      <c r="AR138" s="179"/>
      <c r="AS138" s="179"/>
      <c r="AT138" s="179"/>
      <c r="AU138" s="179"/>
      <c r="AV138" s="179"/>
      <c r="AW138" s="179"/>
    </row>
    <row r="139" spans="10:49" x14ac:dyDescent="0.2">
      <c r="J139" s="179"/>
      <c r="K139" s="179"/>
      <c r="L139" s="179"/>
      <c r="M139" s="179"/>
      <c r="N139" s="179"/>
      <c r="O139" s="179"/>
      <c r="P139" s="179"/>
      <c r="Q139" s="179"/>
      <c r="R139" s="179"/>
      <c r="S139" s="179"/>
      <c r="T139" s="179"/>
      <c r="U139" s="179"/>
      <c r="V139" s="179"/>
      <c r="W139" s="179"/>
      <c r="X139" s="179"/>
      <c r="Y139" s="179"/>
      <c r="Z139" s="179"/>
      <c r="AA139" s="179"/>
      <c r="AB139" s="179"/>
      <c r="AC139" s="179"/>
      <c r="AD139" s="179"/>
      <c r="AE139" s="179"/>
      <c r="AF139" s="179"/>
      <c r="AG139" s="179"/>
      <c r="AH139" s="179"/>
      <c r="AI139" s="179"/>
      <c r="AJ139" s="179"/>
      <c r="AK139" s="179"/>
      <c r="AL139" s="179"/>
      <c r="AM139" s="179"/>
      <c r="AN139" s="179"/>
      <c r="AO139" s="179"/>
      <c r="AP139" s="179"/>
      <c r="AQ139" s="179"/>
      <c r="AR139" s="179"/>
      <c r="AS139" s="179"/>
      <c r="AT139" s="179"/>
      <c r="AU139" s="179"/>
      <c r="AV139" s="179"/>
      <c r="AW139" s="179"/>
    </row>
    <row r="140" spans="10:49" x14ac:dyDescent="0.2">
      <c r="J140" s="179"/>
      <c r="K140" s="179"/>
      <c r="L140" s="179"/>
      <c r="M140" s="179"/>
      <c r="N140" s="179"/>
      <c r="O140" s="179"/>
      <c r="P140" s="179"/>
      <c r="Q140" s="179"/>
      <c r="R140" s="179"/>
      <c r="S140" s="179"/>
      <c r="T140" s="179"/>
      <c r="U140" s="179"/>
      <c r="V140" s="179"/>
      <c r="W140" s="179"/>
      <c r="X140" s="179"/>
      <c r="Y140" s="179"/>
      <c r="Z140" s="179"/>
      <c r="AA140" s="179"/>
      <c r="AB140" s="179"/>
      <c r="AC140" s="179"/>
      <c r="AD140" s="179"/>
      <c r="AE140" s="179"/>
      <c r="AF140" s="179"/>
      <c r="AG140" s="179"/>
      <c r="AH140" s="179"/>
      <c r="AI140" s="179"/>
      <c r="AJ140" s="179"/>
      <c r="AK140" s="179"/>
      <c r="AL140" s="179"/>
      <c r="AM140" s="179"/>
      <c r="AN140" s="179"/>
      <c r="AO140" s="179"/>
      <c r="AP140" s="179"/>
      <c r="AQ140" s="179"/>
      <c r="AR140" s="179"/>
      <c r="AS140" s="179"/>
      <c r="AT140" s="179"/>
      <c r="AU140" s="179"/>
      <c r="AV140" s="179"/>
      <c r="AW140" s="179"/>
    </row>
    <row r="141" spans="10:49" x14ac:dyDescent="0.2">
      <c r="J141" s="179"/>
      <c r="K141" s="179"/>
      <c r="L141" s="179"/>
      <c r="M141" s="179"/>
      <c r="N141" s="179"/>
      <c r="O141" s="179"/>
      <c r="P141" s="179"/>
      <c r="Q141" s="179"/>
      <c r="R141" s="179"/>
      <c r="S141" s="179"/>
      <c r="T141" s="179"/>
      <c r="U141" s="179"/>
      <c r="V141" s="179"/>
      <c r="W141" s="179"/>
      <c r="X141" s="179"/>
      <c r="Y141" s="179"/>
      <c r="Z141" s="179"/>
      <c r="AA141" s="179"/>
      <c r="AB141" s="179"/>
      <c r="AC141" s="179"/>
      <c r="AD141" s="179"/>
      <c r="AE141" s="179"/>
      <c r="AF141" s="179"/>
      <c r="AG141" s="179"/>
      <c r="AH141" s="179"/>
      <c r="AI141" s="179"/>
      <c r="AJ141" s="179"/>
      <c r="AK141" s="179"/>
      <c r="AL141" s="179"/>
      <c r="AM141" s="179"/>
      <c r="AN141" s="179"/>
      <c r="AO141" s="179"/>
      <c r="AP141" s="179"/>
      <c r="AQ141" s="179"/>
      <c r="AR141" s="179"/>
      <c r="AS141" s="179"/>
      <c r="AT141" s="179"/>
      <c r="AU141" s="179"/>
      <c r="AV141" s="179"/>
      <c r="AW141" s="179"/>
    </row>
    <row r="142" spans="10:49" x14ac:dyDescent="0.2">
      <c r="J142" s="179"/>
      <c r="K142" s="179"/>
      <c r="L142" s="179"/>
      <c r="M142" s="179"/>
      <c r="N142" s="179"/>
      <c r="O142" s="179"/>
      <c r="P142" s="179"/>
      <c r="Q142" s="179"/>
      <c r="R142" s="179"/>
      <c r="S142" s="179"/>
      <c r="T142" s="179"/>
      <c r="U142" s="179"/>
      <c r="V142" s="179"/>
      <c r="W142" s="179"/>
      <c r="X142" s="179"/>
      <c r="Y142" s="179"/>
      <c r="Z142" s="179"/>
      <c r="AA142" s="179"/>
      <c r="AB142" s="179"/>
      <c r="AC142" s="179"/>
      <c r="AD142" s="179"/>
      <c r="AE142" s="179"/>
      <c r="AF142" s="179"/>
      <c r="AG142" s="179"/>
      <c r="AH142" s="179"/>
      <c r="AI142" s="179"/>
      <c r="AJ142" s="179"/>
      <c r="AK142" s="179"/>
      <c r="AL142" s="179"/>
      <c r="AM142" s="179"/>
      <c r="AN142" s="179"/>
      <c r="AO142" s="179"/>
      <c r="AP142" s="179"/>
      <c r="AQ142" s="179"/>
      <c r="AR142" s="179"/>
      <c r="AS142" s="179"/>
      <c r="AT142" s="179"/>
      <c r="AU142" s="179"/>
      <c r="AV142" s="179"/>
      <c r="AW142" s="179"/>
    </row>
    <row r="143" spans="10:49" x14ac:dyDescent="0.2">
      <c r="J143" s="179"/>
      <c r="K143" s="179"/>
      <c r="L143" s="179"/>
      <c r="M143" s="179"/>
      <c r="N143" s="179"/>
      <c r="O143" s="179"/>
      <c r="P143" s="179"/>
      <c r="Q143" s="179"/>
      <c r="R143" s="179"/>
      <c r="S143" s="179"/>
      <c r="T143" s="179"/>
      <c r="U143" s="179"/>
      <c r="V143" s="179"/>
      <c r="W143" s="179"/>
      <c r="X143" s="179"/>
      <c r="Y143" s="179"/>
      <c r="Z143" s="179"/>
      <c r="AA143" s="179"/>
      <c r="AB143" s="179"/>
      <c r="AC143" s="179"/>
      <c r="AD143" s="179"/>
      <c r="AE143" s="179"/>
      <c r="AF143" s="179"/>
      <c r="AG143" s="179"/>
      <c r="AH143" s="179"/>
      <c r="AI143" s="179"/>
      <c r="AJ143" s="179"/>
      <c r="AK143" s="179"/>
      <c r="AL143" s="179"/>
      <c r="AM143" s="179"/>
      <c r="AN143" s="179"/>
      <c r="AO143" s="179"/>
      <c r="AP143" s="179"/>
      <c r="AQ143" s="179"/>
      <c r="AR143" s="179"/>
      <c r="AS143" s="179"/>
      <c r="AT143" s="179"/>
      <c r="AU143" s="179"/>
      <c r="AV143" s="179"/>
      <c r="AW143" s="179"/>
    </row>
    <row r="144" spans="10:49" x14ac:dyDescent="0.2">
      <c r="J144" s="179"/>
      <c r="K144" s="179"/>
      <c r="L144" s="179"/>
      <c r="M144" s="179"/>
      <c r="N144" s="179"/>
      <c r="O144" s="179"/>
      <c r="P144" s="179"/>
      <c r="Q144" s="179"/>
      <c r="R144" s="179"/>
      <c r="S144" s="179"/>
      <c r="T144" s="179"/>
      <c r="U144" s="179"/>
      <c r="V144" s="179"/>
      <c r="W144" s="179"/>
      <c r="X144" s="179"/>
      <c r="Y144" s="179"/>
      <c r="Z144" s="179"/>
      <c r="AA144" s="179"/>
      <c r="AB144" s="179"/>
      <c r="AC144" s="179"/>
      <c r="AD144" s="179"/>
      <c r="AE144" s="179"/>
      <c r="AF144" s="179"/>
      <c r="AG144" s="179"/>
      <c r="AH144" s="179"/>
      <c r="AI144" s="179"/>
      <c r="AJ144" s="179"/>
      <c r="AK144" s="179"/>
      <c r="AL144" s="179"/>
      <c r="AM144" s="179"/>
      <c r="AN144" s="179"/>
      <c r="AO144" s="179"/>
      <c r="AP144" s="179"/>
      <c r="AQ144" s="179"/>
      <c r="AR144" s="179"/>
      <c r="AS144" s="179"/>
      <c r="AT144" s="179"/>
      <c r="AU144" s="179"/>
      <c r="AV144" s="179"/>
      <c r="AW144" s="179"/>
    </row>
    <row r="145" spans="10:49" x14ac:dyDescent="0.2">
      <c r="J145" s="179"/>
      <c r="K145" s="179"/>
      <c r="L145" s="179"/>
      <c r="M145" s="179"/>
      <c r="N145" s="179"/>
      <c r="O145" s="179"/>
      <c r="P145" s="179"/>
      <c r="Q145" s="179"/>
      <c r="R145" s="179"/>
      <c r="S145" s="179"/>
      <c r="T145" s="179"/>
      <c r="U145" s="179"/>
      <c r="V145" s="179"/>
      <c r="W145" s="179"/>
      <c r="X145" s="179"/>
      <c r="Y145" s="179"/>
      <c r="Z145" s="179"/>
      <c r="AA145" s="179"/>
      <c r="AB145" s="179"/>
      <c r="AC145" s="179"/>
      <c r="AD145" s="179"/>
      <c r="AE145" s="179"/>
      <c r="AF145" s="179"/>
      <c r="AG145" s="179"/>
      <c r="AH145" s="179"/>
      <c r="AI145" s="179"/>
      <c r="AJ145" s="179"/>
      <c r="AK145" s="179"/>
      <c r="AL145" s="179"/>
      <c r="AM145" s="179"/>
      <c r="AN145" s="179"/>
      <c r="AO145" s="179"/>
      <c r="AP145" s="179"/>
      <c r="AQ145" s="179"/>
      <c r="AR145" s="179"/>
      <c r="AS145" s="179"/>
      <c r="AT145" s="179"/>
      <c r="AU145" s="179"/>
      <c r="AV145" s="179"/>
      <c r="AW145" s="179"/>
    </row>
    <row r="146" spans="10:49" x14ac:dyDescent="0.2">
      <c r="J146" s="179"/>
      <c r="K146" s="179"/>
      <c r="L146" s="179"/>
      <c r="M146" s="179"/>
      <c r="N146" s="179"/>
      <c r="O146" s="179"/>
      <c r="P146" s="179"/>
      <c r="Q146" s="179"/>
      <c r="R146" s="179"/>
      <c r="S146" s="179"/>
      <c r="T146" s="179"/>
      <c r="U146" s="179"/>
      <c r="V146" s="179"/>
      <c r="W146" s="179"/>
      <c r="X146" s="179"/>
      <c r="Y146" s="179"/>
      <c r="Z146" s="179"/>
      <c r="AA146" s="179"/>
      <c r="AB146" s="179"/>
      <c r="AC146" s="179"/>
      <c r="AD146" s="179"/>
      <c r="AE146" s="179"/>
      <c r="AF146" s="179"/>
      <c r="AG146" s="179"/>
      <c r="AH146" s="179"/>
      <c r="AI146" s="179"/>
      <c r="AJ146" s="179"/>
      <c r="AK146" s="179"/>
      <c r="AL146" s="179"/>
      <c r="AM146" s="179"/>
      <c r="AN146" s="179"/>
      <c r="AO146" s="179"/>
      <c r="AP146" s="179"/>
      <c r="AQ146" s="179"/>
      <c r="AR146" s="179"/>
      <c r="AS146" s="179"/>
      <c r="AT146" s="179"/>
      <c r="AU146" s="179"/>
      <c r="AV146" s="179"/>
      <c r="AW146" s="179"/>
    </row>
    <row r="147" spans="10:49" x14ac:dyDescent="0.2">
      <c r="J147" s="179"/>
      <c r="K147" s="179"/>
      <c r="L147" s="179"/>
      <c r="M147" s="179"/>
      <c r="N147" s="179"/>
      <c r="O147" s="179"/>
      <c r="P147" s="179"/>
      <c r="Q147" s="179"/>
      <c r="R147" s="179"/>
      <c r="S147" s="179"/>
      <c r="T147" s="179"/>
      <c r="U147" s="179"/>
      <c r="V147" s="179"/>
      <c r="W147" s="179"/>
      <c r="X147" s="179"/>
      <c r="Y147" s="179"/>
      <c r="Z147" s="179"/>
      <c r="AA147" s="179"/>
      <c r="AB147" s="179"/>
      <c r="AC147" s="179"/>
      <c r="AD147" s="179"/>
      <c r="AE147" s="179"/>
      <c r="AF147" s="179"/>
      <c r="AG147" s="179"/>
      <c r="AH147" s="179"/>
      <c r="AI147" s="179"/>
      <c r="AJ147" s="179"/>
      <c r="AK147" s="179"/>
      <c r="AL147" s="179"/>
      <c r="AM147" s="179"/>
      <c r="AN147" s="179"/>
      <c r="AO147" s="179"/>
      <c r="AP147" s="179"/>
      <c r="AQ147" s="179"/>
      <c r="AR147" s="179"/>
      <c r="AS147" s="179"/>
      <c r="AT147" s="179"/>
      <c r="AU147" s="179"/>
      <c r="AV147" s="179"/>
      <c r="AW147" s="179"/>
    </row>
    <row r="148" spans="10:49" x14ac:dyDescent="0.2">
      <c r="J148" s="179"/>
      <c r="K148" s="179"/>
      <c r="L148" s="179"/>
      <c r="M148" s="179"/>
      <c r="N148" s="179"/>
      <c r="O148" s="179"/>
      <c r="P148" s="179"/>
      <c r="Q148" s="179"/>
      <c r="R148" s="179"/>
      <c r="S148" s="179"/>
      <c r="T148" s="179"/>
      <c r="U148" s="179"/>
      <c r="V148" s="179"/>
      <c r="W148" s="179"/>
      <c r="X148" s="179"/>
      <c r="Y148" s="179"/>
      <c r="Z148" s="179"/>
      <c r="AA148" s="179"/>
      <c r="AB148" s="179"/>
      <c r="AC148" s="179"/>
      <c r="AD148" s="179"/>
      <c r="AE148" s="179"/>
      <c r="AF148" s="179"/>
      <c r="AG148" s="179"/>
      <c r="AH148" s="179"/>
      <c r="AI148" s="179"/>
      <c r="AJ148" s="179"/>
      <c r="AK148" s="179"/>
      <c r="AL148" s="179"/>
      <c r="AM148" s="179"/>
      <c r="AN148" s="179"/>
      <c r="AO148" s="179"/>
      <c r="AP148" s="179"/>
      <c r="AQ148" s="179"/>
      <c r="AR148" s="179"/>
      <c r="AS148" s="179"/>
      <c r="AT148" s="179"/>
      <c r="AU148" s="179"/>
      <c r="AV148" s="179"/>
      <c r="AW148" s="179"/>
    </row>
    <row r="149" spans="10:49" x14ac:dyDescent="0.2">
      <c r="J149" s="179"/>
      <c r="K149" s="179"/>
      <c r="L149" s="179"/>
      <c r="M149" s="179"/>
      <c r="N149" s="179"/>
      <c r="O149" s="179"/>
      <c r="P149" s="179"/>
      <c r="Q149" s="179"/>
      <c r="R149" s="179"/>
      <c r="S149" s="179"/>
      <c r="T149" s="179"/>
      <c r="U149" s="179"/>
      <c r="V149" s="179"/>
      <c r="W149" s="179"/>
      <c r="X149" s="179"/>
      <c r="Y149" s="179"/>
      <c r="Z149" s="179"/>
      <c r="AA149" s="179"/>
      <c r="AB149" s="179"/>
      <c r="AC149" s="179"/>
      <c r="AD149" s="179"/>
      <c r="AE149" s="179"/>
      <c r="AF149" s="179"/>
      <c r="AG149" s="179"/>
      <c r="AH149" s="179"/>
      <c r="AI149" s="179"/>
      <c r="AJ149" s="179"/>
      <c r="AK149" s="179"/>
      <c r="AL149" s="179"/>
      <c r="AM149" s="179"/>
      <c r="AN149" s="179"/>
      <c r="AO149" s="179"/>
      <c r="AP149" s="179"/>
      <c r="AQ149" s="179"/>
      <c r="AR149" s="179"/>
      <c r="AS149" s="179"/>
      <c r="AT149" s="179"/>
      <c r="AU149" s="179"/>
      <c r="AV149" s="179"/>
      <c r="AW149" s="179"/>
    </row>
    <row r="150" spans="10:49" x14ac:dyDescent="0.2">
      <c r="J150" s="179"/>
      <c r="K150" s="179"/>
      <c r="L150" s="179"/>
      <c r="M150" s="179"/>
      <c r="N150" s="179"/>
      <c r="O150" s="179"/>
      <c r="P150" s="179"/>
      <c r="Q150" s="179"/>
      <c r="R150" s="179"/>
      <c r="S150" s="179"/>
      <c r="T150" s="179"/>
      <c r="U150" s="179"/>
      <c r="V150" s="179"/>
      <c r="W150" s="179"/>
      <c r="X150" s="179"/>
      <c r="Y150" s="179"/>
      <c r="Z150" s="179"/>
      <c r="AA150" s="179"/>
      <c r="AB150" s="179"/>
      <c r="AC150" s="179"/>
      <c r="AD150" s="179"/>
      <c r="AE150" s="179"/>
      <c r="AF150" s="179"/>
      <c r="AG150" s="179"/>
      <c r="AH150" s="179"/>
      <c r="AI150" s="179"/>
      <c r="AJ150" s="179"/>
      <c r="AK150" s="179"/>
      <c r="AL150" s="179"/>
      <c r="AM150" s="179"/>
      <c r="AN150" s="179"/>
      <c r="AO150" s="179"/>
      <c r="AP150" s="179"/>
      <c r="AQ150" s="179"/>
      <c r="AR150" s="179"/>
      <c r="AS150" s="179"/>
      <c r="AT150" s="179"/>
      <c r="AU150" s="179"/>
      <c r="AV150" s="179"/>
      <c r="AW150" s="179"/>
    </row>
    <row r="151" spans="10:49" x14ac:dyDescent="0.2">
      <c r="J151" s="179"/>
      <c r="K151" s="179"/>
      <c r="L151" s="179"/>
      <c r="M151" s="179"/>
      <c r="N151" s="179"/>
      <c r="O151" s="179"/>
      <c r="P151" s="179"/>
      <c r="Q151" s="179"/>
      <c r="R151" s="179"/>
      <c r="S151" s="179"/>
      <c r="T151" s="179"/>
      <c r="U151" s="179"/>
      <c r="V151" s="179"/>
      <c r="W151" s="179"/>
      <c r="X151" s="179"/>
      <c r="Y151" s="179"/>
      <c r="Z151" s="179"/>
      <c r="AA151" s="179"/>
      <c r="AB151" s="179"/>
      <c r="AC151" s="179"/>
      <c r="AD151" s="179"/>
      <c r="AE151" s="179"/>
      <c r="AF151" s="179"/>
      <c r="AG151" s="179"/>
      <c r="AH151" s="179"/>
      <c r="AI151" s="179"/>
      <c r="AJ151" s="179"/>
      <c r="AK151" s="179"/>
      <c r="AL151" s="179"/>
      <c r="AM151" s="179"/>
      <c r="AN151" s="179"/>
      <c r="AO151" s="179"/>
      <c r="AP151" s="179"/>
      <c r="AQ151" s="179"/>
      <c r="AR151" s="179"/>
      <c r="AS151" s="179"/>
      <c r="AT151" s="179"/>
      <c r="AU151" s="179"/>
      <c r="AV151" s="179"/>
      <c r="AW151" s="179"/>
    </row>
    <row r="152" spans="10:49" x14ac:dyDescent="0.2">
      <c r="J152" s="179"/>
      <c r="K152" s="179"/>
      <c r="L152" s="179"/>
      <c r="M152" s="179"/>
      <c r="N152" s="179"/>
      <c r="O152" s="179"/>
      <c r="P152" s="179"/>
      <c r="Q152" s="179"/>
      <c r="R152" s="179"/>
      <c r="S152" s="179"/>
      <c r="T152" s="179"/>
      <c r="U152" s="179"/>
      <c r="V152" s="179"/>
      <c r="W152" s="179"/>
      <c r="X152" s="179"/>
      <c r="Y152" s="179"/>
      <c r="Z152" s="179"/>
      <c r="AA152" s="179"/>
      <c r="AB152" s="179"/>
      <c r="AC152" s="179"/>
      <c r="AD152" s="179"/>
      <c r="AE152" s="179"/>
      <c r="AF152" s="179"/>
      <c r="AG152" s="179"/>
      <c r="AH152" s="179"/>
      <c r="AI152" s="179"/>
      <c r="AJ152" s="179"/>
      <c r="AK152" s="179"/>
      <c r="AL152" s="179"/>
      <c r="AM152" s="179"/>
      <c r="AN152" s="179"/>
      <c r="AO152" s="179"/>
      <c r="AP152" s="179"/>
      <c r="AQ152" s="179"/>
      <c r="AR152" s="179"/>
      <c r="AS152" s="179"/>
      <c r="AT152" s="179"/>
      <c r="AU152" s="179"/>
      <c r="AV152" s="179"/>
      <c r="AW152" s="179"/>
    </row>
    <row r="153" spans="10:49" x14ac:dyDescent="0.2">
      <c r="J153" s="179"/>
      <c r="K153" s="179"/>
      <c r="L153" s="179"/>
      <c r="M153" s="179"/>
      <c r="N153" s="179"/>
      <c r="O153" s="179"/>
      <c r="P153" s="179"/>
      <c r="Q153" s="179"/>
      <c r="R153" s="179"/>
      <c r="S153" s="179"/>
      <c r="T153" s="179"/>
      <c r="U153" s="179"/>
      <c r="V153" s="179"/>
      <c r="W153" s="179"/>
      <c r="X153" s="179"/>
      <c r="Y153" s="179"/>
      <c r="Z153" s="179"/>
      <c r="AA153" s="179"/>
      <c r="AB153" s="179"/>
      <c r="AC153" s="179"/>
      <c r="AD153" s="179"/>
      <c r="AE153" s="179"/>
      <c r="AF153" s="179"/>
      <c r="AG153" s="179"/>
      <c r="AH153" s="179"/>
      <c r="AI153" s="179"/>
      <c r="AJ153" s="179"/>
      <c r="AK153" s="179"/>
      <c r="AL153" s="179"/>
      <c r="AM153" s="179"/>
      <c r="AN153" s="179"/>
      <c r="AO153" s="179"/>
      <c r="AP153" s="179"/>
      <c r="AQ153" s="179"/>
      <c r="AR153" s="179"/>
      <c r="AS153" s="179"/>
      <c r="AT153" s="179"/>
      <c r="AU153" s="179"/>
      <c r="AV153" s="179"/>
      <c r="AW153" s="179"/>
    </row>
    <row r="154" spans="10:49" x14ac:dyDescent="0.2">
      <c r="J154" s="179"/>
      <c r="K154" s="179"/>
      <c r="L154" s="179"/>
      <c r="M154" s="179"/>
      <c r="N154" s="179"/>
      <c r="O154" s="179"/>
      <c r="P154" s="179"/>
      <c r="Q154" s="179"/>
      <c r="R154" s="179"/>
      <c r="S154" s="179"/>
      <c r="T154" s="179"/>
      <c r="U154" s="179"/>
      <c r="V154" s="179"/>
      <c r="W154" s="179"/>
      <c r="X154" s="179"/>
      <c r="Y154" s="179"/>
      <c r="Z154" s="179"/>
      <c r="AA154" s="179"/>
      <c r="AB154" s="179"/>
      <c r="AC154" s="179"/>
      <c r="AD154" s="179"/>
      <c r="AE154" s="179"/>
      <c r="AF154" s="179"/>
      <c r="AG154" s="179"/>
      <c r="AH154" s="179"/>
      <c r="AI154" s="179"/>
      <c r="AJ154" s="179"/>
      <c r="AK154" s="179"/>
      <c r="AL154" s="179"/>
      <c r="AM154" s="179"/>
      <c r="AN154" s="179"/>
      <c r="AO154" s="179"/>
      <c r="AP154" s="179"/>
      <c r="AQ154" s="179"/>
      <c r="AR154" s="179"/>
      <c r="AS154" s="179"/>
      <c r="AT154" s="179"/>
      <c r="AU154" s="179"/>
      <c r="AV154" s="179"/>
      <c r="AW154" s="179"/>
    </row>
    <row r="155" spans="10:49" x14ac:dyDescent="0.2">
      <c r="J155" s="179"/>
      <c r="K155" s="179"/>
      <c r="L155" s="179"/>
      <c r="M155" s="179"/>
      <c r="N155" s="179"/>
      <c r="O155" s="179"/>
      <c r="P155" s="179"/>
      <c r="Q155" s="179"/>
      <c r="R155" s="179"/>
      <c r="S155" s="179"/>
      <c r="T155" s="179"/>
      <c r="U155" s="179"/>
      <c r="V155" s="179"/>
      <c r="W155" s="179"/>
      <c r="X155" s="179"/>
      <c r="Y155" s="179"/>
      <c r="Z155" s="179"/>
      <c r="AA155" s="179"/>
      <c r="AB155" s="179"/>
      <c r="AC155" s="179"/>
      <c r="AD155" s="179"/>
      <c r="AE155" s="179"/>
      <c r="AF155" s="179"/>
      <c r="AG155" s="179"/>
      <c r="AH155" s="179"/>
      <c r="AI155" s="179"/>
      <c r="AJ155" s="179"/>
      <c r="AK155" s="179"/>
      <c r="AL155" s="179"/>
      <c r="AM155" s="179"/>
      <c r="AN155" s="179"/>
      <c r="AO155" s="179"/>
      <c r="AP155" s="179"/>
      <c r="AQ155" s="179"/>
      <c r="AR155" s="179"/>
      <c r="AS155" s="179"/>
      <c r="AT155" s="179"/>
      <c r="AU155" s="179"/>
      <c r="AV155" s="179"/>
      <c r="AW155" s="179"/>
    </row>
    <row r="156" spans="10:49" x14ac:dyDescent="0.2">
      <c r="J156" s="179"/>
      <c r="K156" s="179"/>
      <c r="L156" s="179"/>
      <c r="M156" s="179"/>
      <c r="N156" s="179"/>
      <c r="O156" s="179"/>
      <c r="P156" s="179"/>
      <c r="Q156" s="179"/>
      <c r="R156" s="179"/>
      <c r="S156" s="179"/>
      <c r="T156" s="179"/>
      <c r="U156" s="179"/>
      <c r="V156" s="179"/>
      <c r="W156" s="179"/>
      <c r="X156" s="179"/>
      <c r="Y156" s="179"/>
      <c r="Z156" s="179"/>
      <c r="AA156" s="179"/>
      <c r="AB156" s="179"/>
      <c r="AC156" s="179"/>
      <c r="AD156" s="179"/>
      <c r="AE156" s="179"/>
      <c r="AF156" s="179"/>
      <c r="AG156" s="179"/>
      <c r="AH156" s="179"/>
      <c r="AI156" s="179"/>
      <c r="AJ156" s="179"/>
      <c r="AK156" s="179"/>
      <c r="AL156" s="179"/>
      <c r="AM156" s="179"/>
      <c r="AN156" s="179"/>
      <c r="AO156" s="179"/>
      <c r="AP156" s="179"/>
      <c r="AQ156" s="179"/>
      <c r="AR156" s="179"/>
      <c r="AS156" s="179"/>
      <c r="AT156" s="179"/>
      <c r="AU156" s="179"/>
      <c r="AV156" s="179"/>
      <c r="AW156" s="179"/>
    </row>
    <row r="157" spans="10:49" x14ac:dyDescent="0.2">
      <c r="J157" s="179"/>
      <c r="K157" s="179"/>
      <c r="L157" s="179"/>
      <c r="M157" s="179"/>
      <c r="N157" s="179"/>
      <c r="O157" s="179"/>
      <c r="P157" s="179"/>
      <c r="Q157" s="179"/>
      <c r="R157" s="179"/>
      <c r="S157" s="179"/>
      <c r="T157" s="179"/>
      <c r="U157" s="179"/>
      <c r="V157" s="179"/>
      <c r="W157" s="179"/>
      <c r="X157" s="179"/>
      <c r="Y157" s="179"/>
      <c r="Z157" s="179"/>
      <c r="AA157" s="179"/>
      <c r="AB157" s="179"/>
      <c r="AC157" s="179"/>
      <c r="AD157" s="179"/>
      <c r="AE157" s="179"/>
      <c r="AF157" s="179"/>
      <c r="AG157" s="179"/>
      <c r="AH157" s="179"/>
      <c r="AI157" s="179"/>
      <c r="AJ157" s="179"/>
      <c r="AK157" s="179"/>
      <c r="AL157" s="179"/>
      <c r="AM157" s="179"/>
      <c r="AN157" s="179"/>
      <c r="AO157" s="179"/>
      <c r="AP157" s="179"/>
      <c r="AQ157" s="179"/>
      <c r="AR157" s="179"/>
      <c r="AS157" s="179"/>
      <c r="AT157" s="179"/>
      <c r="AU157" s="179"/>
      <c r="AV157" s="179"/>
      <c r="AW157" s="179"/>
    </row>
    <row r="158" spans="10:49" x14ac:dyDescent="0.2">
      <c r="J158" s="179"/>
      <c r="K158" s="179"/>
      <c r="L158" s="179"/>
      <c r="M158" s="179"/>
      <c r="N158" s="179"/>
      <c r="O158" s="179"/>
      <c r="P158" s="179"/>
      <c r="Q158" s="179"/>
      <c r="R158" s="179"/>
      <c r="S158" s="179"/>
      <c r="T158" s="179"/>
      <c r="U158" s="179"/>
      <c r="V158" s="179"/>
      <c r="W158" s="179"/>
      <c r="X158" s="179"/>
      <c r="Y158" s="179"/>
      <c r="Z158" s="179"/>
      <c r="AA158" s="179"/>
      <c r="AB158" s="179"/>
      <c r="AC158" s="179"/>
      <c r="AD158" s="179"/>
      <c r="AE158" s="179"/>
      <c r="AF158" s="179"/>
      <c r="AG158" s="179"/>
      <c r="AH158" s="179"/>
      <c r="AI158" s="179"/>
      <c r="AJ158" s="179"/>
      <c r="AK158" s="179"/>
      <c r="AL158" s="179"/>
      <c r="AM158" s="179"/>
      <c r="AN158" s="179"/>
      <c r="AO158" s="179"/>
      <c r="AP158" s="179"/>
      <c r="AQ158" s="179"/>
      <c r="AR158" s="179"/>
      <c r="AS158" s="179"/>
      <c r="AT158" s="179"/>
      <c r="AU158" s="179"/>
      <c r="AV158" s="179"/>
      <c r="AW158" s="179"/>
    </row>
    <row r="159" spans="10:49" x14ac:dyDescent="0.2">
      <c r="J159" s="179"/>
      <c r="K159" s="179"/>
      <c r="L159" s="179"/>
      <c r="M159" s="179"/>
      <c r="N159" s="179"/>
      <c r="O159" s="179"/>
      <c r="P159" s="179"/>
      <c r="Q159" s="179"/>
      <c r="R159" s="179"/>
      <c r="S159" s="179"/>
      <c r="T159" s="179"/>
      <c r="U159" s="179"/>
      <c r="V159" s="179"/>
      <c r="W159" s="179"/>
      <c r="X159" s="179"/>
      <c r="Y159" s="179"/>
      <c r="Z159" s="179"/>
      <c r="AA159" s="179"/>
      <c r="AB159" s="179"/>
      <c r="AC159" s="179"/>
      <c r="AD159" s="179"/>
      <c r="AE159" s="179"/>
      <c r="AF159" s="179"/>
      <c r="AG159" s="179"/>
      <c r="AH159" s="179"/>
      <c r="AI159" s="179"/>
      <c r="AJ159" s="179"/>
      <c r="AK159" s="179"/>
      <c r="AL159" s="179"/>
      <c r="AM159" s="179"/>
      <c r="AN159" s="179"/>
      <c r="AO159" s="179"/>
      <c r="AP159" s="179"/>
      <c r="AQ159" s="179"/>
      <c r="AR159" s="179"/>
      <c r="AS159" s="179"/>
      <c r="AT159" s="179"/>
      <c r="AU159" s="179"/>
      <c r="AV159" s="179"/>
      <c r="AW159" s="179"/>
    </row>
    <row r="160" spans="10:49" x14ac:dyDescent="0.2">
      <c r="J160" s="179"/>
      <c r="K160" s="179"/>
      <c r="L160" s="179"/>
      <c r="M160" s="179"/>
      <c r="N160" s="179"/>
      <c r="O160" s="179"/>
      <c r="P160" s="179"/>
      <c r="Q160" s="179"/>
      <c r="R160" s="179"/>
      <c r="S160" s="179"/>
      <c r="T160" s="179"/>
      <c r="U160" s="179"/>
      <c r="V160" s="179"/>
      <c r="W160" s="179"/>
      <c r="X160" s="179"/>
      <c r="Y160" s="179"/>
      <c r="Z160" s="179"/>
      <c r="AA160" s="179"/>
      <c r="AB160" s="179"/>
      <c r="AC160" s="179"/>
      <c r="AD160" s="179"/>
      <c r="AE160" s="179"/>
      <c r="AF160" s="179"/>
      <c r="AG160" s="179"/>
      <c r="AH160" s="179"/>
      <c r="AI160" s="179"/>
      <c r="AJ160" s="179"/>
      <c r="AK160" s="179"/>
      <c r="AL160" s="179"/>
      <c r="AM160" s="179"/>
      <c r="AN160" s="179"/>
      <c r="AO160" s="179"/>
      <c r="AP160" s="179"/>
      <c r="AQ160" s="179"/>
      <c r="AR160" s="179"/>
      <c r="AS160" s="179"/>
      <c r="AT160" s="179"/>
      <c r="AU160" s="179"/>
      <c r="AV160" s="179"/>
      <c r="AW160" s="179"/>
    </row>
    <row r="161" spans="10:49" x14ac:dyDescent="0.2">
      <c r="J161" s="179"/>
      <c r="K161" s="179"/>
      <c r="L161" s="179"/>
      <c r="M161" s="179"/>
      <c r="N161" s="179"/>
      <c r="O161" s="179"/>
      <c r="P161" s="179"/>
      <c r="Q161" s="179"/>
      <c r="R161" s="179"/>
      <c r="S161" s="179"/>
      <c r="T161" s="179"/>
      <c r="U161" s="179"/>
      <c r="V161" s="179"/>
      <c r="W161" s="179"/>
      <c r="X161" s="179"/>
      <c r="Y161" s="179"/>
      <c r="Z161" s="179"/>
      <c r="AA161" s="179"/>
      <c r="AB161" s="179"/>
      <c r="AC161" s="179"/>
      <c r="AD161" s="179"/>
      <c r="AE161" s="179"/>
      <c r="AF161" s="179"/>
      <c r="AG161" s="179"/>
      <c r="AH161" s="179"/>
      <c r="AI161" s="179"/>
      <c r="AJ161" s="179"/>
      <c r="AK161" s="179"/>
      <c r="AL161" s="179"/>
      <c r="AM161" s="179"/>
      <c r="AN161" s="179"/>
      <c r="AO161" s="179"/>
      <c r="AP161" s="179"/>
      <c r="AQ161" s="179"/>
      <c r="AR161" s="179"/>
      <c r="AS161" s="179"/>
      <c r="AT161" s="179"/>
      <c r="AU161" s="179"/>
      <c r="AV161" s="179"/>
      <c r="AW161" s="179"/>
    </row>
    <row r="162" spans="10:49" x14ac:dyDescent="0.2">
      <c r="J162" s="179"/>
      <c r="K162" s="179"/>
      <c r="L162" s="179"/>
      <c r="M162" s="179"/>
      <c r="N162" s="179"/>
      <c r="O162" s="179"/>
      <c r="P162" s="179"/>
      <c r="Q162" s="179"/>
      <c r="R162" s="179"/>
      <c r="S162" s="179"/>
      <c r="T162" s="179"/>
      <c r="U162" s="179"/>
      <c r="V162" s="179"/>
      <c r="W162" s="179"/>
      <c r="X162" s="179"/>
      <c r="Y162" s="179"/>
      <c r="Z162" s="179"/>
      <c r="AA162" s="179"/>
      <c r="AB162" s="179"/>
      <c r="AC162" s="179"/>
      <c r="AD162" s="179"/>
      <c r="AE162" s="179"/>
      <c r="AF162" s="179"/>
      <c r="AG162" s="179"/>
      <c r="AH162" s="179"/>
      <c r="AI162" s="179"/>
      <c r="AJ162" s="179"/>
      <c r="AK162" s="179"/>
      <c r="AL162" s="179"/>
      <c r="AM162" s="179"/>
      <c r="AN162" s="179"/>
      <c r="AO162" s="179"/>
      <c r="AP162" s="179"/>
      <c r="AQ162" s="179"/>
      <c r="AR162" s="179"/>
      <c r="AS162" s="179"/>
      <c r="AT162" s="179"/>
      <c r="AU162" s="179"/>
      <c r="AV162" s="179"/>
      <c r="AW162" s="179"/>
    </row>
    <row r="163" spans="10:49" x14ac:dyDescent="0.2">
      <c r="J163" s="179"/>
      <c r="K163" s="179"/>
      <c r="L163" s="179"/>
      <c r="M163" s="179"/>
      <c r="N163" s="179"/>
      <c r="O163" s="179"/>
      <c r="P163" s="179"/>
      <c r="Q163" s="179"/>
      <c r="R163" s="179"/>
      <c r="S163" s="179"/>
      <c r="T163" s="179"/>
      <c r="U163" s="179"/>
      <c r="V163" s="179"/>
      <c r="W163" s="179"/>
      <c r="X163" s="179"/>
      <c r="Y163" s="179"/>
      <c r="Z163" s="179"/>
      <c r="AA163" s="179"/>
      <c r="AB163" s="179"/>
      <c r="AC163" s="179"/>
      <c r="AD163" s="179"/>
      <c r="AE163" s="179"/>
      <c r="AF163" s="179"/>
      <c r="AG163" s="179"/>
      <c r="AH163" s="179"/>
      <c r="AI163" s="179"/>
      <c r="AJ163" s="179"/>
      <c r="AK163" s="179"/>
      <c r="AL163" s="179"/>
      <c r="AM163" s="179"/>
      <c r="AN163" s="179"/>
      <c r="AO163" s="179"/>
      <c r="AP163" s="179"/>
      <c r="AQ163" s="179"/>
      <c r="AR163" s="179"/>
      <c r="AS163" s="179"/>
      <c r="AT163" s="179"/>
      <c r="AU163" s="179"/>
      <c r="AV163" s="179"/>
      <c r="AW163" s="179"/>
    </row>
    <row r="164" spans="10:49" x14ac:dyDescent="0.2">
      <c r="J164" s="179"/>
      <c r="K164" s="179"/>
      <c r="L164" s="179"/>
      <c r="M164" s="179"/>
      <c r="N164" s="179"/>
      <c r="O164" s="179"/>
      <c r="P164" s="179"/>
      <c r="Q164" s="179"/>
      <c r="R164" s="179"/>
      <c r="S164" s="179"/>
      <c r="T164" s="179"/>
      <c r="U164" s="179"/>
      <c r="V164" s="179"/>
      <c r="W164" s="179"/>
      <c r="X164" s="179"/>
      <c r="Y164" s="179"/>
      <c r="Z164" s="179"/>
      <c r="AA164" s="179"/>
      <c r="AB164" s="179"/>
      <c r="AC164" s="179"/>
      <c r="AD164" s="179"/>
      <c r="AE164" s="179"/>
      <c r="AF164" s="179"/>
      <c r="AG164" s="179"/>
      <c r="AH164" s="179"/>
      <c r="AI164" s="179"/>
      <c r="AJ164" s="179"/>
      <c r="AK164" s="179"/>
      <c r="AL164" s="179"/>
      <c r="AM164" s="179"/>
      <c r="AN164" s="179"/>
      <c r="AO164" s="179"/>
      <c r="AP164" s="179"/>
      <c r="AQ164" s="179"/>
      <c r="AR164" s="179"/>
      <c r="AS164" s="179"/>
      <c r="AT164" s="179"/>
      <c r="AU164" s="179"/>
      <c r="AV164" s="179"/>
      <c r="AW164" s="179"/>
    </row>
    <row r="165" spans="10:49" x14ac:dyDescent="0.2">
      <c r="J165" s="179"/>
      <c r="K165" s="179"/>
      <c r="L165" s="179"/>
      <c r="M165" s="179"/>
      <c r="N165" s="179"/>
      <c r="O165" s="179"/>
      <c r="P165" s="179"/>
      <c r="Q165" s="179"/>
      <c r="R165" s="179"/>
      <c r="S165" s="179"/>
      <c r="T165" s="179"/>
      <c r="U165" s="179"/>
      <c r="V165" s="179"/>
      <c r="W165" s="179"/>
      <c r="X165" s="179"/>
      <c r="Y165" s="179"/>
      <c r="Z165" s="179"/>
      <c r="AA165" s="179"/>
      <c r="AB165" s="179"/>
      <c r="AC165" s="179"/>
      <c r="AD165" s="179"/>
      <c r="AE165" s="179"/>
      <c r="AF165" s="179"/>
      <c r="AG165" s="179"/>
      <c r="AH165" s="179"/>
      <c r="AI165" s="179"/>
      <c r="AJ165" s="179"/>
      <c r="AK165" s="179"/>
      <c r="AL165" s="179"/>
      <c r="AM165" s="179"/>
      <c r="AN165" s="179"/>
      <c r="AO165" s="179"/>
      <c r="AP165" s="179"/>
      <c r="AQ165" s="179"/>
      <c r="AR165" s="179"/>
      <c r="AS165" s="179"/>
      <c r="AT165" s="179"/>
      <c r="AU165" s="179"/>
      <c r="AV165" s="179"/>
      <c r="AW165" s="179"/>
    </row>
    <row r="166" spans="10:49" x14ac:dyDescent="0.2">
      <c r="J166" s="179"/>
      <c r="K166" s="179"/>
      <c r="L166" s="179"/>
      <c r="M166" s="179"/>
      <c r="N166" s="179"/>
      <c r="O166" s="179"/>
      <c r="P166" s="179"/>
      <c r="Q166" s="179"/>
      <c r="R166" s="179"/>
      <c r="S166" s="179"/>
      <c r="T166" s="179"/>
      <c r="U166" s="179"/>
      <c r="V166" s="179"/>
      <c r="W166" s="179"/>
      <c r="X166" s="179"/>
      <c r="Y166" s="179"/>
      <c r="Z166" s="179"/>
      <c r="AA166" s="179"/>
      <c r="AB166" s="179"/>
      <c r="AC166" s="179"/>
      <c r="AD166" s="179"/>
      <c r="AE166" s="179"/>
      <c r="AF166" s="179"/>
      <c r="AG166" s="179"/>
      <c r="AH166" s="179"/>
      <c r="AI166" s="179"/>
      <c r="AJ166" s="179"/>
      <c r="AK166" s="179"/>
      <c r="AL166" s="179"/>
      <c r="AM166" s="179"/>
      <c r="AN166" s="179"/>
      <c r="AO166" s="179"/>
      <c r="AP166" s="179"/>
      <c r="AQ166" s="179"/>
      <c r="AR166" s="179"/>
      <c r="AS166" s="179"/>
      <c r="AT166" s="179"/>
      <c r="AU166" s="179"/>
      <c r="AV166" s="179"/>
      <c r="AW166" s="179"/>
    </row>
    <row r="167" spans="10:49" x14ac:dyDescent="0.2">
      <c r="J167" s="179"/>
      <c r="K167" s="179"/>
      <c r="L167" s="179"/>
      <c r="M167" s="179"/>
      <c r="N167" s="179"/>
      <c r="O167" s="179"/>
      <c r="P167" s="179"/>
      <c r="Q167" s="179"/>
      <c r="R167" s="179"/>
      <c r="S167" s="179"/>
      <c r="T167" s="179"/>
      <c r="U167" s="179"/>
      <c r="V167" s="179"/>
      <c r="W167" s="179"/>
      <c r="X167" s="179"/>
      <c r="Y167" s="179"/>
      <c r="Z167" s="179"/>
      <c r="AA167" s="179"/>
      <c r="AB167" s="179"/>
      <c r="AC167" s="179"/>
      <c r="AD167" s="179"/>
      <c r="AE167" s="179"/>
      <c r="AF167" s="179"/>
      <c r="AG167" s="179"/>
      <c r="AH167" s="179"/>
      <c r="AI167" s="179"/>
      <c r="AJ167" s="179"/>
      <c r="AK167" s="179"/>
      <c r="AL167" s="179"/>
      <c r="AM167" s="179"/>
      <c r="AN167" s="179"/>
      <c r="AO167" s="179"/>
      <c r="AP167" s="179"/>
      <c r="AQ167" s="179"/>
      <c r="AR167" s="179"/>
      <c r="AS167" s="179"/>
      <c r="AT167" s="179"/>
      <c r="AU167" s="179"/>
      <c r="AV167" s="179"/>
      <c r="AW167" s="179"/>
    </row>
    <row r="168" spans="10:49" x14ac:dyDescent="0.2">
      <c r="J168" s="179"/>
      <c r="K168" s="179"/>
      <c r="L168" s="179"/>
      <c r="M168" s="179"/>
      <c r="N168" s="179"/>
      <c r="O168" s="179"/>
      <c r="P168" s="179"/>
      <c r="Q168" s="179"/>
      <c r="R168" s="179"/>
      <c r="S168" s="179"/>
      <c r="T168" s="179"/>
      <c r="U168" s="179"/>
      <c r="V168" s="179"/>
      <c r="W168" s="179"/>
      <c r="X168" s="179"/>
      <c r="Y168" s="179"/>
      <c r="Z168" s="179"/>
      <c r="AA168" s="179"/>
      <c r="AB168" s="179"/>
      <c r="AC168" s="179"/>
      <c r="AD168" s="179"/>
      <c r="AE168" s="179"/>
      <c r="AF168" s="179"/>
      <c r="AG168" s="179"/>
      <c r="AH168" s="179"/>
      <c r="AI168" s="179"/>
      <c r="AJ168" s="179"/>
      <c r="AK168" s="179"/>
      <c r="AL168" s="179"/>
      <c r="AM168" s="179"/>
      <c r="AN168" s="179"/>
      <c r="AO168" s="179"/>
      <c r="AP168" s="179"/>
      <c r="AQ168" s="179"/>
      <c r="AR168" s="179"/>
      <c r="AS168" s="179"/>
      <c r="AT168" s="179"/>
      <c r="AU168" s="179"/>
      <c r="AV168" s="179"/>
      <c r="AW168" s="179"/>
    </row>
    <row r="169" spans="10:49" x14ac:dyDescent="0.2">
      <c r="J169" s="179"/>
      <c r="K169" s="179"/>
      <c r="L169" s="179"/>
      <c r="M169" s="179"/>
      <c r="N169" s="179"/>
      <c r="O169" s="179"/>
      <c r="P169" s="179"/>
      <c r="Q169" s="179"/>
      <c r="R169" s="179"/>
      <c r="S169" s="179"/>
      <c r="T169" s="179"/>
      <c r="U169" s="179"/>
      <c r="V169" s="179"/>
      <c r="W169" s="179"/>
      <c r="X169" s="179"/>
      <c r="Y169" s="179"/>
      <c r="Z169" s="179"/>
      <c r="AA169" s="179"/>
      <c r="AB169" s="179"/>
      <c r="AC169" s="179"/>
      <c r="AD169" s="179"/>
      <c r="AE169" s="179"/>
      <c r="AF169" s="179"/>
      <c r="AG169" s="179"/>
      <c r="AH169" s="179"/>
      <c r="AI169" s="179"/>
      <c r="AJ169" s="179"/>
      <c r="AK169" s="179"/>
      <c r="AL169" s="179"/>
      <c r="AM169" s="179"/>
      <c r="AN169" s="179"/>
      <c r="AO169" s="179"/>
      <c r="AP169" s="179"/>
      <c r="AQ169" s="179"/>
      <c r="AR169" s="179"/>
      <c r="AS169" s="179"/>
      <c r="AT169" s="179"/>
      <c r="AU169" s="179"/>
      <c r="AV169" s="179"/>
      <c r="AW169" s="179"/>
    </row>
    <row r="170" spans="10:49" x14ac:dyDescent="0.2">
      <c r="J170" s="179"/>
      <c r="K170" s="179"/>
      <c r="L170" s="179"/>
      <c r="M170" s="179"/>
      <c r="N170" s="179"/>
      <c r="O170" s="179"/>
      <c r="P170" s="179"/>
      <c r="Q170" s="179"/>
      <c r="R170" s="179"/>
      <c r="S170" s="179"/>
      <c r="T170" s="179"/>
      <c r="U170" s="179"/>
      <c r="V170" s="179"/>
      <c r="W170" s="179"/>
      <c r="X170" s="179"/>
      <c r="Y170" s="179"/>
      <c r="Z170" s="179"/>
      <c r="AA170" s="179"/>
      <c r="AB170" s="179"/>
      <c r="AC170" s="179"/>
      <c r="AD170" s="179"/>
      <c r="AE170" s="179"/>
      <c r="AF170" s="179"/>
      <c r="AG170" s="179"/>
      <c r="AH170" s="179"/>
      <c r="AI170" s="179"/>
      <c r="AJ170" s="179"/>
      <c r="AK170" s="179"/>
      <c r="AL170" s="179"/>
      <c r="AM170" s="179"/>
      <c r="AN170" s="179"/>
      <c r="AO170" s="179"/>
      <c r="AP170" s="179"/>
      <c r="AQ170" s="179"/>
      <c r="AR170" s="179"/>
      <c r="AS170" s="179"/>
      <c r="AT170" s="179"/>
      <c r="AU170" s="179"/>
      <c r="AV170" s="179"/>
      <c r="AW170" s="179"/>
    </row>
    <row r="171" spans="10:49" x14ac:dyDescent="0.2">
      <c r="J171" s="179"/>
      <c r="K171" s="179"/>
      <c r="L171" s="179"/>
      <c r="M171" s="179"/>
      <c r="N171" s="179"/>
      <c r="O171" s="179"/>
      <c r="P171" s="179"/>
      <c r="Q171" s="179"/>
      <c r="R171" s="179"/>
      <c r="S171" s="179"/>
      <c r="T171" s="179"/>
      <c r="U171" s="179"/>
      <c r="V171" s="179"/>
      <c r="W171" s="179"/>
      <c r="X171" s="179"/>
      <c r="Y171" s="179"/>
      <c r="Z171" s="179"/>
      <c r="AA171" s="179"/>
      <c r="AB171" s="179"/>
      <c r="AC171" s="179"/>
      <c r="AD171" s="179"/>
      <c r="AE171" s="179"/>
      <c r="AF171" s="179"/>
      <c r="AG171" s="179"/>
      <c r="AH171" s="179"/>
      <c r="AI171" s="179"/>
      <c r="AJ171" s="179"/>
      <c r="AK171" s="179"/>
      <c r="AL171" s="179"/>
      <c r="AM171" s="179"/>
      <c r="AN171" s="179"/>
      <c r="AO171" s="179"/>
      <c r="AP171" s="179"/>
      <c r="AQ171" s="179"/>
      <c r="AR171" s="179"/>
      <c r="AS171" s="179"/>
      <c r="AT171" s="179"/>
      <c r="AU171" s="179"/>
      <c r="AV171" s="179"/>
      <c r="AW171" s="179"/>
    </row>
    <row r="172" spans="10:49" x14ac:dyDescent="0.2">
      <c r="J172" s="179"/>
      <c r="K172" s="179"/>
      <c r="L172" s="179"/>
      <c r="M172" s="179"/>
      <c r="N172" s="179"/>
      <c r="O172" s="179"/>
      <c r="P172" s="179"/>
      <c r="Q172" s="179"/>
      <c r="R172" s="179"/>
      <c r="S172" s="179"/>
      <c r="T172" s="179"/>
      <c r="U172" s="179"/>
      <c r="V172" s="179"/>
      <c r="W172" s="179"/>
      <c r="X172" s="179"/>
      <c r="Y172" s="179"/>
      <c r="Z172" s="179"/>
      <c r="AA172" s="179"/>
      <c r="AB172" s="179"/>
      <c r="AC172" s="179"/>
      <c r="AD172" s="179"/>
      <c r="AE172" s="179"/>
      <c r="AF172" s="179"/>
      <c r="AG172" s="179"/>
      <c r="AH172" s="179"/>
      <c r="AI172" s="179"/>
      <c r="AJ172" s="179"/>
      <c r="AK172" s="179"/>
      <c r="AL172" s="179"/>
      <c r="AM172" s="179"/>
      <c r="AN172" s="179"/>
      <c r="AO172" s="179"/>
      <c r="AP172" s="179"/>
      <c r="AQ172" s="179"/>
      <c r="AR172" s="179"/>
      <c r="AS172" s="179"/>
      <c r="AT172" s="179"/>
      <c r="AU172" s="179"/>
      <c r="AV172" s="179"/>
      <c r="AW172" s="179"/>
    </row>
    <row r="173" spans="10:49" x14ac:dyDescent="0.2">
      <c r="J173" s="179"/>
      <c r="K173" s="179"/>
      <c r="L173" s="179"/>
      <c r="M173" s="179"/>
      <c r="N173" s="179"/>
      <c r="O173" s="179"/>
      <c r="P173" s="179"/>
      <c r="Q173" s="179"/>
      <c r="R173" s="179"/>
      <c r="S173" s="179"/>
      <c r="T173" s="179"/>
      <c r="U173" s="179"/>
      <c r="V173" s="179"/>
      <c r="W173" s="179"/>
      <c r="X173" s="179"/>
      <c r="Y173" s="179"/>
      <c r="Z173" s="179"/>
      <c r="AA173" s="179"/>
      <c r="AB173" s="179"/>
      <c r="AC173" s="179"/>
      <c r="AD173" s="179"/>
      <c r="AE173" s="179"/>
      <c r="AF173" s="179"/>
      <c r="AG173" s="179"/>
      <c r="AH173" s="179"/>
      <c r="AI173" s="179"/>
      <c r="AJ173" s="179"/>
      <c r="AK173" s="179"/>
      <c r="AL173" s="179"/>
      <c r="AM173" s="179"/>
      <c r="AN173" s="179"/>
      <c r="AO173" s="179"/>
      <c r="AP173" s="179"/>
      <c r="AQ173" s="179"/>
      <c r="AR173" s="179"/>
      <c r="AS173" s="179"/>
      <c r="AT173" s="179"/>
      <c r="AU173" s="179"/>
      <c r="AV173" s="179"/>
      <c r="AW173" s="179"/>
    </row>
    <row r="174" spans="10:49" x14ac:dyDescent="0.2">
      <c r="J174" s="179"/>
      <c r="K174" s="179"/>
      <c r="L174" s="179"/>
      <c r="M174" s="179"/>
      <c r="N174" s="179"/>
      <c r="O174" s="179"/>
      <c r="P174" s="179"/>
      <c r="Q174" s="179"/>
      <c r="R174" s="179"/>
      <c r="S174" s="179"/>
      <c r="T174" s="179"/>
      <c r="U174" s="179"/>
      <c r="V174" s="179"/>
      <c r="W174" s="179"/>
      <c r="X174" s="179"/>
      <c r="Y174" s="179"/>
      <c r="Z174" s="179"/>
      <c r="AA174" s="179"/>
      <c r="AB174" s="179"/>
      <c r="AC174" s="179"/>
      <c r="AD174" s="179"/>
      <c r="AE174" s="179"/>
      <c r="AF174" s="179"/>
      <c r="AG174" s="179"/>
      <c r="AH174" s="179"/>
      <c r="AI174" s="179"/>
      <c r="AJ174" s="179"/>
      <c r="AK174" s="179"/>
      <c r="AL174" s="179"/>
      <c r="AM174" s="179"/>
      <c r="AN174" s="179"/>
      <c r="AO174" s="179"/>
      <c r="AP174" s="179"/>
      <c r="AQ174" s="179"/>
      <c r="AR174" s="179"/>
      <c r="AS174" s="179"/>
      <c r="AT174" s="179"/>
      <c r="AU174" s="179"/>
      <c r="AV174" s="179"/>
      <c r="AW174" s="179"/>
    </row>
    <row r="175" spans="10:49" x14ac:dyDescent="0.2">
      <c r="J175" s="179"/>
      <c r="K175" s="179"/>
      <c r="L175" s="179"/>
      <c r="M175" s="179"/>
      <c r="N175" s="179"/>
      <c r="O175" s="179"/>
      <c r="P175" s="179"/>
      <c r="Q175" s="179"/>
      <c r="R175" s="179"/>
      <c r="S175" s="179"/>
      <c r="T175" s="179"/>
      <c r="U175" s="179"/>
      <c r="V175" s="179"/>
      <c r="W175" s="179"/>
      <c r="X175" s="179"/>
      <c r="Y175" s="179"/>
      <c r="Z175" s="179"/>
      <c r="AA175" s="179"/>
      <c r="AB175" s="179"/>
      <c r="AC175" s="179"/>
      <c r="AD175" s="179"/>
      <c r="AE175" s="179"/>
      <c r="AF175" s="179"/>
      <c r="AG175" s="179"/>
      <c r="AH175" s="179"/>
      <c r="AI175" s="179"/>
      <c r="AJ175" s="179"/>
      <c r="AK175" s="179"/>
      <c r="AL175" s="179"/>
      <c r="AM175" s="179"/>
      <c r="AN175" s="179"/>
      <c r="AO175" s="179"/>
      <c r="AP175" s="179"/>
      <c r="AQ175" s="179"/>
      <c r="AR175" s="179"/>
      <c r="AS175" s="179"/>
      <c r="AT175" s="179"/>
      <c r="AU175" s="179"/>
      <c r="AV175" s="179"/>
      <c r="AW175" s="179"/>
    </row>
    <row r="176" spans="10:49" x14ac:dyDescent="0.2">
      <c r="J176" s="179"/>
      <c r="K176" s="179"/>
      <c r="L176" s="179"/>
      <c r="M176" s="179"/>
      <c r="N176" s="179"/>
      <c r="O176" s="179"/>
      <c r="P176" s="179"/>
      <c r="Q176" s="179"/>
      <c r="R176" s="179"/>
      <c r="S176" s="179"/>
      <c r="T176" s="179"/>
      <c r="U176" s="179"/>
      <c r="V176" s="179"/>
      <c r="W176" s="179"/>
      <c r="X176" s="179"/>
      <c r="Y176" s="179"/>
      <c r="Z176" s="179"/>
      <c r="AA176" s="179"/>
      <c r="AB176" s="179"/>
      <c r="AC176" s="179"/>
      <c r="AD176" s="179"/>
      <c r="AE176" s="179"/>
      <c r="AF176" s="179"/>
      <c r="AG176" s="179"/>
      <c r="AH176" s="179"/>
      <c r="AI176" s="179"/>
      <c r="AJ176" s="179"/>
      <c r="AK176" s="179"/>
      <c r="AL176" s="179"/>
      <c r="AM176" s="179"/>
      <c r="AN176" s="179"/>
      <c r="AO176" s="179"/>
      <c r="AP176" s="179"/>
      <c r="AQ176" s="179"/>
      <c r="AR176" s="179"/>
      <c r="AS176" s="179"/>
      <c r="AT176" s="179"/>
      <c r="AU176" s="179"/>
      <c r="AV176" s="179"/>
      <c r="AW176" s="179"/>
    </row>
    <row r="177" spans="10:49" x14ac:dyDescent="0.2">
      <c r="J177" s="179"/>
      <c r="K177" s="179"/>
      <c r="L177" s="179"/>
      <c r="M177" s="179"/>
      <c r="N177" s="179"/>
      <c r="O177" s="179"/>
      <c r="P177" s="179"/>
      <c r="Q177" s="179"/>
      <c r="R177" s="179"/>
      <c r="S177" s="179"/>
      <c r="T177" s="179"/>
      <c r="U177" s="179"/>
      <c r="V177" s="179"/>
      <c r="W177" s="179"/>
      <c r="X177" s="179"/>
      <c r="Y177" s="179"/>
      <c r="Z177" s="179"/>
      <c r="AA177" s="179"/>
      <c r="AB177" s="179"/>
      <c r="AC177" s="179"/>
      <c r="AD177" s="179"/>
      <c r="AE177" s="179"/>
      <c r="AF177" s="179"/>
      <c r="AG177" s="179"/>
      <c r="AH177" s="179"/>
      <c r="AI177" s="179"/>
      <c r="AJ177" s="179"/>
      <c r="AK177" s="179"/>
      <c r="AL177" s="179"/>
      <c r="AM177" s="179"/>
      <c r="AN177" s="179"/>
      <c r="AO177" s="179"/>
      <c r="AP177" s="179"/>
      <c r="AQ177" s="179"/>
      <c r="AR177" s="179"/>
      <c r="AS177" s="179"/>
      <c r="AT177" s="179"/>
      <c r="AU177" s="179"/>
      <c r="AV177" s="179"/>
      <c r="AW177" s="179"/>
    </row>
    <row r="178" spans="10:49" x14ac:dyDescent="0.2">
      <c r="J178" s="179"/>
      <c r="K178" s="179"/>
      <c r="L178" s="179"/>
      <c r="M178" s="179"/>
      <c r="N178" s="179"/>
      <c r="O178" s="179"/>
      <c r="P178" s="179"/>
      <c r="Q178" s="179"/>
      <c r="R178" s="179"/>
      <c r="S178" s="179"/>
      <c r="T178" s="179"/>
      <c r="U178" s="179"/>
      <c r="V178" s="179"/>
      <c r="W178" s="179"/>
      <c r="X178" s="179"/>
      <c r="Y178" s="179"/>
      <c r="Z178" s="179"/>
      <c r="AA178" s="179"/>
      <c r="AB178" s="179"/>
      <c r="AC178" s="179"/>
      <c r="AD178" s="179"/>
      <c r="AE178" s="179"/>
      <c r="AF178" s="179"/>
      <c r="AG178" s="179"/>
      <c r="AH178" s="179"/>
      <c r="AI178" s="179"/>
      <c r="AJ178" s="179"/>
      <c r="AK178" s="179"/>
      <c r="AL178" s="179"/>
      <c r="AM178" s="179"/>
      <c r="AN178" s="179"/>
      <c r="AO178" s="179"/>
      <c r="AP178" s="179"/>
      <c r="AQ178" s="179"/>
      <c r="AR178" s="179"/>
      <c r="AS178" s="179"/>
      <c r="AT178" s="179"/>
      <c r="AU178" s="179"/>
      <c r="AV178" s="179"/>
      <c r="AW178" s="179"/>
    </row>
    <row r="179" spans="10:49" x14ac:dyDescent="0.2">
      <c r="J179" s="179"/>
      <c r="K179" s="179"/>
      <c r="L179" s="179"/>
      <c r="M179" s="179"/>
      <c r="N179" s="179"/>
      <c r="O179" s="179"/>
      <c r="P179" s="179"/>
      <c r="Q179" s="179"/>
      <c r="R179" s="179"/>
      <c r="S179" s="179"/>
      <c r="T179" s="179"/>
      <c r="U179" s="179"/>
      <c r="V179" s="179"/>
      <c r="W179" s="179"/>
      <c r="X179" s="179"/>
      <c r="Y179" s="179"/>
      <c r="Z179" s="179"/>
      <c r="AA179" s="179"/>
      <c r="AB179" s="179"/>
      <c r="AC179" s="179"/>
      <c r="AD179" s="179"/>
      <c r="AE179" s="179"/>
      <c r="AF179" s="179"/>
      <c r="AG179" s="179"/>
      <c r="AH179" s="179"/>
      <c r="AI179" s="179"/>
      <c r="AJ179" s="179"/>
      <c r="AK179" s="179"/>
      <c r="AL179" s="179"/>
      <c r="AM179" s="179"/>
      <c r="AN179" s="179"/>
      <c r="AO179" s="179"/>
      <c r="AP179" s="179"/>
      <c r="AQ179" s="179"/>
      <c r="AR179" s="179"/>
      <c r="AS179" s="179"/>
      <c r="AT179" s="179"/>
      <c r="AU179" s="179"/>
      <c r="AV179" s="179"/>
      <c r="AW179" s="179"/>
    </row>
    <row r="180" spans="10:49" x14ac:dyDescent="0.2">
      <c r="J180" s="179"/>
      <c r="K180" s="179"/>
      <c r="L180" s="179"/>
      <c r="M180" s="179"/>
      <c r="N180" s="179"/>
      <c r="O180" s="179"/>
      <c r="P180" s="179"/>
      <c r="Q180" s="179"/>
      <c r="R180" s="179"/>
      <c r="S180" s="179"/>
      <c r="T180" s="179"/>
      <c r="U180" s="179"/>
      <c r="V180" s="179"/>
      <c r="W180" s="179"/>
      <c r="X180" s="179"/>
      <c r="Y180" s="179"/>
      <c r="Z180" s="179"/>
      <c r="AA180" s="179"/>
      <c r="AB180" s="179"/>
      <c r="AC180" s="179"/>
      <c r="AD180" s="179"/>
      <c r="AE180" s="179"/>
      <c r="AF180" s="179"/>
      <c r="AG180" s="179"/>
      <c r="AH180" s="179"/>
      <c r="AI180" s="179"/>
      <c r="AJ180" s="179"/>
      <c r="AK180" s="179"/>
      <c r="AL180" s="179"/>
      <c r="AM180" s="179"/>
      <c r="AN180" s="179"/>
      <c r="AO180" s="179"/>
      <c r="AP180" s="179"/>
      <c r="AQ180" s="179"/>
      <c r="AR180" s="179"/>
      <c r="AS180" s="179"/>
      <c r="AT180" s="179"/>
      <c r="AU180" s="179"/>
      <c r="AV180" s="179"/>
      <c r="AW180" s="179"/>
    </row>
    <row r="181" spans="10:49" x14ac:dyDescent="0.2">
      <c r="J181" s="179"/>
      <c r="K181" s="179"/>
      <c r="L181" s="179"/>
      <c r="M181" s="179"/>
      <c r="N181" s="179"/>
      <c r="O181" s="179"/>
      <c r="P181" s="179"/>
      <c r="Q181" s="179"/>
      <c r="R181" s="179"/>
      <c r="S181" s="179"/>
      <c r="T181" s="179"/>
      <c r="U181" s="179"/>
      <c r="V181" s="179"/>
      <c r="W181" s="179"/>
      <c r="X181" s="179"/>
      <c r="Y181" s="179"/>
      <c r="Z181" s="179"/>
      <c r="AA181" s="179"/>
      <c r="AB181" s="179"/>
      <c r="AC181" s="179"/>
      <c r="AD181" s="179"/>
      <c r="AE181" s="179"/>
      <c r="AF181" s="179"/>
      <c r="AG181" s="179"/>
      <c r="AH181" s="179"/>
      <c r="AI181" s="179"/>
      <c r="AJ181" s="179"/>
      <c r="AK181" s="179"/>
      <c r="AL181" s="179"/>
      <c r="AM181" s="179"/>
      <c r="AN181" s="179"/>
      <c r="AO181" s="179"/>
      <c r="AP181" s="179"/>
      <c r="AQ181" s="179"/>
      <c r="AR181" s="179"/>
      <c r="AS181" s="179"/>
      <c r="AT181" s="179"/>
      <c r="AU181" s="179"/>
      <c r="AV181" s="179"/>
      <c r="AW181" s="179"/>
    </row>
    <row r="182" spans="10:49" x14ac:dyDescent="0.2">
      <c r="J182" s="179"/>
      <c r="K182" s="179"/>
      <c r="L182" s="179"/>
      <c r="M182" s="179"/>
      <c r="N182" s="179"/>
      <c r="O182" s="179"/>
      <c r="P182" s="179"/>
      <c r="Q182" s="179"/>
      <c r="R182" s="179"/>
      <c r="S182" s="179"/>
      <c r="T182" s="179"/>
      <c r="U182" s="179"/>
      <c r="V182" s="179"/>
      <c r="W182" s="179"/>
      <c r="X182" s="179"/>
      <c r="Y182" s="179"/>
      <c r="Z182" s="179"/>
      <c r="AA182" s="179"/>
      <c r="AB182" s="179"/>
      <c r="AC182" s="179"/>
      <c r="AD182" s="179"/>
      <c r="AE182" s="179"/>
      <c r="AF182" s="179"/>
      <c r="AG182" s="179"/>
      <c r="AH182" s="179"/>
      <c r="AI182" s="179"/>
      <c r="AJ182" s="179"/>
      <c r="AK182" s="179"/>
      <c r="AL182" s="179"/>
      <c r="AM182" s="179"/>
      <c r="AN182" s="179"/>
      <c r="AO182" s="179"/>
      <c r="AP182" s="179"/>
      <c r="AQ182" s="179"/>
      <c r="AR182" s="179"/>
      <c r="AS182" s="179"/>
      <c r="AT182" s="179"/>
      <c r="AU182" s="179"/>
      <c r="AV182" s="179"/>
      <c r="AW182" s="179"/>
    </row>
    <row r="183" spans="10:49" x14ac:dyDescent="0.2">
      <c r="J183" s="179"/>
      <c r="K183" s="179"/>
      <c r="L183" s="179"/>
      <c r="M183" s="179"/>
      <c r="N183" s="179"/>
      <c r="O183" s="179"/>
      <c r="P183" s="179"/>
      <c r="Q183" s="179"/>
      <c r="R183" s="179"/>
      <c r="S183" s="179"/>
      <c r="T183" s="179"/>
      <c r="U183" s="179"/>
      <c r="V183" s="179"/>
      <c r="W183" s="179"/>
      <c r="X183" s="179"/>
      <c r="Y183" s="179"/>
      <c r="Z183" s="179"/>
      <c r="AA183" s="179"/>
      <c r="AB183" s="179"/>
      <c r="AC183" s="179"/>
      <c r="AD183" s="179"/>
      <c r="AE183" s="179"/>
      <c r="AF183" s="179"/>
      <c r="AG183" s="179"/>
      <c r="AH183" s="179"/>
      <c r="AI183" s="179"/>
      <c r="AJ183" s="179"/>
      <c r="AK183" s="179"/>
      <c r="AL183" s="179"/>
      <c r="AM183" s="179"/>
      <c r="AN183" s="179"/>
      <c r="AO183" s="179"/>
      <c r="AP183" s="179"/>
      <c r="AQ183" s="179"/>
      <c r="AR183" s="179"/>
      <c r="AS183" s="179"/>
      <c r="AT183" s="179"/>
      <c r="AU183" s="179"/>
      <c r="AV183" s="179"/>
      <c r="AW183" s="179"/>
    </row>
    <row r="184" spans="10:49" x14ac:dyDescent="0.2">
      <c r="J184" s="179"/>
      <c r="K184" s="179"/>
      <c r="L184" s="179"/>
      <c r="M184" s="179"/>
      <c r="N184" s="179"/>
      <c r="O184" s="179"/>
      <c r="P184" s="179"/>
      <c r="Q184" s="179"/>
      <c r="R184" s="179"/>
      <c r="S184" s="179"/>
      <c r="T184" s="179"/>
      <c r="U184" s="179"/>
      <c r="V184" s="179"/>
      <c r="W184" s="179"/>
      <c r="X184" s="179"/>
      <c r="Y184" s="179"/>
      <c r="Z184" s="179"/>
      <c r="AA184" s="179"/>
      <c r="AB184" s="179"/>
      <c r="AC184" s="179"/>
      <c r="AD184" s="179"/>
      <c r="AE184" s="179"/>
      <c r="AF184" s="179"/>
      <c r="AG184" s="179"/>
      <c r="AH184" s="179"/>
      <c r="AI184" s="179"/>
      <c r="AJ184" s="179"/>
      <c r="AK184" s="179"/>
      <c r="AL184" s="179"/>
      <c r="AM184" s="179"/>
      <c r="AN184" s="179"/>
      <c r="AO184" s="179"/>
      <c r="AP184" s="179"/>
      <c r="AQ184" s="179"/>
      <c r="AR184" s="179"/>
      <c r="AS184" s="179"/>
      <c r="AT184" s="179"/>
      <c r="AU184" s="179"/>
      <c r="AV184" s="179"/>
      <c r="AW184" s="179"/>
    </row>
    <row r="185" spans="10:49" x14ac:dyDescent="0.2">
      <c r="J185" s="179"/>
      <c r="K185" s="179"/>
      <c r="L185" s="179"/>
      <c r="M185" s="179"/>
      <c r="N185" s="179"/>
      <c r="O185" s="179"/>
      <c r="P185" s="179"/>
      <c r="Q185" s="179"/>
      <c r="R185" s="179"/>
      <c r="S185" s="179"/>
      <c r="T185" s="179"/>
      <c r="U185" s="179"/>
      <c r="V185" s="179"/>
      <c r="W185" s="179"/>
      <c r="X185" s="179"/>
      <c r="Y185" s="179"/>
      <c r="Z185" s="179"/>
      <c r="AA185" s="179"/>
      <c r="AB185" s="179"/>
      <c r="AC185" s="179"/>
      <c r="AD185" s="179"/>
      <c r="AE185" s="179"/>
      <c r="AF185" s="179"/>
      <c r="AG185" s="179"/>
      <c r="AH185" s="179"/>
      <c r="AI185" s="179"/>
      <c r="AJ185" s="179"/>
      <c r="AK185" s="179"/>
      <c r="AL185" s="179"/>
      <c r="AM185" s="179"/>
      <c r="AN185" s="179"/>
      <c r="AO185" s="179"/>
      <c r="AP185" s="179"/>
      <c r="AQ185" s="179"/>
      <c r="AR185" s="179"/>
      <c r="AS185" s="179"/>
      <c r="AT185" s="179"/>
      <c r="AU185" s="179"/>
      <c r="AV185" s="179"/>
      <c r="AW185" s="179"/>
    </row>
    <row r="186" spans="10:49" x14ac:dyDescent="0.2">
      <c r="J186" s="179"/>
      <c r="K186" s="179"/>
      <c r="L186" s="179"/>
      <c r="M186" s="179"/>
      <c r="N186" s="179"/>
      <c r="O186" s="179"/>
      <c r="P186" s="179"/>
      <c r="Q186" s="179"/>
      <c r="R186" s="179"/>
      <c r="S186" s="179"/>
      <c r="T186" s="179"/>
      <c r="U186" s="179"/>
      <c r="V186" s="179"/>
      <c r="W186" s="179"/>
      <c r="X186" s="179"/>
      <c r="Y186" s="179"/>
      <c r="Z186" s="179"/>
      <c r="AA186" s="179"/>
      <c r="AB186" s="179"/>
      <c r="AC186" s="179"/>
      <c r="AD186" s="179"/>
      <c r="AE186" s="179"/>
      <c r="AF186" s="179"/>
      <c r="AG186" s="179"/>
      <c r="AH186" s="179"/>
      <c r="AI186" s="179"/>
      <c r="AJ186" s="179"/>
      <c r="AK186" s="179"/>
      <c r="AL186" s="179"/>
      <c r="AM186" s="179"/>
      <c r="AN186" s="179"/>
      <c r="AO186" s="179"/>
      <c r="AP186" s="179"/>
      <c r="AQ186" s="179"/>
      <c r="AR186" s="179"/>
      <c r="AS186" s="179"/>
      <c r="AT186" s="179"/>
      <c r="AU186" s="179"/>
      <c r="AV186" s="179"/>
      <c r="AW186" s="179"/>
    </row>
    <row r="187" spans="10:49" x14ac:dyDescent="0.2">
      <c r="J187" s="179"/>
      <c r="K187" s="179"/>
      <c r="L187" s="179"/>
      <c r="M187" s="179"/>
      <c r="N187" s="179"/>
      <c r="O187" s="179"/>
      <c r="P187" s="179"/>
      <c r="Q187" s="179"/>
      <c r="R187" s="179"/>
      <c r="S187" s="179"/>
      <c r="T187" s="179"/>
      <c r="U187" s="179"/>
      <c r="V187" s="179"/>
      <c r="W187" s="179"/>
      <c r="X187" s="179"/>
      <c r="Y187" s="179"/>
      <c r="Z187" s="179"/>
      <c r="AA187" s="179"/>
      <c r="AB187" s="179"/>
      <c r="AC187" s="179"/>
      <c r="AD187" s="179"/>
      <c r="AE187" s="179"/>
      <c r="AF187" s="179"/>
      <c r="AG187" s="179"/>
      <c r="AH187" s="179"/>
      <c r="AI187" s="179"/>
      <c r="AJ187" s="179"/>
      <c r="AK187" s="179"/>
      <c r="AL187" s="179"/>
      <c r="AM187" s="179"/>
      <c r="AN187" s="179"/>
      <c r="AO187" s="179"/>
      <c r="AP187" s="179"/>
      <c r="AQ187" s="179"/>
      <c r="AR187" s="179"/>
      <c r="AS187" s="179"/>
      <c r="AT187" s="179"/>
      <c r="AU187" s="179"/>
      <c r="AV187" s="179"/>
      <c r="AW187" s="179"/>
    </row>
    <row r="188" spans="10:49" x14ac:dyDescent="0.2">
      <c r="J188" s="179"/>
      <c r="K188" s="179"/>
      <c r="L188" s="179"/>
      <c r="M188" s="179"/>
      <c r="N188" s="179"/>
      <c r="O188" s="179"/>
      <c r="P188" s="179"/>
      <c r="Q188" s="179"/>
      <c r="R188" s="179"/>
      <c r="S188" s="179"/>
      <c r="T188" s="179"/>
      <c r="U188" s="179"/>
      <c r="V188" s="179"/>
      <c r="W188" s="179"/>
      <c r="X188" s="179"/>
      <c r="Y188" s="179"/>
      <c r="Z188" s="179"/>
      <c r="AA188" s="179"/>
      <c r="AB188" s="179"/>
      <c r="AC188" s="179"/>
      <c r="AD188" s="179"/>
      <c r="AE188" s="179"/>
      <c r="AF188" s="179"/>
      <c r="AG188" s="179"/>
      <c r="AH188" s="179"/>
      <c r="AI188" s="179"/>
      <c r="AJ188" s="179"/>
      <c r="AK188" s="179"/>
      <c r="AL188" s="179"/>
      <c r="AM188" s="179"/>
      <c r="AN188" s="179"/>
      <c r="AO188" s="179"/>
      <c r="AP188" s="179"/>
      <c r="AQ188" s="179"/>
      <c r="AR188" s="179"/>
      <c r="AS188" s="179"/>
      <c r="AT188" s="179"/>
      <c r="AU188" s="179"/>
      <c r="AV188" s="179"/>
      <c r="AW188" s="179"/>
    </row>
    <row r="189" spans="10:49" x14ac:dyDescent="0.2">
      <c r="J189" s="179"/>
      <c r="K189" s="179"/>
      <c r="L189" s="179"/>
      <c r="M189" s="179"/>
      <c r="N189" s="179"/>
      <c r="O189" s="179"/>
      <c r="P189" s="179"/>
      <c r="Q189" s="179"/>
      <c r="R189" s="179"/>
      <c r="S189" s="179"/>
      <c r="T189" s="179"/>
      <c r="U189" s="179"/>
      <c r="V189" s="179"/>
      <c r="W189" s="179"/>
      <c r="X189" s="179"/>
      <c r="Y189" s="179"/>
      <c r="Z189" s="179"/>
      <c r="AA189" s="179"/>
      <c r="AB189" s="179"/>
      <c r="AC189" s="179"/>
      <c r="AD189" s="179"/>
      <c r="AE189" s="179"/>
      <c r="AF189" s="179"/>
      <c r="AG189" s="179"/>
      <c r="AH189" s="179"/>
      <c r="AI189" s="179"/>
      <c r="AJ189" s="179"/>
      <c r="AK189" s="179"/>
      <c r="AL189" s="179"/>
      <c r="AM189" s="179"/>
      <c r="AN189" s="179"/>
      <c r="AO189" s="179"/>
      <c r="AP189" s="179"/>
      <c r="AQ189" s="179"/>
      <c r="AR189" s="179"/>
      <c r="AS189" s="179"/>
      <c r="AT189" s="179"/>
      <c r="AU189" s="179"/>
      <c r="AV189" s="179"/>
      <c r="AW189" s="179"/>
    </row>
    <row r="190" spans="10:49" x14ac:dyDescent="0.2">
      <c r="J190" s="179"/>
      <c r="K190" s="179"/>
      <c r="L190" s="179"/>
      <c r="M190" s="179"/>
      <c r="N190" s="179"/>
      <c r="O190" s="179"/>
      <c r="P190" s="179"/>
      <c r="Q190" s="179"/>
      <c r="R190" s="179"/>
      <c r="S190" s="179"/>
      <c r="T190" s="179"/>
      <c r="U190" s="179"/>
      <c r="V190" s="179"/>
      <c r="W190" s="179"/>
      <c r="X190" s="179"/>
      <c r="Y190" s="179"/>
      <c r="Z190" s="179"/>
      <c r="AA190" s="179"/>
      <c r="AB190" s="179"/>
      <c r="AC190" s="179"/>
      <c r="AD190" s="179"/>
      <c r="AE190" s="179"/>
      <c r="AF190" s="179"/>
      <c r="AG190" s="179"/>
      <c r="AH190" s="179"/>
      <c r="AI190" s="179"/>
      <c r="AJ190" s="179"/>
      <c r="AK190" s="179"/>
      <c r="AL190" s="179"/>
      <c r="AM190" s="179"/>
      <c r="AN190" s="179"/>
      <c r="AO190" s="179"/>
      <c r="AP190" s="179"/>
      <c r="AQ190" s="179"/>
      <c r="AR190" s="179"/>
      <c r="AS190" s="179"/>
      <c r="AT190" s="179"/>
      <c r="AU190" s="179"/>
      <c r="AV190" s="179"/>
      <c r="AW190" s="179"/>
    </row>
    <row r="191" spans="10:49" x14ac:dyDescent="0.2">
      <c r="J191" s="179"/>
      <c r="K191" s="179"/>
      <c r="L191" s="179"/>
      <c r="M191" s="179"/>
      <c r="N191" s="179"/>
      <c r="O191" s="179"/>
      <c r="P191" s="179"/>
      <c r="Q191" s="179"/>
      <c r="R191" s="179"/>
      <c r="S191" s="179"/>
      <c r="T191" s="179"/>
      <c r="U191" s="179"/>
      <c r="V191" s="179"/>
      <c r="W191" s="179"/>
      <c r="X191" s="179"/>
      <c r="Y191" s="179"/>
      <c r="Z191" s="179"/>
      <c r="AA191" s="179"/>
      <c r="AB191" s="179"/>
      <c r="AC191" s="179"/>
      <c r="AD191" s="179"/>
      <c r="AE191" s="179"/>
      <c r="AF191" s="179"/>
      <c r="AG191" s="179"/>
      <c r="AH191" s="179"/>
      <c r="AI191" s="179"/>
      <c r="AJ191" s="179"/>
      <c r="AK191" s="179"/>
      <c r="AL191" s="179"/>
      <c r="AM191" s="179"/>
      <c r="AN191" s="179"/>
      <c r="AO191" s="179"/>
      <c r="AP191" s="179"/>
      <c r="AQ191" s="179"/>
      <c r="AR191" s="179"/>
      <c r="AS191" s="179"/>
      <c r="AT191" s="179"/>
      <c r="AU191" s="179"/>
      <c r="AV191" s="179"/>
      <c r="AW191" s="179"/>
    </row>
    <row r="192" spans="10:49" x14ac:dyDescent="0.2">
      <c r="J192" s="179"/>
      <c r="K192" s="179"/>
      <c r="L192" s="179"/>
      <c r="M192" s="179"/>
      <c r="N192" s="179"/>
      <c r="O192" s="179"/>
      <c r="P192" s="179"/>
      <c r="Q192" s="179"/>
      <c r="R192" s="179"/>
      <c r="S192" s="179"/>
      <c r="T192" s="179"/>
      <c r="U192" s="179"/>
      <c r="V192" s="179"/>
      <c r="W192" s="179"/>
      <c r="X192" s="179"/>
      <c r="Y192" s="179"/>
      <c r="Z192" s="179"/>
      <c r="AA192" s="179"/>
      <c r="AB192" s="179"/>
      <c r="AC192" s="179"/>
      <c r="AD192" s="179"/>
      <c r="AE192" s="179"/>
      <c r="AF192" s="179"/>
      <c r="AG192" s="179"/>
      <c r="AH192" s="179"/>
      <c r="AI192" s="179"/>
      <c r="AJ192" s="179"/>
      <c r="AK192" s="179"/>
      <c r="AL192" s="179"/>
      <c r="AM192" s="179"/>
      <c r="AN192" s="179"/>
      <c r="AO192" s="179"/>
      <c r="AP192" s="179"/>
      <c r="AQ192" s="179"/>
      <c r="AR192" s="179"/>
      <c r="AS192" s="179"/>
      <c r="AT192" s="179"/>
      <c r="AU192" s="179"/>
      <c r="AV192" s="179"/>
      <c r="AW192" s="179"/>
    </row>
    <row r="193" spans="10:49" x14ac:dyDescent="0.2">
      <c r="J193" s="179"/>
      <c r="K193" s="179"/>
      <c r="L193" s="179"/>
      <c r="M193" s="179"/>
      <c r="N193" s="179"/>
      <c r="O193" s="179"/>
      <c r="P193" s="179"/>
      <c r="Q193" s="179"/>
      <c r="R193" s="179"/>
      <c r="S193" s="179"/>
      <c r="T193" s="179"/>
      <c r="U193" s="179"/>
      <c r="V193" s="179"/>
      <c r="W193" s="179"/>
      <c r="X193" s="179"/>
      <c r="Y193" s="179"/>
      <c r="Z193" s="179"/>
      <c r="AA193" s="179"/>
      <c r="AB193" s="179"/>
      <c r="AC193" s="179"/>
      <c r="AD193" s="179"/>
      <c r="AE193" s="179"/>
      <c r="AF193" s="179"/>
      <c r="AG193" s="179"/>
      <c r="AH193" s="179"/>
      <c r="AI193" s="179"/>
      <c r="AJ193" s="179"/>
      <c r="AK193" s="179"/>
      <c r="AL193" s="179"/>
      <c r="AM193" s="179"/>
      <c r="AN193" s="179"/>
      <c r="AO193" s="179"/>
      <c r="AP193" s="179"/>
      <c r="AQ193" s="179"/>
      <c r="AR193" s="179"/>
      <c r="AS193" s="179"/>
      <c r="AT193" s="179"/>
      <c r="AU193" s="179"/>
      <c r="AV193" s="179"/>
      <c r="AW193" s="179"/>
    </row>
    <row r="194" spans="10:49" x14ac:dyDescent="0.2">
      <c r="J194" s="179"/>
      <c r="K194" s="179"/>
      <c r="L194" s="179"/>
      <c r="M194" s="179"/>
      <c r="N194" s="179"/>
      <c r="O194" s="179"/>
      <c r="P194" s="179"/>
      <c r="Q194" s="179"/>
      <c r="R194" s="179"/>
      <c r="S194" s="179"/>
      <c r="T194" s="179"/>
      <c r="U194" s="179"/>
      <c r="V194" s="179"/>
      <c r="W194" s="179"/>
      <c r="X194" s="179"/>
      <c r="Y194" s="179"/>
      <c r="Z194" s="179"/>
      <c r="AA194" s="179"/>
      <c r="AB194" s="179"/>
      <c r="AC194" s="179"/>
      <c r="AD194" s="179"/>
      <c r="AE194" s="179"/>
      <c r="AF194" s="179"/>
      <c r="AG194" s="179"/>
      <c r="AH194" s="179"/>
      <c r="AI194" s="179"/>
      <c r="AJ194" s="179"/>
      <c r="AK194" s="179"/>
      <c r="AL194" s="179"/>
      <c r="AM194" s="179"/>
      <c r="AN194" s="179"/>
      <c r="AO194" s="179"/>
      <c r="AP194" s="179"/>
      <c r="AQ194" s="179"/>
      <c r="AR194" s="179"/>
      <c r="AS194" s="179"/>
      <c r="AT194" s="179"/>
      <c r="AU194" s="179"/>
      <c r="AV194" s="179"/>
      <c r="AW194" s="179"/>
    </row>
    <row r="195" spans="10:49" x14ac:dyDescent="0.2">
      <c r="J195" s="179"/>
      <c r="K195" s="179"/>
      <c r="L195" s="179"/>
      <c r="M195" s="179"/>
      <c r="N195" s="179"/>
      <c r="O195" s="179"/>
      <c r="P195" s="179"/>
      <c r="Q195" s="179"/>
      <c r="R195" s="179"/>
      <c r="S195" s="179"/>
      <c r="T195" s="179"/>
      <c r="U195" s="179"/>
      <c r="V195" s="179"/>
      <c r="W195" s="179"/>
      <c r="X195" s="179"/>
      <c r="Y195" s="179"/>
      <c r="Z195" s="179"/>
      <c r="AA195" s="179"/>
      <c r="AB195" s="179"/>
      <c r="AC195" s="179"/>
      <c r="AD195" s="179"/>
      <c r="AE195" s="179"/>
      <c r="AF195" s="179"/>
      <c r="AG195" s="179"/>
      <c r="AH195" s="179"/>
      <c r="AI195" s="179"/>
      <c r="AJ195" s="179"/>
      <c r="AK195" s="179"/>
      <c r="AL195" s="179"/>
      <c r="AM195" s="179"/>
      <c r="AN195" s="179"/>
      <c r="AO195" s="179"/>
      <c r="AP195" s="179"/>
      <c r="AQ195" s="179"/>
      <c r="AR195" s="179"/>
      <c r="AS195" s="179"/>
      <c r="AT195" s="179"/>
      <c r="AU195" s="179"/>
      <c r="AV195" s="179"/>
      <c r="AW195" s="179"/>
    </row>
    <row r="196" spans="10:49" x14ac:dyDescent="0.2">
      <c r="J196" s="179"/>
      <c r="K196" s="179"/>
      <c r="L196" s="179"/>
      <c r="M196" s="179"/>
      <c r="N196" s="179"/>
      <c r="O196" s="179"/>
      <c r="P196" s="179"/>
      <c r="Q196" s="179"/>
      <c r="R196" s="179"/>
      <c r="S196" s="179"/>
      <c r="T196" s="179"/>
      <c r="U196" s="179"/>
      <c r="V196" s="179"/>
      <c r="W196" s="179"/>
      <c r="X196" s="179"/>
      <c r="Y196" s="179"/>
      <c r="Z196" s="179"/>
      <c r="AA196" s="179"/>
      <c r="AB196" s="179"/>
      <c r="AC196" s="179"/>
      <c r="AD196" s="179"/>
      <c r="AE196" s="179"/>
      <c r="AF196" s="179"/>
      <c r="AG196" s="179"/>
      <c r="AH196" s="179"/>
      <c r="AI196" s="179"/>
      <c r="AJ196" s="179"/>
      <c r="AK196" s="179"/>
      <c r="AL196" s="179"/>
      <c r="AM196" s="179"/>
      <c r="AN196" s="179"/>
      <c r="AO196" s="179"/>
      <c r="AP196" s="179"/>
      <c r="AQ196" s="179"/>
      <c r="AR196" s="179"/>
      <c r="AS196" s="179"/>
      <c r="AT196" s="179"/>
      <c r="AU196" s="179"/>
      <c r="AV196" s="179"/>
      <c r="AW196" s="179"/>
    </row>
    <row r="197" spans="10:49" x14ac:dyDescent="0.2">
      <c r="J197" s="179"/>
      <c r="K197" s="179"/>
      <c r="L197" s="179"/>
      <c r="M197" s="179"/>
      <c r="N197" s="179"/>
      <c r="O197" s="179"/>
      <c r="P197" s="179"/>
      <c r="Q197" s="179"/>
      <c r="R197" s="179"/>
      <c r="S197" s="179"/>
      <c r="T197" s="179"/>
      <c r="U197" s="179"/>
      <c r="V197" s="179"/>
      <c r="W197" s="179"/>
      <c r="X197" s="179"/>
      <c r="Y197" s="179"/>
      <c r="Z197" s="179"/>
      <c r="AA197" s="179"/>
      <c r="AB197" s="179"/>
      <c r="AC197" s="179"/>
      <c r="AD197" s="179"/>
      <c r="AE197" s="179"/>
      <c r="AF197" s="179"/>
      <c r="AG197" s="179"/>
      <c r="AH197" s="179"/>
      <c r="AI197" s="179"/>
      <c r="AJ197" s="179"/>
      <c r="AK197" s="179"/>
      <c r="AL197" s="179"/>
      <c r="AM197" s="179"/>
      <c r="AN197" s="179"/>
      <c r="AO197" s="179"/>
      <c r="AP197" s="179"/>
      <c r="AQ197" s="179"/>
      <c r="AR197" s="179"/>
      <c r="AS197" s="179"/>
      <c r="AT197" s="179"/>
      <c r="AU197" s="179"/>
      <c r="AV197" s="179"/>
      <c r="AW197" s="179"/>
    </row>
    <row r="198" spans="10:49" x14ac:dyDescent="0.2">
      <c r="J198" s="179"/>
      <c r="K198" s="179"/>
      <c r="L198" s="179"/>
      <c r="M198" s="179"/>
      <c r="N198" s="179"/>
      <c r="O198" s="179"/>
      <c r="P198" s="179"/>
      <c r="Q198" s="179"/>
      <c r="R198" s="179"/>
      <c r="S198" s="179"/>
      <c r="T198" s="179"/>
      <c r="U198" s="179"/>
      <c r="V198" s="179"/>
      <c r="W198" s="179"/>
      <c r="X198" s="179"/>
      <c r="Y198" s="179"/>
      <c r="Z198" s="179"/>
      <c r="AA198" s="179"/>
      <c r="AB198" s="179"/>
      <c r="AC198" s="179"/>
      <c r="AD198" s="179"/>
      <c r="AE198" s="179"/>
      <c r="AF198" s="179"/>
      <c r="AG198" s="179"/>
      <c r="AH198" s="179"/>
      <c r="AI198" s="179"/>
      <c r="AJ198" s="179"/>
      <c r="AK198" s="179"/>
      <c r="AL198" s="179"/>
      <c r="AM198" s="179"/>
      <c r="AN198" s="179"/>
      <c r="AO198" s="179"/>
      <c r="AP198" s="179"/>
      <c r="AQ198" s="179"/>
      <c r="AR198" s="179"/>
      <c r="AS198" s="179"/>
      <c r="AT198" s="179"/>
      <c r="AU198" s="179"/>
      <c r="AV198" s="179"/>
      <c r="AW198" s="179"/>
    </row>
    <row r="199" spans="10:49" x14ac:dyDescent="0.2">
      <c r="J199" s="179"/>
      <c r="K199" s="179"/>
      <c r="L199" s="179"/>
      <c r="M199" s="179"/>
      <c r="N199" s="179"/>
      <c r="O199" s="179"/>
      <c r="P199" s="179"/>
      <c r="Q199" s="179"/>
      <c r="R199" s="179"/>
      <c r="S199" s="179"/>
      <c r="T199" s="179"/>
      <c r="U199" s="179"/>
      <c r="V199" s="179"/>
      <c r="W199" s="179"/>
      <c r="X199" s="179"/>
      <c r="Y199" s="179"/>
      <c r="Z199" s="179"/>
      <c r="AA199" s="179"/>
      <c r="AB199" s="179"/>
      <c r="AC199" s="179"/>
      <c r="AD199" s="179"/>
      <c r="AE199" s="179"/>
      <c r="AF199" s="179"/>
      <c r="AG199" s="179"/>
      <c r="AH199" s="179"/>
      <c r="AI199" s="179"/>
      <c r="AJ199" s="179"/>
      <c r="AK199" s="179"/>
      <c r="AL199" s="179"/>
      <c r="AM199" s="179"/>
      <c r="AN199" s="179"/>
      <c r="AO199" s="179"/>
      <c r="AP199" s="179"/>
      <c r="AQ199" s="179"/>
      <c r="AR199" s="179"/>
      <c r="AS199" s="179"/>
      <c r="AT199" s="179"/>
      <c r="AU199" s="179"/>
      <c r="AV199" s="179"/>
      <c r="AW199" s="179"/>
    </row>
    <row r="200" spans="10:49" x14ac:dyDescent="0.2">
      <c r="J200" s="179"/>
      <c r="K200" s="179"/>
      <c r="L200" s="179"/>
      <c r="M200" s="179"/>
      <c r="N200" s="179"/>
      <c r="O200" s="179"/>
      <c r="P200" s="179"/>
      <c r="Q200" s="179"/>
      <c r="R200" s="179"/>
      <c r="S200" s="179"/>
      <c r="T200" s="179"/>
      <c r="U200" s="179"/>
      <c r="V200" s="179"/>
      <c r="W200" s="179"/>
      <c r="X200" s="179"/>
      <c r="Y200" s="179"/>
      <c r="Z200" s="179"/>
      <c r="AA200" s="179"/>
      <c r="AB200" s="179"/>
      <c r="AC200" s="179"/>
      <c r="AD200" s="179"/>
      <c r="AE200" s="179"/>
      <c r="AF200" s="179"/>
      <c r="AG200" s="179"/>
      <c r="AH200" s="179"/>
      <c r="AI200" s="179"/>
      <c r="AJ200" s="179"/>
      <c r="AK200" s="179"/>
      <c r="AL200" s="179"/>
      <c r="AM200" s="179"/>
      <c r="AN200" s="179"/>
      <c r="AO200" s="179"/>
      <c r="AP200" s="179"/>
      <c r="AQ200" s="179"/>
      <c r="AR200" s="179"/>
      <c r="AS200" s="179"/>
      <c r="AT200" s="179"/>
      <c r="AU200" s="179"/>
      <c r="AV200" s="179"/>
      <c r="AW200" s="179"/>
    </row>
    <row r="201" spans="10:49" x14ac:dyDescent="0.2">
      <c r="J201" s="179"/>
      <c r="K201" s="179"/>
      <c r="L201" s="179"/>
      <c r="M201" s="179"/>
      <c r="N201" s="179"/>
      <c r="O201" s="179"/>
      <c r="P201" s="179"/>
      <c r="Q201" s="179"/>
      <c r="R201" s="179"/>
      <c r="S201" s="179"/>
      <c r="T201" s="179"/>
      <c r="U201" s="179"/>
      <c r="V201" s="179"/>
      <c r="W201" s="179"/>
      <c r="X201" s="179"/>
      <c r="Y201" s="179"/>
      <c r="Z201" s="179"/>
      <c r="AA201" s="179"/>
      <c r="AB201" s="179"/>
      <c r="AC201" s="179"/>
      <c r="AD201" s="179"/>
      <c r="AE201" s="179"/>
      <c r="AF201" s="179"/>
      <c r="AG201" s="179"/>
      <c r="AH201" s="179"/>
      <c r="AI201" s="179"/>
      <c r="AJ201" s="179"/>
      <c r="AK201" s="179"/>
      <c r="AL201" s="179"/>
      <c r="AM201" s="179"/>
      <c r="AN201" s="179"/>
      <c r="AO201" s="179"/>
      <c r="AP201" s="179"/>
      <c r="AQ201" s="179"/>
      <c r="AR201" s="179"/>
      <c r="AS201" s="179"/>
      <c r="AT201" s="179"/>
      <c r="AU201" s="179"/>
      <c r="AV201" s="179"/>
      <c r="AW201" s="179"/>
    </row>
    <row r="202" spans="10:49" x14ac:dyDescent="0.2">
      <c r="J202" s="179"/>
      <c r="K202" s="179"/>
      <c r="L202" s="179"/>
      <c r="M202" s="179"/>
      <c r="N202" s="179"/>
      <c r="O202" s="179"/>
      <c r="P202" s="179"/>
      <c r="Q202" s="179"/>
      <c r="R202" s="179"/>
      <c r="S202" s="179"/>
      <c r="T202" s="179"/>
      <c r="U202" s="179"/>
      <c r="V202" s="179"/>
      <c r="W202" s="179"/>
      <c r="X202" s="179"/>
      <c r="Y202" s="179"/>
      <c r="Z202" s="179"/>
      <c r="AA202" s="179"/>
      <c r="AB202" s="179"/>
      <c r="AC202" s="179"/>
      <c r="AD202" s="179"/>
      <c r="AE202" s="179"/>
      <c r="AF202" s="179"/>
      <c r="AG202" s="179"/>
      <c r="AH202" s="179"/>
      <c r="AI202" s="179"/>
      <c r="AJ202" s="179"/>
      <c r="AK202" s="179"/>
      <c r="AL202" s="179"/>
      <c r="AM202" s="179"/>
      <c r="AN202" s="179"/>
      <c r="AO202" s="179"/>
      <c r="AP202" s="179"/>
      <c r="AQ202" s="179"/>
      <c r="AR202" s="179"/>
      <c r="AS202" s="179"/>
      <c r="AT202" s="179"/>
      <c r="AU202" s="179"/>
      <c r="AV202" s="179"/>
      <c r="AW202" s="179"/>
    </row>
    <row r="203" spans="10:49" x14ac:dyDescent="0.2">
      <c r="J203" s="179"/>
      <c r="K203" s="179"/>
      <c r="L203" s="179"/>
      <c r="M203" s="179"/>
      <c r="N203" s="179"/>
      <c r="O203" s="179"/>
      <c r="P203" s="179"/>
      <c r="Q203" s="179"/>
      <c r="R203" s="179"/>
      <c r="S203" s="179"/>
      <c r="T203" s="179"/>
      <c r="U203" s="179"/>
      <c r="V203" s="179"/>
      <c r="W203" s="179"/>
      <c r="X203" s="179"/>
      <c r="Y203" s="179"/>
      <c r="Z203" s="179"/>
      <c r="AA203" s="179"/>
      <c r="AB203" s="179"/>
      <c r="AC203" s="179"/>
      <c r="AD203" s="179"/>
      <c r="AE203" s="179"/>
      <c r="AF203" s="179"/>
      <c r="AG203" s="179"/>
      <c r="AH203" s="179"/>
      <c r="AI203" s="179"/>
      <c r="AJ203" s="179"/>
      <c r="AK203" s="179"/>
      <c r="AL203" s="179"/>
      <c r="AM203" s="179"/>
      <c r="AN203" s="179"/>
      <c r="AO203" s="179"/>
      <c r="AP203" s="179"/>
      <c r="AQ203" s="179"/>
      <c r="AR203" s="179"/>
      <c r="AS203" s="179"/>
      <c r="AT203" s="179"/>
      <c r="AU203" s="179"/>
      <c r="AV203" s="179"/>
      <c r="AW203" s="179"/>
    </row>
    <row r="204" spans="10:49" x14ac:dyDescent="0.2">
      <c r="J204" s="179"/>
      <c r="K204" s="179"/>
      <c r="L204" s="179"/>
      <c r="M204" s="179"/>
      <c r="N204" s="179"/>
      <c r="O204" s="179"/>
      <c r="P204" s="179"/>
      <c r="Q204" s="179"/>
      <c r="R204" s="179"/>
      <c r="S204" s="179"/>
      <c r="T204" s="179"/>
      <c r="U204" s="179"/>
      <c r="V204" s="179"/>
      <c r="W204" s="179"/>
      <c r="X204" s="179"/>
      <c r="Y204" s="179"/>
      <c r="Z204" s="179"/>
      <c r="AA204" s="179"/>
      <c r="AB204" s="179"/>
      <c r="AC204" s="179"/>
      <c r="AD204" s="179"/>
      <c r="AE204" s="179"/>
      <c r="AF204" s="179"/>
      <c r="AG204" s="179"/>
      <c r="AH204" s="179"/>
      <c r="AI204" s="179"/>
      <c r="AJ204" s="179"/>
      <c r="AK204" s="179"/>
      <c r="AL204" s="179"/>
      <c r="AM204" s="179"/>
      <c r="AN204" s="179"/>
      <c r="AO204" s="179"/>
      <c r="AP204" s="179"/>
      <c r="AQ204" s="179"/>
      <c r="AR204" s="179"/>
      <c r="AS204" s="179"/>
      <c r="AT204" s="179"/>
      <c r="AU204" s="179"/>
      <c r="AV204" s="179"/>
      <c r="AW204" s="179"/>
    </row>
    <row r="205" spans="10:49" x14ac:dyDescent="0.2">
      <c r="J205" s="179"/>
      <c r="K205" s="179"/>
      <c r="L205" s="179"/>
      <c r="M205" s="179"/>
      <c r="N205" s="179"/>
      <c r="O205" s="179"/>
      <c r="P205" s="179"/>
      <c r="Q205" s="179"/>
      <c r="R205" s="179"/>
      <c r="S205" s="179"/>
      <c r="T205" s="179"/>
      <c r="U205" s="179"/>
      <c r="V205" s="179"/>
      <c r="W205" s="179"/>
      <c r="X205" s="179"/>
      <c r="Y205" s="179"/>
      <c r="Z205" s="179"/>
      <c r="AA205" s="179"/>
      <c r="AB205" s="179"/>
      <c r="AC205" s="179"/>
      <c r="AD205" s="179"/>
      <c r="AE205" s="179"/>
      <c r="AF205" s="179"/>
      <c r="AG205" s="179"/>
      <c r="AH205" s="179"/>
      <c r="AI205" s="179"/>
      <c r="AJ205" s="179"/>
      <c r="AK205" s="179"/>
      <c r="AL205" s="179"/>
      <c r="AM205" s="179"/>
      <c r="AN205" s="179"/>
      <c r="AO205" s="179"/>
      <c r="AP205" s="179"/>
      <c r="AQ205" s="179"/>
      <c r="AR205" s="179"/>
      <c r="AS205" s="179"/>
      <c r="AT205" s="179"/>
      <c r="AU205" s="179"/>
      <c r="AV205" s="179"/>
      <c r="AW205" s="179"/>
    </row>
    <row r="206" spans="10:49" x14ac:dyDescent="0.2">
      <c r="J206" s="179"/>
      <c r="K206" s="179"/>
      <c r="L206" s="179"/>
      <c r="M206" s="179"/>
      <c r="N206" s="179"/>
      <c r="O206" s="179"/>
      <c r="P206" s="179"/>
      <c r="Q206" s="179"/>
      <c r="R206" s="179"/>
      <c r="S206" s="179"/>
      <c r="T206" s="179"/>
      <c r="U206" s="179"/>
      <c r="V206" s="179"/>
      <c r="W206" s="179"/>
      <c r="X206" s="179"/>
      <c r="Y206" s="179"/>
      <c r="Z206" s="179"/>
      <c r="AA206" s="179"/>
      <c r="AB206" s="179"/>
      <c r="AC206" s="179"/>
      <c r="AD206" s="179"/>
      <c r="AE206" s="179"/>
      <c r="AF206" s="179"/>
      <c r="AG206" s="179"/>
      <c r="AH206" s="179"/>
      <c r="AI206" s="179"/>
      <c r="AJ206" s="179"/>
      <c r="AK206" s="179"/>
      <c r="AL206" s="179"/>
      <c r="AM206" s="179"/>
      <c r="AN206" s="179"/>
      <c r="AO206" s="179"/>
      <c r="AP206" s="179"/>
      <c r="AQ206" s="179"/>
      <c r="AR206" s="179"/>
      <c r="AS206" s="179"/>
      <c r="AT206" s="179"/>
      <c r="AU206" s="179"/>
      <c r="AV206" s="179"/>
      <c r="AW206" s="179"/>
    </row>
    <row r="207" spans="10:49" x14ac:dyDescent="0.2">
      <c r="J207" s="179"/>
      <c r="K207" s="179"/>
      <c r="L207" s="179"/>
      <c r="M207" s="179"/>
      <c r="N207" s="179"/>
      <c r="O207" s="179"/>
      <c r="P207" s="179"/>
      <c r="Q207" s="179"/>
      <c r="R207" s="179"/>
      <c r="S207" s="179"/>
      <c r="T207" s="179"/>
      <c r="U207" s="179"/>
      <c r="V207" s="179"/>
      <c r="W207" s="179"/>
      <c r="X207" s="179"/>
      <c r="Y207" s="179"/>
      <c r="Z207" s="179"/>
      <c r="AA207" s="179"/>
      <c r="AB207" s="179"/>
      <c r="AC207" s="179"/>
      <c r="AD207" s="179"/>
      <c r="AE207" s="179"/>
      <c r="AF207" s="179"/>
      <c r="AG207" s="179"/>
      <c r="AH207" s="179"/>
      <c r="AI207" s="179"/>
      <c r="AJ207" s="179"/>
      <c r="AK207" s="179"/>
      <c r="AL207" s="179"/>
      <c r="AM207" s="179"/>
      <c r="AN207" s="179"/>
      <c r="AO207" s="179"/>
      <c r="AP207" s="179"/>
      <c r="AQ207" s="179"/>
      <c r="AR207" s="179"/>
      <c r="AS207" s="179"/>
      <c r="AT207" s="179"/>
      <c r="AU207" s="179"/>
      <c r="AV207" s="179"/>
      <c r="AW207" s="179"/>
    </row>
    <row r="208" spans="10:49" x14ac:dyDescent="0.2">
      <c r="J208" s="179"/>
      <c r="K208" s="179"/>
      <c r="L208" s="179"/>
      <c r="M208" s="179"/>
      <c r="N208" s="179"/>
      <c r="O208" s="179"/>
      <c r="P208" s="179"/>
      <c r="Q208" s="179"/>
      <c r="R208" s="179"/>
      <c r="S208" s="179"/>
      <c r="T208" s="179"/>
      <c r="U208" s="179"/>
      <c r="V208" s="179"/>
      <c r="W208" s="179"/>
      <c r="X208" s="179"/>
      <c r="Y208" s="179"/>
      <c r="Z208" s="179"/>
      <c r="AA208" s="179"/>
      <c r="AB208" s="179"/>
      <c r="AC208" s="179"/>
      <c r="AD208" s="179"/>
      <c r="AE208" s="179"/>
      <c r="AF208" s="179"/>
      <c r="AG208" s="179"/>
      <c r="AH208" s="179"/>
      <c r="AI208" s="179"/>
      <c r="AJ208" s="179"/>
      <c r="AK208" s="179"/>
      <c r="AL208" s="179"/>
      <c r="AM208" s="179"/>
      <c r="AN208" s="179"/>
      <c r="AO208" s="179"/>
      <c r="AP208" s="179"/>
      <c r="AQ208" s="179"/>
      <c r="AR208" s="179"/>
      <c r="AS208" s="179"/>
      <c r="AT208" s="179"/>
      <c r="AU208" s="179"/>
      <c r="AV208" s="179"/>
      <c r="AW208" s="179"/>
    </row>
    <row r="209" spans="10:49" x14ac:dyDescent="0.2">
      <c r="J209" s="179"/>
      <c r="K209" s="179"/>
      <c r="L209" s="179"/>
      <c r="M209" s="179"/>
      <c r="N209" s="179"/>
      <c r="O209" s="179"/>
      <c r="P209" s="179"/>
      <c r="Q209" s="179"/>
      <c r="R209" s="179"/>
      <c r="S209" s="179"/>
      <c r="T209" s="179"/>
      <c r="U209" s="179"/>
      <c r="V209" s="179"/>
      <c r="W209" s="179"/>
      <c r="X209" s="179"/>
      <c r="Y209" s="179"/>
      <c r="Z209" s="179"/>
      <c r="AA209" s="179"/>
      <c r="AB209" s="179"/>
      <c r="AC209" s="179"/>
      <c r="AD209" s="179"/>
      <c r="AE209" s="179"/>
      <c r="AF209" s="179"/>
      <c r="AG209" s="179"/>
      <c r="AH209" s="179"/>
      <c r="AI209" s="179"/>
      <c r="AJ209" s="179"/>
      <c r="AK209" s="179"/>
      <c r="AL209" s="179"/>
      <c r="AM209" s="179"/>
      <c r="AN209" s="179"/>
      <c r="AO209" s="179"/>
      <c r="AP209" s="179"/>
      <c r="AQ209" s="179"/>
      <c r="AR209" s="179"/>
      <c r="AS209" s="179"/>
      <c r="AT209" s="179"/>
      <c r="AU209" s="179"/>
      <c r="AV209" s="179"/>
      <c r="AW209" s="179"/>
    </row>
    <row r="210" spans="10:49" x14ac:dyDescent="0.2">
      <c r="J210" s="179"/>
      <c r="K210" s="179"/>
      <c r="L210" s="179"/>
      <c r="M210" s="179"/>
      <c r="N210" s="179"/>
      <c r="O210" s="179"/>
      <c r="P210" s="179"/>
      <c r="Q210" s="179"/>
      <c r="R210" s="179"/>
      <c r="S210" s="179"/>
      <c r="T210" s="179"/>
      <c r="U210" s="179"/>
      <c r="V210" s="179"/>
      <c r="W210" s="179"/>
      <c r="X210" s="179"/>
      <c r="Y210" s="179"/>
      <c r="Z210" s="179"/>
      <c r="AA210" s="179"/>
      <c r="AB210" s="179"/>
      <c r="AC210" s="179"/>
      <c r="AD210" s="179"/>
      <c r="AE210" s="179"/>
      <c r="AF210" s="179"/>
      <c r="AG210" s="179"/>
      <c r="AH210" s="179"/>
      <c r="AI210" s="179"/>
      <c r="AJ210" s="179"/>
      <c r="AK210" s="179"/>
      <c r="AL210" s="179"/>
      <c r="AM210" s="179"/>
      <c r="AN210" s="179"/>
      <c r="AO210" s="179"/>
      <c r="AP210" s="179"/>
      <c r="AQ210" s="179"/>
      <c r="AR210" s="179"/>
      <c r="AS210" s="179"/>
      <c r="AT210" s="179"/>
      <c r="AU210" s="179"/>
      <c r="AV210" s="179"/>
      <c r="AW210" s="179"/>
    </row>
    <row r="211" spans="10:49" x14ac:dyDescent="0.2">
      <c r="J211" s="179"/>
      <c r="K211" s="179"/>
      <c r="L211" s="179"/>
      <c r="M211" s="179"/>
      <c r="N211" s="179"/>
      <c r="O211" s="179"/>
      <c r="P211" s="179"/>
      <c r="Q211" s="179"/>
      <c r="R211" s="179"/>
      <c r="S211" s="179"/>
      <c r="T211" s="179"/>
      <c r="U211" s="179"/>
      <c r="V211" s="179"/>
      <c r="W211" s="179"/>
      <c r="X211" s="179"/>
      <c r="Y211" s="179"/>
      <c r="Z211" s="179"/>
      <c r="AA211" s="179"/>
      <c r="AB211" s="179"/>
      <c r="AC211" s="179"/>
      <c r="AD211" s="179"/>
      <c r="AE211" s="179"/>
      <c r="AF211" s="179"/>
      <c r="AG211" s="179"/>
      <c r="AH211" s="179"/>
      <c r="AI211" s="179"/>
      <c r="AJ211" s="179"/>
      <c r="AK211" s="179"/>
      <c r="AL211" s="179"/>
      <c r="AM211" s="179"/>
      <c r="AN211" s="179"/>
      <c r="AO211" s="179"/>
      <c r="AP211" s="179"/>
      <c r="AQ211" s="179"/>
      <c r="AR211" s="179"/>
      <c r="AS211" s="179"/>
      <c r="AT211" s="179"/>
      <c r="AU211" s="179"/>
      <c r="AV211" s="179"/>
      <c r="AW211" s="179"/>
    </row>
    <row r="212" spans="10:49" x14ac:dyDescent="0.2">
      <c r="J212" s="179"/>
      <c r="K212" s="179"/>
      <c r="L212" s="179"/>
      <c r="M212" s="179"/>
      <c r="N212" s="179"/>
      <c r="O212" s="179"/>
      <c r="P212" s="179"/>
      <c r="Q212" s="179"/>
      <c r="R212" s="179"/>
      <c r="S212" s="179"/>
      <c r="T212" s="179"/>
      <c r="U212" s="179"/>
      <c r="V212" s="179"/>
      <c r="W212" s="179"/>
      <c r="X212" s="179"/>
      <c r="Y212" s="179"/>
      <c r="Z212" s="179"/>
      <c r="AA212" s="179"/>
      <c r="AB212" s="179"/>
      <c r="AC212" s="179"/>
      <c r="AD212" s="179"/>
      <c r="AE212" s="179"/>
      <c r="AF212" s="179"/>
      <c r="AG212" s="179"/>
      <c r="AH212" s="179"/>
      <c r="AI212" s="179"/>
      <c r="AJ212" s="179"/>
      <c r="AK212" s="179"/>
      <c r="AL212" s="179"/>
      <c r="AM212" s="179"/>
      <c r="AN212" s="179"/>
      <c r="AO212" s="179"/>
      <c r="AP212" s="179"/>
      <c r="AQ212" s="179"/>
      <c r="AR212" s="179"/>
      <c r="AS212" s="179"/>
      <c r="AT212" s="179"/>
      <c r="AU212" s="179"/>
      <c r="AV212" s="179"/>
      <c r="AW212" s="179"/>
    </row>
    <row r="213" spans="10:49" x14ac:dyDescent="0.2">
      <c r="J213" s="179"/>
      <c r="K213" s="179"/>
      <c r="L213" s="179"/>
      <c r="M213" s="179"/>
      <c r="N213" s="179"/>
      <c r="O213" s="179"/>
      <c r="P213" s="179"/>
      <c r="Q213" s="179"/>
      <c r="R213" s="179"/>
      <c r="S213" s="179"/>
      <c r="T213" s="179"/>
      <c r="U213" s="179"/>
      <c r="V213" s="179"/>
      <c r="W213" s="179"/>
      <c r="X213" s="179"/>
      <c r="Y213" s="179"/>
      <c r="Z213" s="179"/>
      <c r="AA213" s="179"/>
      <c r="AB213" s="179"/>
      <c r="AC213" s="179"/>
      <c r="AD213" s="179"/>
      <c r="AE213" s="179"/>
      <c r="AF213" s="179"/>
      <c r="AG213" s="179"/>
      <c r="AH213" s="179"/>
      <c r="AI213" s="179"/>
      <c r="AJ213" s="179"/>
      <c r="AK213" s="179"/>
      <c r="AL213" s="179"/>
      <c r="AM213" s="179"/>
      <c r="AN213" s="179"/>
      <c r="AO213" s="179"/>
      <c r="AP213" s="179"/>
      <c r="AQ213" s="179"/>
      <c r="AR213" s="179"/>
      <c r="AS213" s="179"/>
      <c r="AT213" s="179"/>
      <c r="AU213" s="179"/>
      <c r="AV213" s="179"/>
      <c r="AW213" s="179"/>
    </row>
    <row r="214" spans="10:49" x14ac:dyDescent="0.2">
      <c r="J214" s="179"/>
      <c r="K214" s="179"/>
      <c r="L214" s="179"/>
      <c r="M214" s="179"/>
      <c r="N214" s="179"/>
      <c r="O214" s="179"/>
      <c r="P214" s="179"/>
      <c r="Q214" s="179"/>
      <c r="R214" s="179"/>
      <c r="S214" s="179"/>
      <c r="T214" s="179"/>
      <c r="U214" s="179"/>
      <c r="V214" s="179"/>
      <c r="W214" s="179"/>
      <c r="X214" s="179"/>
      <c r="Y214" s="179"/>
      <c r="Z214" s="179"/>
      <c r="AA214" s="179"/>
      <c r="AB214" s="179"/>
      <c r="AC214" s="179"/>
      <c r="AD214" s="179"/>
      <c r="AE214" s="179"/>
      <c r="AF214" s="179"/>
      <c r="AG214" s="179"/>
      <c r="AH214" s="179"/>
      <c r="AI214" s="179"/>
      <c r="AJ214" s="179"/>
      <c r="AK214" s="179"/>
      <c r="AL214" s="179"/>
      <c r="AM214" s="179"/>
      <c r="AN214" s="179"/>
      <c r="AO214" s="179"/>
      <c r="AP214" s="179"/>
      <c r="AQ214" s="179"/>
      <c r="AR214" s="179"/>
      <c r="AS214" s="179"/>
      <c r="AT214" s="179"/>
      <c r="AU214" s="179"/>
      <c r="AV214" s="179"/>
      <c r="AW214" s="179"/>
    </row>
    <row r="215" spans="10:49" x14ac:dyDescent="0.2">
      <c r="J215" s="179"/>
      <c r="K215" s="179"/>
      <c r="L215" s="179"/>
      <c r="M215" s="179"/>
      <c r="N215" s="179"/>
      <c r="O215" s="179"/>
      <c r="P215" s="179"/>
      <c r="Q215" s="179"/>
      <c r="R215" s="179"/>
      <c r="S215" s="179"/>
      <c r="T215" s="179"/>
      <c r="U215" s="179"/>
      <c r="V215" s="179"/>
      <c r="W215" s="179"/>
      <c r="X215" s="179"/>
      <c r="Y215" s="179"/>
      <c r="Z215" s="179"/>
      <c r="AA215" s="179"/>
      <c r="AB215" s="179"/>
      <c r="AC215" s="179"/>
      <c r="AD215" s="179"/>
      <c r="AE215" s="179"/>
      <c r="AF215" s="179"/>
      <c r="AG215" s="179"/>
      <c r="AH215" s="179"/>
      <c r="AI215" s="179"/>
      <c r="AJ215" s="179"/>
      <c r="AK215" s="179"/>
      <c r="AL215" s="179"/>
      <c r="AM215" s="179"/>
      <c r="AN215" s="179"/>
      <c r="AO215" s="179"/>
      <c r="AP215" s="179"/>
      <c r="AQ215" s="179"/>
      <c r="AR215" s="179"/>
      <c r="AS215" s="179"/>
      <c r="AT215" s="179"/>
      <c r="AU215" s="179"/>
      <c r="AV215" s="179"/>
      <c r="AW215" s="179"/>
    </row>
    <row r="216" spans="10:49" x14ac:dyDescent="0.2">
      <c r="J216" s="179"/>
      <c r="K216" s="179"/>
      <c r="L216" s="179"/>
      <c r="M216" s="179"/>
      <c r="N216" s="179"/>
      <c r="O216" s="179"/>
      <c r="P216" s="179"/>
      <c r="Q216" s="179"/>
      <c r="R216" s="179"/>
      <c r="S216" s="179"/>
      <c r="T216" s="179"/>
      <c r="U216" s="179"/>
      <c r="V216" s="179"/>
      <c r="W216" s="179"/>
      <c r="X216" s="179"/>
      <c r="Y216" s="179"/>
      <c r="Z216" s="179"/>
      <c r="AA216" s="179"/>
      <c r="AB216" s="179"/>
      <c r="AC216" s="179"/>
      <c r="AD216" s="179"/>
      <c r="AE216" s="179"/>
      <c r="AF216" s="179"/>
      <c r="AG216" s="179"/>
      <c r="AH216" s="179"/>
      <c r="AI216" s="179"/>
      <c r="AJ216" s="179"/>
      <c r="AK216" s="179"/>
      <c r="AL216" s="179"/>
      <c r="AM216" s="179"/>
      <c r="AN216" s="179"/>
      <c r="AO216" s="179"/>
      <c r="AP216" s="179"/>
      <c r="AQ216" s="179"/>
      <c r="AR216" s="179"/>
      <c r="AS216" s="179"/>
      <c r="AT216" s="179"/>
      <c r="AU216" s="179"/>
      <c r="AV216" s="179"/>
      <c r="AW216" s="179"/>
    </row>
    <row r="217" spans="10:49" x14ac:dyDescent="0.2">
      <c r="J217" s="179"/>
      <c r="K217" s="179"/>
      <c r="L217" s="179"/>
      <c r="M217" s="179"/>
      <c r="N217" s="179"/>
      <c r="O217" s="179"/>
      <c r="P217" s="179"/>
      <c r="Q217" s="179"/>
      <c r="R217" s="179"/>
      <c r="S217" s="179"/>
      <c r="T217" s="179"/>
      <c r="U217" s="179"/>
      <c r="V217" s="179"/>
      <c r="W217" s="179"/>
      <c r="X217" s="179"/>
      <c r="Y217" s="179"/>
      <c r="Z217" s="179"/>
      <c r="AA217" s="179"/>
      <c r="AB217" s="179"/>
      <c r="AC217" s="179"/>
      <c r="AD217" s="179"/>
      <c r="AE217" s="179"/>
      <c r="AF217" s="179"/>
      <c r="AG217" s="179"/>
      <c r="AH217" s="179"/>
      <c r="AI217" s="179"/>
      <c r="AJ217" s="179"/>
      <c r="AK217" s="179"/>
      <c r="AL217" s="179"/>
      <c r="AM217" s="179"/>
      <c r="AN217" s="179"/>
      <c r="AO217" s="179"/>
      <c r="AP217" s="179"/>
      <c r="AQ217" s="179"/>
      <c r="AR217" s="179"/>
      <c r="AS217" s="179"/>
      <c r="AT217" s="179"/>
      <c r="AU217" s="179"/>
      <c r="AV217" s="179"/>
      <c r="AW217" s="179"/>
    </row>
    <row r="218" spans="10:49" x14ac:dyDescent="0.2">
      <c r="J218" s="179"/>
      <c r="K218" s="179"/>
      <c r="L218" s="179"/>
      <c r="M218" s="179"/>
      <c r="N218" s="179"/>
      <c r="O218" s="179"/>
      <c r="P218" s="179"/>
      <c r="Q218" s="179"/>
      <c r="R218" s="179"/>
      <c r="S218" s="179"/>
      <c r="T218" s="179"/>
      <c r="U218" s="179"/>
      <c r="V218" s="179"/>
      <c r="W218" s="179"/>
      <c r="X218" s="179"/>
      <c r="Y218" s="179"/>
      <c r="Z218" s="179"/>
      <c r="AA218" s="179"/>
      <c r="AB218" s="179"/>
      <c r="AC218" s="179"/>
      <c r="AD218" s="179"/>
      <c r="AE218" s="179"/>
      <c r="AF218" s="179"/>
      <c r="AG218" s="179"/>
      <c r="AH218" s="179"/>
      <c r="AI218" s="179"/>
      <c r="AJ218" s="179"/>
      <c r="AK218" s="179"/>
      <c r="AL218" s="179"/>
      <c r="AM218" s="179"/>
      <c r="AN218" s="179"/>
      <c r="AO218" s="179"/>
      <c r="AP218" s="179"/>
      <c r="AQ218" s="179"/>
      <c r="AR218" s="179"/>
      <c r="AS218" s="179"/>
      <c r="AT218" s="179"/>
      <c r="AU218" s="179"/>
      <c r="AV218" s="179"/>
      <c r="AW218" s="179"/>
    </row>
    <row r="219" spans="10:49" x14ac:dyDescent="0.2">
      <c r="J219" s="179"/>
      <c r="K219" s="179"/>
      <c r="L219" s="179"/>
      <c r="M219" s="179"/>
      <c r="N219" s="179"/>
      <c r="O219" s="179"/>
      <c r="P219" s="179"/>
      <c r="Q219" s="179"/>
      <c r="R219" s="179"/>
      <c r="S219" s="179"/>
      <c r="T219" s="179"/>
      <c r="U219" s="179"/>
      <c r="V219" s="179"/>
      <c r="W219" s="179"/>
      <c r="X219" s="179"/>
      <c r="Y219" s="179"/>
      <c r="Z219" s="179"/>
      <c r="AA219" s="179"/>
      <c r="AB219" s="179"/>
      <c r="AC219" s="179"/>
      <c r="AD219" s="179"/>
      <c r="AE219" s="179"/>
      <c r="AF219" s="179"/>
      <c r="AG219" s="179"/>
      <c r="AH219" s="179"/>
      <c r="AI219" s="179"/>
      <c r="AJ219" s="179"/>
      <c r="AK219" s="179"/>
      <c r="AL219" s="179"/>
      <c r="AM219" s="179"/>
      <c r="AN219" s="179"/>
      <c r="AO219" s="179"/>
      <c r="AP219" s="179"/>
      <c r="AQ219" s="179"/>
      <c r="AR219" s="179"/>
      <c r="AS219" s="179"/>
      <c r="AT219" s="179"/>
      <c r="AU219" s="179"/>
      <c r="AV219" s="179"/>
      <c r="AW219" s="179"/>
    </row>
    <row r="220" spans="10:49" x14ac:dyDescent="0.2">
      <c r="J220" s="179"/>
      <c r="K220" s="179"/>
      <c r="L220" s="179"/>
      <c r="M220" s="179"/>
      <c r="N220" s="179"/>
      <c r="O220" s="179"/>
      <c r="P220" s="179"/>
      <c r="Q220" s="179"/>
      <c r="R220" s="179"/>
      <c r="S220" s="179"/>
      <c r="T220" s="179"/>
      <c r="U220" s="179"/>
      <c r="V220" s="179"/>
      <c r="W220" s="179"/>
      <c r="X220" s="179"/>
      <c r="Y220" s="179"/>
      <c r="Z220" s="179"/>
      <c r="AA220" s="179"/>
      <c r="AB220" s="179"/>
      <c r="AC220" s="179"/>
      <c r="AD220" s="179"/>
      <c r="AE220" s="179"/>
      <c r="AF220" s="179"/>
      <c r="AG220" s="179"/>
      <c r="AH220" s="179"/>
      <c r="AI220" s="179"/>
      <c r="AJ220" s="179"/>
      <c r="AK220" s="179"/>
      <c r="AL220" s="179"/>
      <c r="AM220" s="179"/>
      <c r="AN220" s="179"/>
      <c r="AO220" s="179"/>
      <c r="AP220" s="179"/>
      <c r="AQ220" s="179"/>
      <c r="AR220" s="179"/>
      <c r="AS220" s="179"/>
      <c r="AT220" s="179"/>
      <c r="AU220" s="179"/>
      <c r="AV220" s="179"/>
      <c r="AW220" s="179"/>
    </row>
    <row r="221" spans="10:49" x14ac:dyDescent="0.2">
      <c r="J221" s="179"/>
      <c r="K221" s="179"/>
      <c r="L221" s="179"/>
      <c r="M221" s="179"/>
      <c r="N221" s="179"/>
      <c r="O221" s="179"/>
      <c r="P221" s="179"/>
      <c r="Q221" s="179"/>
      <c r="R221" s="179"/>
      <c r="S221" s="179"/>
      <c r="T221" s="179"/>
      <c r="U221" s="179"/>
      <c r="V221" s="179"/>
      <c r="W221" s="179"/>
      <c r="X221" s="179"/>
      <c r="Y221" s="179"/>
      <c r="Z221" s="179"/>
      <c r="AA221" s="179"/>
      <c r="AB221" s="179"/>
      <c r="AC221" s="179"/>
      <c r="AD221" s="179"/>
      <c r="AE221" s="179"/>
      <c r="AF221" s="179"/>
      <c r="AG221" s="179"/>
      <c r="AH221" s="179"/>
      <c r="AI221" s="179"/>
      <c r="AJ221" s="179"/>
      <c r="AK221" s="179"/>
      <c r="AL221" s="179"/>
      <c r="AM221" s="179"/>
      <c r="AN221" s="179"/>
      <c r="AO221" s="179"/>
      <c r="AP221" s="179"/>
      <c r="AQ221" s="179"/>
      <c r="AR221" s="179"/>
      <c r="AS221" s="179"/>
      <c r="AT221" s="179"/>
      <c r="AU221" s="179"/>
      <c r="AV221" s="179"/>
      <c r="AW221" s="179"/>
    </row>
    <row r="222" spans="10:49" x14ac:dyDescent="0.2">
      <c r="J222" s="179"/>
      <c r="K222" s="179"/>
      <c r="L222" s="179"/>
      <c r="M222" s="179"/>
      <c r="N222" s="179"/>
      <c r="O222" s="179"/>
      <c r="P222" s="179"/>
      <c r="Q222" s="179"/>
      <c r="R222" s="179"/>
      <c r="S222" s="179"/>
      <c r="T222" s="179"/>
      <c r="U222" s="179"/>
      <c r="V222" s="179"/>
      <c r="W222" s="179"/>
      <c r="X222" s="179"/>
      <c r="Y222" s="179"/>
      <c r="Z222" s="179"/>
      <c r="AA222" s="179"/>
      <c r="AB222" s="179"/>
      <c r="AC222" s="179"/>
      <c r="AD222" s="179"/>
      <c r="AE222" s="179"/>
      <c r="AF222" s="179"/>
      <c r="AG222" s="179"/>
      <c r="AH222" s="179"/>
      <c r="AI222" s="179"/>
      <c r="AJ222" s="179"/>
      <c r="AK222" s="179"/>
      <c r="AL222" s="179"/>
      <c r="AM222" s="179"/>
      <c r="AN222" s="179"/>
      <c r="AO222" s="179"/>
      <c r="AP222" s="179"/>
      <c r="AQ222" s="179"/>
      <c r="AR222" s="179"/>
      <c r="AS222" s="179"/>
      <c r="AT222" s="179"/>
      <c r="AU222" s="179"/>
      <c r="AV222" s="179"/>
      <c r="AW222" s="179"/>
    </row>
    <row r="223" spans="10:49" x14ac:dyDescent="0.2">
      <c r="J223" s="179"/>
      <c r="K223" s="179"/>
      <c r="L223" s="179"/>
      <c r="M223" s="179"/>
      <c r="N223" s="179"/>
      <c r="O223" s="179"/>
      <c r="P223" s="179"/>
      <c r="Q223" s="179"/>
      <c r="R223" s="179"/>
      <c r="S223" s="179"/>
      <c r="T223" s="179"/>
      <c r="U223" s="179"/>
      <c r="V223" s="179"/>
      <c r="W223" s="179"/>
      <c r="X223" s="179"/>
      <c r="Y223" s="179"/>
      <c r="Z223" s="179"/>
      <c r="AA223" s="179"/>
      <c r="AB223" s="179"/>
      <c r="AC223" s="179"/>
      <c r="AD223" s="179"/>
      <c r="AE223" s="179"/>
      <c r="AF223" s="179"/>
      <c r="AG223" s="179"/>
      <c r="AH223" s="179"/>
      <c r="AI223" s="179"/>
      <c r="AJ223" s="179"/>
      <c r="AK223" s="179"/>
      <c r="AL223" s="179"/>
      <c r="AM223" s="179"/>
      <c r="AN223" s="179"/>
      <c r="AO223" s="179"/>
      <c r="AP223" s="179"/>
      <c r="AQ223" s="179"/>
      <c r="AR223" s="179"/>
      <c r="AS223" s="179"/>
      <c r="AT223" s="179"/>
      <c r="AU223" s="179"/>
      <c r="AV223" s="179"/>
      <c r="AW223" s="179"/>
    </row>
    <row r="224" spans="10:49" x14ac:dyDescent="0.2">
      <c r="J224" s="179"/>
      <c r="K224" s="179"/>
      <c r="L224" s="179"/>
      <c r="M224" s="179"/>
      <c r="N224" s="179"/>
      <c r="O224" s="179"/>
      <c r="P224" s="179"/>
      <c r="Q224" s="179"/>
      <c r="R224" s="179"/>
      <c r="S224" s="179"/>
      <c r="T224" s="179"/>
      <c r="U224" s="179"/>
      <c r="V224" s="179"/>
      <c r="W224" s="179"/>
      <c r="X224" s="179"/>
      <c r="Y224" s="179"/>
      <c r="Z224" s="179"/>
      <c r="AA224" s="179"/>
      <c r="AB224" s="179"/>
      <c r="AC224" s="179"/>
      <c r="AD224" s="179"/>
      <c r="AE224" s="179"/>
      <c r="AF224" s="179"/>
      <c r="AG224" s="179"/>
      <c r="AH224" s="179"/>
      <c r="AI224" s="179"/>
      <c r="AJ224" s="179"/>
      <c r="AK224" s="179"/>
      <c r="AL224" s="179"/>
      <c r="AM224" s="179"/>
      <c r="AN224" s="179"/>
      <c r="AO224" s="179"/>
      <c r="AP224" s="179"/>
      <c r="AQ224" s="179"/>
      <c r="AR224" s="179"/>
      <c r="AS224" s="179"/>
      <c r="AT224" s="179"/>
      <c r="AU224" s="179"/>
      <c r="AV224" s="179"/>
      <c r="AW224" s="179"/>
    </row>
    <row r="225" spans="10:49" x14ac:dyDescent="0.2">
      <c r="J225" s="179"/>
      <c r="K225" s="179"/>
      <c r="L225" s="179"/>
      <c r="M225" s="179"/>
      <c r="N225" s="179"/>
      <c r="O225" s="179"/>
      <c r="P225" s="179"/>
      <c r="Q225" s="179"/>
      <c r="R225" s="179"/>
      <c r="S225" s="179"/>
      <c r="T225" s="179"/>
      <c r="U225" s="179"/>
      <c r="V225" s="179"/>
      <c r="W225" s="179"/>
      <c r="X225" s="179"/>
      <c r="Y225" s="179"/>
      <c r="Z225" s="179"/>
      <c r="AA225" s="179"/>
      <c r="AB225" s="179"/>
      <c r="AC225" s="179"/>
      <c r="AD225" s="179"/>
      <c r="AE225" s="179"/>
      <c r="AF225" s="179"/>
      <c r="AG225" s="179"/>
      <c r="AH225" s="179"/>
      <c r="AI225" s="179"/>
      <c r="AJ225" s="179"/>
      <c r="AK225" s="179"/>
      <c r="AL225" s="179"/>
      <c r="AM225" s="179"/>
      <c r="AN225" s="179"/>
      <c r="AO225" s="179"/>
      <c r="AP225" s="179"/>
      <c r="AQ225" s="179"/>
      <c r="AR225" s="179"/>
      <c r="AS225" s="179"/>
      <c r="AT225" s="179"/>
      <c r="AU225" s="179"/>
      <c r="AV225" s="179"/>
      <c r="AW225" s="179"/>
    </row>
    <row r="226" spans="10:49" x14ac:dyDescent="0.2">
      <c r="J226" s="179"/>
      <c r="K226" s="179"/>
      <c r="L226" s="179"/>
      <c r="M226" s="179"/>
      <c r="N226" s="179"/>
      <c r="O226" s="179"/>
      <c r="P226" s="179"/>
      <c r="Q226" s="179"/>
      <c r="R226" s="179"/>
      <c r="S226" s="179"/>
      <c r="T226" s="179"/>
      <c r="U226" s="179"/>
      <c r="V226" s="179"/>
      <c r="W226" s="179"/>
      <c r="X226" s="179"/>
      <c r="Y226" s="179"/>
      <c r="Z226" s="179"/>
      <c r="AA226" s="179"/>
      <c r="AB226" s="179"/>
      <c r="AC226" s="179"/>
      <c r="AD226" s="179"/>
      <c r="AE226" s="179"/>
      <c r="AF226" s="179"/>
      <c r="AG226" s="179"/>
      <c r="AH226" s="179"/>
      <c r="AI226" s="179"/>
      <c r="AJ226" s="179"/>
      <c r="AK226" s="179"/>
      <c r="AL226" s="179"/>
      <c r="AM226" s="179"/>
      <c r="AN226" s="179"/>
      <c r="AO226" s="179"/>
      <c r="AP226" s="179"/>
      <c r="AQ226" s="179"/>
      <c r="AR226" s="179"/>
      <c r="AS226" s="179"/>
      <c r="AT226" s="179"/>
      <c r="AU226" s="179"/>
      <c r="AV226" s="179"/>
      <c r="AW226" s="179"/>
    </row>
    <row r="227" spans="10:49" x14ac:dyDescent="0.2">
      <c r="J227" s="179"/>
      <c r="K227" s="179"/>
      <c r="L227" s="179"/>
      <c r="M227" s="179"/>
      <c r="N227" s="179"/>
      <c r="O227" s="179"/>
      <c r="P227" s="179"/>
      <c r="Q227" s="179"/>
      <c r="R227" s="179"/>
      <c r="S227" s="179"/>
      <c r="T227" s="179"/>
      <c r="U227" s="179"/>
      <c r="V227" s="179"/>
      <c r="W227" s="179"/>
      <c r="X227" s="179"/>
      <c r="Y227" s="179"/>
      <c r="Z227" s="179"/>
      <c r="AA227" s="179"/>
      <c r="AB227" s="179"/>
      <c r="AC227" s="179"/>
      <c r="AD227" s="179"/>
      <c r="AE227" s="179"/>
      <c r="AF227" s="179"/>
      <c r="AG227" s="179"/>
      <c r="AH227" s="179"/>
      <c r="AI227" s="179"/>
      <c r="AJ227" s="179"/>
      <c r="AK227" s="179"/>
      <c r="AL227" s="179"/>
      <c r="AM227" s="179"/>
      <c r="AN227" s="179"/>
      <c r="AO227" s="179"/>
      <c r="AP227" s="179"/>
      <c r="AQ227" s="179"/>
      <c r="AR227" s="179"/>
      <c r="AS227" s="179"/>
      <c r="AT227" s="179"/>
      <c r="AU227" s="179"/>
      <c r="AV227" s="179"/>
      <c r="AW227" s="179"/>
    </row>
    <row r="228" spans="10:49" x14ac:dyDescent="0.2">
      <c r="J228" s="179"/>
      <c r="K228" s="179"/>
      <c r="L228" s="179"/>
      <c r="M228" s="179"/>
      <c r="N228" s="179"/>
      <c r="O228" s="179"/>
      <c r="P228" s="179"/>
      <c r="Q228" s="179"/>
      <c r="R228" s="179"/>
      <c r="S228" s="179"/>
      <c r="T228" s="179"/>
      <c r="U228" s="179"/>
      <c r="V228" s="179"/>
      <c r="W228" s="179"/>
      <c r="X228" s="179"/>
      <c r="Y228" s="179"/>
      <c r="Z228" s="179"/>
      <c r="AA228" s="179"/>
      <c r="AB228" s="179"/>
      <c r="AC228" s="179"/>
      <c r="AD228" s="179"/>
      <c r="AE228" s="179"/>
      <c r="AF228" s="179"/>
      <c r="AG228" s="179"/>
      <c r="AH228" s="179"/>
      <c r="AI228" s="179"/>
      <c r="AJ228" s="179"/>
      <c r="AK228" s="179"/>
      <c r="AL228" s="179"/>
      <c r="AM228" s="179"/>
      <c r="AN228" s="179"/>
      <c r="AO228" s="179"/>
      <c r="AP228" s="179"/>
      <c r="AQ228" s="179"/>
      <c r="AR228" s="179"/>
      <c r="AS228" s="179"/>
      <c r="AT228" s="179"/>
      <c r="AU228" s="179"/>
      <c r="AV228" s="179"/>
      <c r="AW228" s="179"/>
    </row>
    <row r="229" spans="10:49" x14ac:dyDescent="0.2">
      <c r="J229" s="179"/>
      <c r="K229" s="179"/>
      <c r="L229" s="179"/>
      <c r="M229" s="179"/>
      <c r="N229" s="179"/>
      <c r="O229" s="179"/>
      <c r="P229" s="179"/>
      <c r="Q229" s="179"/>
      <c r="R229" s="179"/>
      <c r="S229" s="179"/>
      <c r="T229" s="179"/>
      <c r="U229" s="179"/>
      <c r="V229" s="179"/>
      <c r="W229" s="179"/>
      <c r="X229" s="179"/>
      <c r="Y229" s="179"/>
      <c r="Z229" s="179"/>
      <c r="AA229" s="179"/>
      <c r="AB229" s="179"/>
      <c r="AC229" s="179"/>
      <c r="AD229" s="179"/>
      <c r="AE229" s="179"/>
      <c r="AF229" s="179"/>
      <c r="AG229" s="179"/>
      <c r="AH229" s="179"/>
      <c r="AI229" s="179"/>
      <c r="AJ229" s="179"/>
      <c r="AK229" s="179"/>
      <c r="AL229" s="179"/>
      <c r="AM229" s="179"/>
      <c r="AN229" s="179"/>
      <c r="AO229" s="179"/>
      <c r="AP229" s="179"/>
      <c r="AQ229" s="179"/>
      <c r="AR229" s="179"/>
      <c r="AS229" s="179"/>
      <c r="AT229" s="179"/>
      <c r="AU229" s="179"/>
      <c r="AV229" s="179"/>
      <c r="AW229" s="179"/>
    </row>
    <row r="230" spans="10:49" x14ac:dyDescent="0.2">
      <c r="J230" s="179"/>
      <c r="K230" s="179"/>
      <c r="L230" s="179"/>
      <c r="M230" s="179"/>
      <c r="N230" s="179"/>
      <c r="O230" s="179"/>
      <c r="P230" s="179"/>
      <c r="Q230" s="179"/>
      <c r="R230" s="179"/>
      <c r="S230" s="179"/>
      <c r="T230" s="179"/>
      <c r="U230" s="179"/>
      <c r="V230" s="179"/>
      <c r="W230" s="179"/>
      <c r="X230" s="179"/>
      <c r="Y230" s="179"/>
      <c r="Z230" s="179"/>
      <c r="AA230" s="179"/>
      <c r="AB230" s="179"/>
      <c r="AC230" s="179"/>
      <c r="AD230" s="179"/>
      <c r="AE230" s="179"/>
      <c r="AF230" s="179"/>
      <c r="AG230" s="179"/>
      <c r="AH230" s="179"/>
      <c r="AI230" s="179"/>
      <c r="AJ230" s="179"/>
      <c r="AK230" s="179"/>
      <c r="AL230" s="179"/>
      <c r="AM230" s="179"/>
      <c r="AN230" s="179"/>
      <c r="AO230" s="179"/>
      <c r="AP230" s="179"/>
      <c r="AQ230" s="179"/>
      <c r="AR230" s="179"/>
      <c r="AS230" s="179"/>
      <c r="AT230" s="179"/>
      <c r="AU230" s="179"/>
      <c r="AV230" s="179"/>
      <c r="AW230" s="179"/>
    </row>
    <row r="231" spans="10:49" x14ac:dyDescent="0.2">
      <c r="J231" s="179"/>
      <c r="K231" s="179"/>
      <c r="L231" s="179"/>
      <c r="M231" s="179"/>
      <c r="N231" s="179"/>
      <c r="O231" s="179"/>
      <c r="P231" s="179"/>
      <c r="Q231" s="179"/>
      <c r="R231" s="179"/>
      <c r="S231" s="179"/>
      <c r="T231" s="179"/>
      <c r="U231" s="179"/>
      <c r="V231" s="179"/>
      <c r="W231" s="179"/>
      <c r="X231" s="179"/>
      <c r="Y231" s="179"/>
      <c r="Z231" s="179"/>
      <c r="AA231" s="179"/>
      <c r="AB231" s="179"/>
      <c r="AC231" s="179"/>
      <c r="AD231" s="179"/>
      <c r="AE231" s="179"/>
      <c r="AF231" s="179"/>
      <c r="AG231" s="179"/>
      <c r="AH231" s="179"/>
      <c r="AI231" s="179"/>
      <c r="AJ231" s="179"/>
      <c r="AK231" s="179"/>
      <c r="AL231" s="179"/>
      <c r="AM231" s="179"/>
      <c r="AN231" s="179"/>
      <c r="AO231" s="179"/>
      <c r="AP231" s="179"/>
      <c r="AQ231" s="179"/>
      <c r="AR231" s="179"/>
      <c r="AS231" s="179"/>
      <c r="AT231" s="179"/>
      <c r="AU231" s="179"/>
      <c r="AV231" s="179"/>
      <c r="AW231" s="179"/>
    </row>
    <row r="232" spans="10:49" x14ac:dyDescent="0.2">
      <c r="J232" s="179"/>
      <c r="K232" s="179"/>
      <c r="L232" s="179"/>
      <c r="M232" s="179"/>
      <c r="N232" s="179"/>
      <c r="O232" s="179"/>
      <c r="P232" s="179"/>
      <c r="Q232" s="179"/>
      <c r="R232" s="179"/>
      <c r="S232" s="179"/>
      <c r="T232" s="179"/>
      <c r="U232" s="179"/>
      <c r="V232" s="179"/>
      <c r="W232" s="179"/>
      <c r="X232" s="179"/>
      <c r="Y232" s="179"/>
      <c r="Z232" s="179"/>
      <c r="AA232" s="179"/>
      <c r="AB232" s="179"/>
      <c r="AC232" s="179"/>
      <c r="AD232" s="179"/>
      <c r="AE232" s="179"/>
      <c r="AF232" s="179"/>
      <c r="AG232" s="179"/>
      <c r="AH232" s="179"/>
      <c r="AI232" s="179"/>
      <c r="AJ232" s="179"/>
      <c r="AK232" s="179"/>
      <c r="AL232" s="179"/>
      <c r="AM232" s="179"/>
      <c r="AN232" s="179"/>
      <c r="AO232" s="179"/>
      <c r="AP232" s="179"/>
      <c r="AQ232" s="179"/>
      <c r="AR232" s="179"/>
      <c r="AS232" s="179"/>
      <c r="AT232" s="179"/>
      <c r="AU232" s="179"/>
      <c r="AV232" s="179"/>
      <c r="AW232" s="179"/>
    </row>
    <row r="233" spans="10:49" x14ac:dyDescent="0.2">
      <c r="J233" s="179"/>
      <c r="K233" s="179"/>
      <c r="L233" s="179"/>
      <c r="M233" s="179"/>
      <c r="N233" s="179"/>
      <c r="O233" s="179"/>
      <c r="P233" s="179"/>
      <c r="Q233" s="179"/>
      <c r="R233" s="179"/>
      <c r="S233" s="179"/>
      <c r="T233" s="179"/>
      <c r="U233" s="179"/>
      <c r="V233" s="179"/>
      <c r="W233" s="179"/>
      <c r="X233" s="179"/>
      <c r="Y233" s="179"/>
      <c r="Z233" s="179"/>
      <c r="AA233" s="179"/>
      <c r="AB233" s="179"/>
      <c r="AC233" s="179"/>
      <c r="AD233" s="179"/>
      <c r="AE233" s="179"/>
      <c r="AF233" s="179"/>
      <c r="AG233" s="179"/>
      <c r="AH233" s="179"/>
      <c r="AI233" s="179"/>
      <c r="AJ233" s="179"/>
      <c r="AK233" s="179"/>
      <c r="AL233" s="179"/>
      <c r="AM233" s="179"/>
      <c r="AN233" s="179"/>
      <c r="AO233" s="179"/>
      <c r="AP233" s="179"/>
      <c r="AQ233" s="179"/>
      <c r="AR233" s="179"/>
      <c r="AS233" s="179"/>
      <c r="AT233" s="179"/>
      <c r="AU233" s="179"/>
      <c r="AV233" s="179"/>
      <c r="AW233" s="179"/>
    </row>
    <row r="234" spans="10:49" x14ac:dyDescent="0.2">
      <c r="J234" s="179"/>
      <c r="K234" s="179"/>
      <c r="L234" s="179"/>
      <c r="M234" s="179"/>
      <c r="N234" s="179"/>
      <c r="O234" s="179"/>
      <c r="P234" s="179"/>
      <c r="Q234" s="179"/>
      <c r="R234" s="179"/>
      <c r="S234" s="179"/>
      <c r="T234" s="179"/>
      <c r="U234" s="179"/>
      <c r="V234" s="179"/>
      <c r="W234" s="179"/>
      <c r="X234" s="179"/>
      <c r="Y234" s="179"/>
      <c r="Z234" s="179"/>
      <c r="AA234" s="179"/>
      <c r="AB234" s="179"/>
      <c r="AC234" s="179"/>
      <c r="AD234" s="179"/>
      <c r="AE234" s="179"/>
      <c r="AF234" s="179"/>
      <c r="AG234" s="179"/>
      <c r="AH234" s="179"/>
      <c r="AI234" s="179"/>
      <c r="AJ234" s="179"/>
      <c r="AK234" s="179"/>
      <c r="AL234" s="179"/>
      <c r="AM234" s="179"/>
      <c r="AN234" s="179"/>
      <c r="AO234" s="179"/>
      <c r="AP234" s="179"/>
      <c r="AQ234" s="179"/>
      <c r="AR234" s="179"/>
      <c r="AS234" s="179"/>
      <c r="AT234" s="179"/>
      <c r="AU234" s="179"/>
      <c r="AV234" s="179"/>
      <c r="AW234" s="179"/>
    </row>
    <row r="235" spans="10:49" x14ac:dyDescent="0.2">
      <c r="J235" s="179"/>
      <c r="K235" s="179"/>
      <c r="L235" s="179"/>
      <c r="M235" s="179"/>
      <c r="N235" s="179"/>
      <c r="O235" s="179"/>
      <c r="P235" s="179"/>
      <c r="Q235" s="179"/>
      <c r="R235" s="179"/>
      <c r="S235" s="179"/>
      <c r="T235" s="179"/>
      <c r="U235" s="179"/>
      <c r="V235" s="179"/>
      <c r="W235" s="179"/>
      <c r="X235" s="179"/>
      <c r="Y235" s="179"/>
      <c r="Z235" s="179"/>
      <c r="AA235" s="179"/>
      <c r="AB235" s="179"/>
      <c r="AC235" s="179"/>
      <c r="AD235" s="179"/>
      <c r="AE235" s="179"/>
      <c r="AF235" s="179"/>
      <c r="AG235" s="179"/>
      <c r="AH235" s="179"/>
      <c r="AI235" s="179"/>
      <c r="AJ235" s="179"/>
      <c r="AK235" s="179"/>
      <c r="AL235" s="179"/>
      <c r="AM235" s="179"/>
      <c r="AN235" s="179"/>
      <c r="AO235" s="179"/>
      <c r="AP235" s="179"/>
      <c r="AQ235" s="179"/>
      <c r="AR235" s="179"/>
      <c r="AS235" s="179"/>
      <c r="AT235" s="179"/>
      <c r="AU235" s="179"/>
      <c r="AV235" s="179"/>
      <c r="AW235" s="179"/>
    </row>
    <row r="236" spans="10:49" x14ac:dyDescent="0.2">
      <c r="J236" s="179"/>
      <c r="K236" s="179"/>
      <c r="L236" s="179"/>
      <c r="M236" s="179"/>
      <c r="N236" s="179"/>
      <c r="O236" s="179"/>
      <c r="P236" s="179"/>
      <c r="Q236" s="179"/>
      <c r="R236" s="179"/>
      <c r="S236" s="179"/>
      <c r="T236" s="179"/>
      <c r="U236" s="179"/>
      <c r="V236" s="179"/>
      <c r="W236" s="179"/>
      <c r="X236" s="179"/>
      <c r="Y236" s="179"/>
      <c r="Z236" s="179"/>
      <c r="AA236" s="179"/>
      <c r="AB236" s="179"/>
      <c r="AC236" s="179"/>
      <c r="AD236" s="179"/>
      <c r="AE236" s="179"/>
      <c r="AF236" s="179"/>
      <c r="AG236" s="179"/>
      <c r="AH236" s="179"/>
      <c r="AI236" s="179"/>
      <c r="AJ236" s="179"/>
      <c r="AK236" s="179"/>
      <c r="AL236" s="179"/>
      <c r="AM236" s="179"/>
      <c r="AN236" s="179"/>
      <c r="AO236" s="179"/>
      <c r="AP236" s="179"/>
      <c r="AQ236" s="179"/>
      <c r="AR236" s="179"/>
      <c r="AS236" s="179"/>
      <c r="AT236" s="179"/>
      <c r="AU236" s="179"/>
      <c r="AV236" s="179"/>
      <c r="AW236" s="179"/>
    </row>
    <row r="237" spans="10:49" x14ac:dyDescent="0.2">
      <c r="J237" s="179"/>
      <c r="K237" s="179"/>
      <c r="L237" s="179"/>
      <c r="M237" s="179"/>
      <c r="N237" s="179"/>
      <c r="O237" s="179"/>
      <c r="P237" s="179"/>
      <c r="Q237" s="179"/>
      <c r="R237" s="179"/>
      <c r="S237" s="179"/>
      <c r="T237" s="179"/>
      <c r="U237" s="179"/>
      <c r="V237" s="179"/>
      <c r="W237" s="179"/>
      <c r="X237" s="179"/>
      <c r="Y237" s="179"/>
      <c r="Z237" s="179"/>
      <c r="AA237" s="179"/>
      <c r="AB237" s="179"/>
      <c r="AC237" s="179"/>
      <c r="AD237" s="179"/>
      <c r="AE237" s="179"/>
      <c r="AF237" s="179"/>
      <c r="AG237" s="179"/>
      <c r="AH237" s="179"/>
      <c r="AI237" s="179"/>
      <c r="AJ237" s="179"/>
      <c r="AK237" s="179"/>
      <c r="AL237" s="179"/>
      <c r="AM237" s="179"/>
      <c r="AN237" s="179"/>
      <c r="AO237" s="179"/>
      <c r="AP237" s="179"/>
      <c r="AQ237" s="179"/>
      <c r="AR237" s="179"/>
      <c r="AS237" s="179"/>
      <c r="AT237" s="179"/>
      <c r="AU237" s="179"/>
      <c r="AV237" s="179"/>
      <c r="AW237" s="179"/>
    </row>
    <row r="238" spans="10:49" x14ac:dyDescent="0.2">
      <c r="J238" s="179"/>
      <c r="K238" s="179"/>
      <c r="L238" s="179"/>
      <c r="M238" s="179"/>
      <c r="N238" s="179"/>
      <c r="O238" s="179"/>
      <c r="P238" s="179"/>
      <c r="Q238" s="179"/>
      <c r="R238" s="179"/>
      <c r="S238" s="179"/>
      <c r="T238" s="179"/>
      <c r="U238" s="179"/>
      <c r="V238" s="179"/>
      <c r="W238" s="179"/>
      <c r="X238" s="179"/>
      <c r="Y238" s="179"/>
      <c r="Z238" s="179"/>
      <c r="AA238" s="179"/>
      <c r="AB238" s="179"/>
      <c r="AC238" s="179"/>
      <c r="AD238" s="179"/>
      <c r="AE238" s="179"/>
      <c r="AF238" s="179"/>
      <c r="AG238" s="179"/>
      <c r="AH238" s="179"/>
      <c r="AI238" s="179"/>
      <c r="AJ238" s="179"/>
      <c r="AK238" s="179"/>
      <c r="AL238" s="179"/>
      <c r="AM238" s="179"/>
      <c r="AN238" s="179"/>
      <c r="AO238" s="179"/>
      <c r="AP238" s="179"/>
      <c r="AQ238" s="179"/>
      <c r="AR238" s="179"/>
      <c r="AS238" s="179"/>
      <c r="AT238" s="179"/>
      <c r="AU238" s="179"/>
      <c r="AV238" s="179"/>
      <c r="AW238" s="179"/>
    </row>
    <row r="239" spans="10:49" x14ac:dyDescent="0.2">
      <c r="J239" s="179"/>
      <c r="K239" s="179"/>
      <c r="L239" s="179"/>
      <c r="M239" s="179"/>
      <c r="N239" s="179"/>
      <c r="O239" s="179"/>
      <c r="P239" s="179"/>
      <c r="Q239" s="179"/>
      <c r="R239" s="179"/>
      <c r="S239" s="179"/>
      <c r="T239" s="179"/>
      <c r="U239" s="179"/>
      <c r="V239" s="179"/>
      <c r="W239" s="179"/>
      <c r="X239" s="179"/>
      <c r="Y239" s="179"/>
      <c r="Z239" s="179"/>
      <c r="AA239" s="179"/>
      <c r="AB239" s="179"/>
      <c r="AC239" s="179"/>
      <c r="AD239" s="179"/>
      <c r="AE239" s="179"/>
      <c r="AF239" s="179"/>
      <c r="AG239" s="179"/>
      <c r="AH239" s="179"/>
      <c r="AI239" s="179"/>
      <c r="AJ239" s="179"/>
      <c r="AK239" s="179"/>
      <c r="AL239" s="179"/>
      <c r="AM239" s="179"/>
      <c r="AN239" s="179"/>
      <c r="AO239" s="179"/>
      <c r="AP239" s="179"/>
      <c r="AQ239" s="179"/>
      <c r="AR239" s="179"/>
      <c r="AS239" s="179"/>
      <c r="AT239" s="179"/>
      <c r="AU239" s="179"/>
      <c r="AV239" s="179"/>
      <c r="AW239" s="179"/>
    </row>
    <row r="240" spans="10:49" x14ac:dyDescent="0.2">
      <c r="J240" s="179"/>
      <c r="K240" s="179"/>
      <c r="L240" s="179"/>
      <c r="M240" s="179"/>
      <c r="N240" s="179"/>
      <c r="O240" s="179"/>
      <c r="P240" s="179"/>
      <c r="Q240" s="179"/>
      <c r="R240" s="179"/>
      <c r="S240" s="179"/>
      <c r="T240" s="179"/>
      <c r="U240" s="179"/>
      <c r="V240" s="179"/>
      <c r="W240" s="179"/>
      <c r="X240" s="179"/>
      <c r="Y240" s="179"/>
      <c r="Z240" s="179"/>
      <c r="AA240" s="179"/>
      <c r="AB240" s="179"/>
      <c r="AC240" s="179"/>
      <c r="AD240" s="179"/>
      <c r="AE240" s="179"/>
      <c r="AF240" s="179"/>
      <c r="AG240" s="179"/>
      <c r="AH240" s="179"/>
      <c r="AI240" s="179"/>
      <c r="AJ240" s="179"/>
      <c r="AK240" s="179"/>
      <c r="AL240" s="179"/>
      <c r="AM240" s="179"/>
      <c r="AN240" s="179"/>
      <c r="AO240" s="179"/>
      <c r="AP240" s="179"/>
      <c r="AQ240" s="179"/>
      <c r="AR240" s="179"/>
      <c r="AS240" s="179"/>
      <c r="AT240" s="179"/>
      <c r="AU240" s="179"/>
      <c r="AV240" s="179"/>
      <c r="AW240" s="179"/>
    </row>
    <row r="241" spans="10:49" x14ac:dyDescent="0.2">
      <c r="J241" s="179"/>
      <c r="K241" s="179"/>
      <c r="L241" s="179"/>
      <c r="M241" s="179"/>
      <c r="N241" s="179"/>
      <c r="O241" s="179"/>
      <c r="P241" s="179"/>
      <c r="Q241" s="179"/>
      <c r="R241" s="179"/>
      <c r="S241" s="179"/>
      <c r="T241" s="179"/>
      <c r="U241" s="179"/>
      <c r="V241" s="179"/>
      <c r="W241" s="179"/>
      <c r="X241" s="179"/>
      <c r="Y241" s="179"/>
      <c r="Z241" s="179"/>
      <c r="AA241" s="179"/>
      <c r="AB241" s="179"/>
      <c r="AC241" s="179"/>
      <c r="AD241" s="179"/>
      <c r="AE241" s="179"/>
      <c r="AF241" s="179"/>
      <c r="AG241" s="179"/>
      <c r="AH241" s="179"/>
      <c r="AI241" s="179"/>
      <c r="AJ241" s="179"/>
      <c r="AK241" s="179"/>
      <c r="AL241" s="179"/>
      <c r="AM241" s="179"/>
      <c r="AN241" s="179"/>
      <c r="AO241" s="179"/>
      <c r="AP241" s="179"/>
      <c r="AQ241" s="179"/>
      <c r="AR241" s="179"/>
      <c r="AS241" s="179"/>
      <c r="AT241" s="179"/>
      <c r="AU241" s="179"/>
      <c r="AV241" s="179"/>
      <c r="AW241" s="179"/>
    </row>
    <row r="242" spans="10:49" x14ac:dyDescent="0.2">
      <c r="J242" s="179"/>
      <c r="K242" s="179"/>
      <c r="L242" s="179"/>
      <c r="M242" s="179"/>
      <c r="N242" s="179"/>
      <c r="O242" s="179"/>
      <c r="P242" s="179"/>
      <c r="Q242" s="179"/>
      <c r="R242" s="179"/>
      <c r="S242" s="179"/>
      <c r="T242" s="179"/>
      <c r="U242" s="179"/>
      <c r="V242" s="179"/>
      <c r="W242" s="179"/>
      <c r="X242" s="179"/>
      <c r="Y242" s="179"/>
      <c r="Z242" s="179"/>
      <c r="AA242" s="179"/>
      <c r="AB242" s="179"/>
      <c r="AC242" s="179"/>
      <c r="AD242" s="179"/>
      <c r="AE242" s="179"/>
      <c r="AF242" s="179"/>
      <c r="AG242" s="179"/>
      <c r="AH242" s="179"/>
      <c r="AI242" s="179"/>
      <c r="AJ242" s="179"/>
      <c r="AK242" s="179"/>
      <c r="AL242" s="179"/>
      <c r="AM242" s="179"/>
      <c r="AN242" s="179"/>
      <c r="AO242" s="179"/>
      <c r="AP242" s="179"/>
      <c r="AQ242" s="179"/>
      <c r="AR242" s="179"/>
      <c r="AS242" s="179"/>
      <c r="AT242" s="179"/>
      <c r="AU242" s="179"/>
      <c r="AV242" s="179"/>
      <c r="AW242" s="179"/>
    </row>
    <row r="243" spans="10:49" x14ac:dyDescent="0.2">
      <c r="J243" s="179"/>
      <c r="K243" s="179"/>
      <c r="L243" s="179"/>
      <c r="M243" s="179"/>
      <c r="N243" s="179"/>
      <c r="O243" s="179"/>
      <c r="P243" s="179"/>
      <c r="Q243" s="179"/>
      <c r="R243" s="179"/>
      <c r="S243" s="179"/>
      <c r="T243" s="179"/>
      <c r="U243" s="179"/>
      <c r="V243" s="179"/>
      <c r="W243" s="179"/>
      <c r="X243" s="179"/>
      <c r="Y243" s="179"/>
      <c r="Z243" s="179"/>
      <c r="AA243" s="179"/>
      <c r="AB243" s="179"/>
      <c r="AC243" s="179"/>
      <c r="AD243" s="179"/>
      <c r="AE243" s="179"/>
      <c r="AF243" s="179"/>
      <c r="AG243" s="179"/>
      <c r="AH243" s="179"/>
      <c r="AI243" s="179"/>
      <c r="AJ243" s="179"/>
      <c r="AK243" s="179"/>
      <c r="AL243" s="179"/>
      <c r="AM243" s="179"/>
      <c r="AN243" s="179"/>
      <c r="AO243" s="179"/>
      <c r="AP243" s="179"/>
      <c r="AQ243" s="179"/>
      <c r="AR243" s="179"/>
      <c r="AS243" s="179"/>
      <c r="AT243" s="179"/>
      <c r="AU243" s="179"/>
      <c r="AV243" s="179"/>
      <c r="AW243" s="179"/>
    </row>
    <row r="244" spans="10:49" x14ac:dyDescent="0.2">
      <c r="J244" s="179"/>
      <c r="K244" s="179"/>
      <c r="L244" s="179"/>
      <c r="M244" s="179"/>
      <c r="N244" s="179"/>
      <c r="O244" s="179"/>
      <c r="P244" s="179"/>
      <c r="Q244" s="179"/>
      <c r="R244" s="179"/>
      <c r="S244" s="179"/>
      <c r="T244" s="179"/>
      <c r="U244" s="179"/>
      <c r="V244" s="179"/>
      <c r="W244" s="179"/>
      <c r="X244" s="179"/>
      <c r="Y244" s="179"/>
      <c r="Z244" s="179"/>
      <c r="AA244" s="179"/>
      <c r="AB244" s="179"/>
      <c r="AC244" s="179"/>
      <c r="AD244" s="179"/>
      <c r="AE244" s="179"/>
      <c r="AF244" s="179"/>
      <c r="AG244" s="179"/>
      <c r="AH244" s="179"/>
      <c r="AI244" s="179"/>
      <c r="AJ244" s="179"/>
      <c r="AK244" s="179"/>
      <c r="AL244" s="179"/>
      <c r="AM244" s="179"/>
      <c r="AN244" s="179"/>
      <c r="AO244" s="179"/>
      <c r="AP244" s="179"/>
      <c r="AQ244" s="179"/>
      <c r="AR244" s="179"/>
      <c r="AS244" s="179"/>
      <c r="AT244" s="179"/>
      <c r="AU244" s="179"/>
      <c r="AV244" s="179"/>
      <c r="AW244" s="179"/>
    </row>
    <row r="245" spans="10:49" x14ac:dyDescent="0.2">
      <c r="J245" s="179"/>
      <c r="K245" s="179"/>
      <c r="L245" s="179"/>
      <c r="M245" s="179"/>
      <c r="N245" s="179"/>
      <c r="O245" s="179"/>
      <c r="P245" s="179"/>
      <c r="Q245" s="179"/>
      <c r="R245" s="179"/>
      <c r="S245" s="179"/>
      <c r="T245" s="179"/>
      <c r="U245" s="179"/>
      <c r="V245" s="179"/>
      <c r="W245" s="179"/>
      <c r="X245" s="179"/>
      <c r="Y245" s="179"/>
      <c r="Z245" s="179"/>
      <c r="AA245" s="179"/>
      <c r="AB245" s="179"/>
      <c r="AC245" s="179"/>
      <c r="AD245" s="179"/>
      <c r="AE245" s="179"/>
      <c r="AF245" s="179"/>
      <c r="AG245" s="179"/>
      <c r="AH245" s="179"/>
      <c r="AI245" s="179"/>
      <c r="AJ245" s="179"/>
      <c r="AK245" s="179"/>
      <c r="AL245" s="179"/>
      <c r="AM245" s="179"/>
      <c r="AN245" s="179"/>
      <c r="AO245" s="179"/>
      <c r="AP245" s="179"/>
      <c r="AQ245" s="179"/>
      <c r="AR245" s="179"/>
      <c r="AS245" s="179"/>
      <c r="AT245" s="179"/>
      <c r="AU245" s="179"/>
      <c r="AV245" s="179"/>
      <c r="AW245" s="179"/>
    </row>
    <row r="246" spans="10:49" x14ac:dyDescent="0.2">
      <c r="J246" s="179"/>
      <c r="K246" s="179"/>
      <c r="L246" s="179"/>
      <c r="M246" s="179"/>
      <c r="N246" s="179"/>
      <c r="O246" s="179"/>
      <c r="P246" s="179"/>
      <c r="Q246" s="179"/>
      <c r="R246" s="179"/>
      <c r="S246" s="179"/>
      <c r="T246" s="179"/>
      <c r="U246" s="179"/>
      <c r="V246" s="179"/>
      <c r="W246" s="179"/>
      <c r="X246" s="179"/>
      <c r="Y246" s="179"/>
      <c r="Z246" s="179"/>
      <c r="AA246" s="179"/>
      <c r="AB246" s="179"/>
      <c r="AC246" s="179"/>
      <c r="AD246" s="179"/>
      <c r="AE246" s="179"/>
      <c r="AF246" s="179"/>
      <c r="AG246" s="179"/>
      <c r="AH246" s="179"/>
      <c r="AI246" s="179"/>
      <c r="AJ246" s="179"/>
      <c r="AK246" s="179"/>
      <c r="AL246" s="179"/>
      <c r="AM246" s="179"/>
      <c r="AN246" s="179"/>
      <c r="AO246" s="179"/>
      <c r="AP246" s="179"/>
      <c r="AQ246" s="179"/>
      <c r="AR246" s="179"/>
      <c r="AS246" s="179"/>
      <c r="AT246" s="179"/>
      <c r="AU246" s="179"/>
      <c r="AV246" s="179"/>
      <c r="AW246" s="179"/>
    </row>
    <row r="247" spans="10:49" x14ac:dyDescent="0.2">
      <c r="J247" s="179"/>
      <c r="K247" s="179"/>
      <c r="L247" s="179"/>
      <c r="M247" s="179"/>
      <c r="N247" s="179"/>
      <c r="O247" s="179"/>
      <c r="P247" s="179"/>
      <c r="Q247" s="179"/>
      <c r="R247" s="179"/>
      <c r="S247" s="179"/>
      <c r="T247" s="179"/>
      <c r="U247" s="179"/>
      <c r="V247" s="179"/>
      <c r="W247" s="179"/>
      <c r="X247" s="179"/>
      <c r="Y247" s="179"/>
      <c r="Z247" s="179"/>
      <c r="AA247" s="179"/>
      <c r="AB247" s="179"/>
      <c r="AC247" s="179"/>
      <c r="AD247" s="179"/>
      <c r="AE247" s="179"/>
      <c r="AF247" s="179"/>
      <c r="AG247" s="179"/>
      <c r="AH247" s="179"/>
      <c r="AI247" s="179"/>
      <c r="AJ247" s="179"/>
      <c r="AK247" s="179"/>
      <c r="AL247" s="179"/>
      <c r="AM247" s="179"/>
      <c r="AN247" s="179"/>
      <c r="AO247" s="179"/>
      <c r="AP247" s="179"/>
      <c r="AQ247" s="179"/>
      <c r="AR247" s="179"/>
      <c r="AS247" s="179"/>
      <c r="AT247" s="179"/>
      <c r="AU247" s="179"/>
      <c r="AV247" s="179"/>
      <c r="AW247" s="179"/>
    </row>
    <row r="248" spans="10:49" x14ac:dyDescent="0.2">
      <c r="J248" s="179"/>
      <c r="K248" s="179"/>
      <c r="L248" s="179"/>
      <c r="M248" s="179"/>
      <c r="N248" s="179"/>
      <c r="O248" s="179"/>
      <c r="P248" s="179"/>
      <c r="Q248" s="179"/>
      <c r="R248" s="179"/>
      <c r="S248" s="179"/>
      <c r="T248" s="179"/>
      <c r="U248" s="179"/>
      <c r="V248" s="179"/>
      <c r="W248" s="179"/>
      <c r="X248" s="179"/>
      <c r="Y248" s="179"/>
      <c r="Z248" s="179"/>
      <c r="AA248" s="179"/>
      <c r="AB248" s="179"/>
      <c r="AC248" s="179"/>
      <c r="AD248" s="179"/>
      <c r="AE248" s="179"/>
      <c r="AF248" s="179"/>
      <c r="AG248" s="179"/>
      <c r="AH248" s="179"/>
      <c r="AI248" s="179"/>
      <c r="AJ248" s="179"/>
      <c r="AK248" s="179"/>
      <c r="AL248" s="179"/>
      <c r="AM248" s="179"/>
      <c r="AN248" s="179"/>
      <c r="AO248" s="179"/>
      <c r="AP248" s="179"/>
      <c r="AQ248" s="179"/>
      <c r="AR248" s="179"/>
      <c r="AS248" s="179"/>
      <c r="AT248" s="179"/>
      <c r="AU248" s="179"/>
      <c r="AV248" s="179"/>
      <c r="AW248" s="179"/>
    </row>
    <row r="249" spans="10:49" x14ac:dyDescent="0.2">
      <c r="J249" s="179"/>
      <c r="K249" s="179"/>
      <c r="L249" s="179"/>
      <c r="M249" s="179"/>
      <c r="N249" s="179"/>
      <c r="O249" s="179"/>
      <c r="P249" s="179"/>
      <c r="Q249" s="179"/>
      <c r="R249" s="179"/>
      <c r="S249" s="179"/>
      <c r="T249" s="179"/>
      <c r="U249" s="179"/>
      <c r="V249" s="179"/>
      <c r="W249" s="179"/>
      <c r="X249" s="179"/>
      <c r="Y249" s="179"/>
      <c r="Z249" s="179"/>
      <c r="AA249" s="179"/>
      <c r="AB249" s="179"/>
      <c r="AC249" s="179"/>
      <c r="AD249" s="179"/>
      <c r="AE249" s="179"/>
      <c r="AF249" s="179"/>
      <c r="AG249" s="179"/>
      <c r="AH249" s="179"/>
      <c r="AI249" s="179"/>
      <c r="AJ249" s="179"/>
      <c r="AK249" s="179"/>
      <c r="AL249" s="179"/>
      <c r="AM249" s="179"/>
      <c r="AN249" s="179"/>
      <c r="AO249" s="179"/>
      <c r="AP249" s="179"/>
      <c r="AQ249" s="179"/>
      <c r="AR249" s="179"/>
      <c r="AS249" s="179"/>
      <c r="AT249" s="179"/>
      <c r="AU249" s="179"/>
      <c r="AV249" s="179"/>
      <c r="AW249" s="179"/>
    </row>
    <row r="250" spans="10:49" x14ac:dyDescent="0.2">
      <c r="J250" s="179"/>
      <c r="K250" s="179"/>
      <c r="L250" s="179"/>
      <c r="M250" s="179"/>
      <c r="N250" s="179"/>
      <c r="O250" s="179"/>
      <c r="P250" s="179"/>
      <c r="Q250" s="179"/>
      <c r="R250" s="179"/>
      <c r="S250" s="179"/>
      <c r="T250" s="179"/>
      <c r="U250" s="179"/>
      <c r="V250" s="179"/>
      <c r="W250" s="179"/>
      <c r="X250" s="179"/>
      <c r="Y250" s="179"/>
      <c r="Z250" s="179"/>
      <c r="AA250" s="179"/>
      <c r="AB250" s="179"/>
      <c r="AC250" s="179"/>
      <c r="AD250" s="179"/>
      <c r="AE250" s="179"/>
      <c r="AF250" s="179"/>
      <c r="AG250" s="179"/>
      <c r="AH250" s="179"/>
      <c r="AI250" s="179"/>
      <c r="AJ250" s="179"/>
      <c r="AK250" s="179"/>
      <c r="AL250" s="179"/>
      <c r="AM250" s="179"/>
      <c r="AN250" s="179"/>
      <c r="AO250" s="179"/>
      <c r="AP250" s="179"/>
      <c r="AQ250" s="179"/>
      <c r="AR250" s="179"/>
      <c r="AS250" s="179"/>
      <c r="AT250" s="179"/>
      <c r="AU250" s="179"/>
      <c r="AV250" s="179"/>
      <c r="AW250" s="179"/>
    </row>
    <row r="251" spans="10:49" x14ac:dyDescent="0.2">
      <c r="J251" s="179"/>
      <c r="K251" s="179"/>
      <c r="L251" s="179"/>
      <c r="M251" s="179"/>
      <c r="N251" s="179"/>
      <c r="O251" s="179"/>
      <c r="P251" s="179"/>
      <c r="Q251" s="179"/>
      <c r="R251" s="179"/>
      <c r="S251" s="179"/>
      <c r="T251" s="179"/>
      <c r="U251" s="179"/>
      <c r="V251" s="179"/>
      <c r="W251" s="179"/>
      <c r="X251" s="179"/>
      <c r="Y251" s="179"/>
      <c r="Z251" s="179"/>
      <c r="AA251" s="179"/>
      <c r="AB251" s="179"/>
      <c r="AC251" s="179"/>
      <c r="AD251" s="179"/>
      <c r="AE251" s="179"/>
      <c r="AF251" s="179"/>
      <c r="AG251" s="179"/>
      <c r="AH251" s="179"/>
      <c r="AI251" s="179"/>
      <c r="AJ251" s="179"/>
      <c r="AK251" s="179"/>
      <c r="AL251" s="179"/>
      <c r="AM251" s="179"/>
      <c r="AN251" s="179"/>
      <c r="AO251" s="179"/>
      <c r="AP251" s="179"/>
      <c r="AQ251" s="179"/>
      <c r="AR251" s="179"/>
      <c r="AS251" s="179"/>
      <c r="AT251" s="179"/>
      <c r="AU251" s="179"/>
      <c r="AV251" s="179"/>
      <c r="AW251" s="179"/>
    </row>
    <row r="252" spans="10:49" x14ac:dyDescent="0.2">
      <c r="J252" s="179"/>
      <c r="K252" s="179"/>
      <c r="L252" s="179"/>
      <c r="M252" s="179"/>
      <c r="N252" s="179"/>
      <c r="O252" s="179"/>
      <c r="P252" s="179"/>
      <c r="Q252" s="179"/>
      <c r="R252" s="179"/>
      <c r="S252" s="179"/>
      <c r="T252" s="179"/>
      <c r="U252" s="179"/>
      <c r="V252" s="179"/>
      <c r="W252" s="179"/>
      <c r="X252" s="179"/>
      <c r="Y252" s="179"/>
      <c r="Z252" s="179"/>
      <c r="AA252" s="179"/>
      <c r="AB252" s="179"/>
      <c r="AC252" s="179"/>
      <c r="AD252" s="179"/>
      <c r="AE252" s="179"/>
      <c r="AF252" s="179"/>
      <c r="AG252" s="179"/>
      <c r="AH252" s="179"/>
      <c r="AI252" s="179"/>
      <c r="AJ252" s="179"/>
      <c r="AK252" s="179"/>
      <c r="AL252" s="179"/>
      <c r="AM252" s="179"/>
      <c r="AN252" s="179"/>
      <c r="AO252" s="179"/>
      <c r="AP252" s="179"/>
      <c r="AQ252" s="179"/>
      <c r="AR252" s="179"/>
      <c r="AS252" s="179"/>
      <c r="AT252" s="179"/>
      <c r="AU252" s="179"/>
      <c r="AV252" s="179"/>
      <c r="AW252" s="179"/>
    </row>
    <row r="253" spans="10:49" x14ac:dyDescent="0.2">
      <c r="J253" s="179"/>
      <c r="K253" s="179"/>
      <c r="L253" s="179"/>
      <c r="M253" s="179"/>
      <c r="N253" s="179"/>
      <c r="O253" s="179"/>
      <c r="P253" s="179"/>
      <c r="Q253" s="179"/>
      <c r="R253" s="179"/>
      <c r="S253" s="179"/>
      <c r="T253" s="179"/>
      <c r="U253" s="179"/>
      <c r="V253" s="179"/>
      <c r="W253" s="179"/>
      <c r="X253" s="179"/>
      <c r="Y253" s="179"/>
      <c r="Z253" s="179"/>
      <c r="AA253" s="179"/>
      <c r="AB253" s="179"/>
      <c r="AC253" s="179"/>
      <c r="AD253" s="179"/>
      <c r="AE253" s="179"/>
      <c r="AF253" s="179"/>
      <c r="AG253" s="179"/>
      <c r="AH253" s="179"/>
      <c r="AI253" s="179"/>
      <c r="AJ253" s="179"/>
      <c r="AK253" s="179"/>
      <c r="AL253" s="179"/>
      <c r="AM253" s="179"/>
      <c r="AN253" s="179"/>
      <c r="AO253" s="179"/>
      <c r="AP253" s="179"/>
      <c r="AQ253" s="179"/>
      <c r="AR253" s="179"/>
      <c r="AS253" s="179"/>
      <c r="AT253" s="179"/>
      <c r="AU253" s="179"/>
      <c r="AV253" s="179"/>
      <c r="AW253" s="179"/>
    </row>
    <row r="254" spans="10:49" x14ac:dyDescent="0.2">
      <c r="J254" s="179"/>
      <c r="K254" s="179"/>
      <c r="L254" s="179"/>
      <c r="M254" s="179"/>
      <c r="N254" s="179"/>
      <c r="O254" s="179"/>
      <c r="P254" s="179"/>
      <c r="Q254" s="179"/>
      <c r="R254" s="179"/>
      <c r="S254" s="179"/>
      <c r="T254" s="179"/>
      <c r="U254" s="179"/>
      <c r="V254" s="179"/>
      <c r="W254" s="179"/>
      <c r="X254" s="179"/>
      <c r="Y254" s="179"/>
      <c r="Z254" s="179"/>
      <c r="AA254" s="179"/>
      <c r="AB254" s="179"/>
      <c r="AC254" s="179"/>
      <c r="AD254" s="179"/>
      <c r="AE254" s="179"/>
      <c r="AF254" s="179"/>
      <c r="AG254" s="179"/>
      <c r="AH254" s="179"/>
      <c r="AI254" s="179"/>
      <c r="AJ254" s="179"/>
      <c r="AK254" s="179"/>
      <c r="AL254" s="179"/>
      <c r="AM254" s="179"/>
      <c r="AN254" s="179"/>
      <c r="AO254" s="179"/>
      <c r="AP254" s="179"/>
      <c r="AQ254" s="179"/>
      <c r="AR254" s="179"/>
      <c r="AS254" s="179"/>
      <c r="AT254" s="179"/>
      <c r="AU254" s="179"/>
      <c r="AV254" s="179"/>
      <c r="AW254" s="179"/>
    </row>
    <row r="255" spans="10:49" x14ac:dyDescent="0.2">
      <c r="J255" s="179"/>
      <c r="K255" s="179"/>
      <c r="L255" s="179"/>
      <c r="M255" s="179"/>
      <c r="N255" s="179"/>
      <c r="O255" s="179"/>
      <c r="P255" s="179"/>
      <c r="Q255" s="179"/>
      <c r="R255" s="179"/>
      <c r="S255" s="179"/>
      <c r="T255" s="179"/>
      <c r="U255" s="179"/>
      <c r="V255" s="179"/>
      <c r="W255" s="179"/>
      <c r="X255" s="179"/>
      <c r="Y255" s="179"/>
      <c r="Z255" s="179"/>
      <c r="AA255" s="179"/>
      <c r="AB255" s="179"/>
      <c r="AC255" s="179"/>
      <c r="AD255" s="179"/>
      <c r="AE255" s="179"/>
      <c r="AF255" s="179"/>
      <c r="AG255" s="179"/>
      <c r="AH255" s="179"/>
      <c r="AI255" s="179"/>
      <c r="AJ255" s="179"/>
      <c r="AK255" s="179"/>
      <c r="AL255" s="179"/>
      <c r="AM255" s="179"/>
      <c r="AN255" s="179"/>
      <c r="AO255" s="179"/>
      <c r="AP255" s="179"/>
      <c r="AQ255" s="179"/>
      <c r="AR255" s="179"/>
      <c r="AS255" s="179"/>
      <c r="AT255" s="179"/>
      <c r="AU255" s="179"/>
      <c r="AV255" s="179"/>
      <c r="AW255" s="179"/>
    </row>
    <row r="256" spans="10:49" x14ac:dyDescent="0.2">
      <c r="J256" s="179"/>
      <c r="K256" s="179"/>
      <c r="L256" s="179"/>
      <c r="M256" s="179"/>
      <c r="N256" s="179"/>
      <c r="O256" s="179"/>
      <c r="P256" s="179"/>
      <c r="Q256" s="179"/>
      <c r="R256" s="179"/>
      <c r="S256" s="179"/>
      <c r="T256" s="179"/>
      <c r="U256" s="179"/>
      <c r="V256" s="179"/>
      <c r="W256" s="179"/>
      <c r="X256" s="179"/>
      <c r="Y256" s="179"/>
      <c r="Z256" s="179"/>
      <c r="AA256" s="179"/>
      <c r="AB256" s="179"/>
      <c r="AC256" s="179"/>
      <c r="AD256" s="179"/>
      <c r="AE256" s="179"/>
      <c r="AF256" s="179"/>
      <c r="AG256" s="179"/>
      <c r="AH256" s="179"/>
      <c r="AI256" s="179"/>
      <c r="AJ256" s="179"/>
      <c r="AK256" s="179"/>
      <c r="AL256" s="179"/>
      <c r="AM256" s="179"/>
      <c r="AN256" s="179"/>
      <c r="AO256" s="179"/>
      <c r="AP256" s="179"/>
      <c r="AQ256" s="179"/>
      <c r="AR256" s="179"/>
      <c r="AS256" s="179"/>
      <c r="AT256" s="179"/>
      <c r="AU256" s="179"/>
      <c r="AV256" s="179"/>
      <c r="AW256" s="179"/>
    </row>
    <row r="257" spans="10:49" x14ac:dyDescent="0.2">
      <c r="J257" s="179"/>
      <c r="K257" s="179"/>
      <c r="L257" s="179"/>
      <c r="M257" s="179"/>
      <c r="N257" s="179"/>
      <c r="O257" s="179"/>
      <c r="P257" s="179"/>
      <c r="Q257" s="179"/>
      <c r="R257" s="179"/>
      <c r="S257" s="179"/>
      <c r="T257" s="179"/>
      <c r="U257" s="179"/>
      <c r="V257" s="179"/>
      <c r="W257" s="179"/>
      <c r="X257" s="179"/>
      <c r="Y257" s="179"/>
      <c r="Z257" s="179"/>
      <c r="AA257" s="179"/>
      <c r="AB257" s="179"/>
      <c r="AC257" s="179"/>
      <c r="AD257" s="179"/>
      <c r="AE257" s="179"/>
      <c r="AF257" s="179"/>
      <c r="AG257" s="179"/>
      <c r="AH257" s="179"/>
      <c r="AI257" s="179"/>
      <c r="AJ257" s="179"/>
      <c r="AK257" s="179"/>
      <c r="AL257" s="179"/>
      <c r="AM257" s="179"/>
      <c r="AN257" s="179"/>
      <c r="AO257" s="179"/>
      <c r="AP257" s="179"/>
      <c r="AQ257" s="179"/>
      <c r="AR257" s="179"/>
      <c r="AS257" s="179"/>
      <c r="AT257" s="179"/>
      <c r="AU257" s="179"/>
      <c r="AV257" s="179"/>
      <c r="AW257" s="179"/>
    </row>
    <row r="258" spans="10:49" x14ac:dyDescent="0.2">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c r="AI258" s="179"/>
      <c r="AJ258" s="179"/>
      <c r="AK258" s="179"/>
      <c r="AL258" s="179"/>
      <c r="AM258" s="179"/>
      <c r="AN258" s="179"/>
      <c r="AO258" s="179"/>
      <c r="AP258" s="179"/>
      <c r="AQ258" s="179"/>
      <c r="AR258" s="179"/>
      <c r="AS258" s="179"/>
      <c r="AT258" s="179"/>
      <c r="AU258" s="179"/>
      <c r="AV258" s="179"/>
      <c r="AW258" s="179"/>
    </row>
    <row r="259" spans="10:49" x14ac:dyDescent="0.2">
      <c r="J259" s="179"/>
      <c r="K259" s="179"/>
      <c r="L259" s="179"/>
      <c r="M259" s="179"/>
      <c r="N259" s="179"/>
      <c r="O259" s="179"/>
      <c r="P259" s="179"/>
      <c r="Q259" s="179"/>
      <c r="R259" s="179"/>
      <c r="S259" s="179"/>
      <c r="T259" s="179"/>
      <c r="U259" s="179"/>
      <c r="V259" s="179"/>
      <c r="W259" s="179"/>
      <c r="X259" s="179"/>
      <c r="Y259" s="179"/>
      <c r="Z259" s="179"/>
      <c r="AA259" s="179"/>
      <c r="AB259" s="179"/>
      <c r="AC259" s="179"/>
      <c r="AD259" s="179"/>
      <c r="AE259" s="179"/>
      <c r="AF259" s="179"/>
      <c r="AG259" s="179"/>
      <c r="AH259" s="179"/>
      <c r="AI259" s="179"/>
      <c r="AJ259" s="179"/>
      <c r="AK259" s="179"/>
      <c r="AL259" s="179"/>
      <c r="AM259" s="179"/>
      <c r="AN259" s="179"/>
      <c r="AO259" s="179"/>
      <c r="AP259" s="179"/>
      <c r="AQ259" s="179"/>
      <c r="AR259" s="179"/>
      <c r="AS259" s="179"/>
      <c r="AT259" s="179"/>
      <c r="AU259" s="179"/>
      <c r="AV259" s="179"/>
      <c r="AW259" s="179"/>
    </row>
    <row r="260" spans="10:49" x14ac:dyDescent="0.2">
      <c r="J260" s="179"/>
      <c r="K260" s="179"/>
      <c r="L260" s="179"/>
      <c r="M260" s="179"/>
      <c r="N260" s="179"/>
      <c r="O260" s="179"/>
      <c r="P260" s="179"/>
      <c r="Q260" s="179"/>
      <c r="R260" s="179"/>
      <c r="S260" s="179"/>
      <c r="T260" s="179"/>
      <c r="U260" s="179"/>
      <c r="V260" s="179"/>
      <c r="W260" s="179"/>
      <c r="X260" s="179"/>
      <c r="Y260" s="179"/>
      <c r="Z260" s="179"/>
      <c r="AA260" s="179"/>
      <c r="AB260" s="179"/>
      <c r="AC260" s="179"/>
      <c r="AD260" s="179"/>
      <c r="AE260" s="179"/>
      <c r="AF260" s="179"/>
      <c r="AG260" s="179"/>
      <c r="AH260" s="179"/>
      <c r="AI260" s="179"/>
      <c r="AJ260" s="179"/>
      <c r="AK260" s="179"/>
      <c r="AL260" s="179"/>
      <c r="AM260" s="179"/>
      <c r="AN260" s="179"/>
      <c r="AO260" s="179"/>
      <c r="AP260" s="179"/>
      <c r="AQ260" s="179"/>
      <c r="AR260" s="179"/>
      <c r="AS260" s="179"/>
      <c r="AT260" s="179"/>
      <c r="AU260" s="179"/>
      <c r="AV260" s="179"/>
      <c r="AW260" s="179"/>
    </row>
    <row r="261" spans="10:49" x14ac:dyDescent="0.2">
      <c r="J261" s="179"/>
      <c r="K261" s="179"/>
      <c r="L261" s="179"/>
      <c r="M261" s="179"/>
      <c r="N261" s="179"/>
      <c r="O261" s="179"/>
      <c r="P261" s="179"/>
      <c r="Q261" s="179"/>
      <c r="R261" s="179"/>
      <c r="S261" s="179"/>
      <c r="T261" s="179"/>
      <c r="U261" s="179"/>
      <c r="V261" s="179"/>
      <c r="W261" s="179"/>
      <c r="X261" s="179"/>
      <c r="Y261" s="179"/>
      <c r="Z261" s="179"/>
      <c r="AA261" s="179"/>
      <c r="AB261" s="179"/>
      <c r="AC261" s="179"/>
      <c r="AD261" s="179"/>
      <c r="AE261" s="179"/>
      <c r="AF261" s="179"/>
      <c r="AG261" s="179"/>
      <c r="AH261" s="179"/>
      <c r="AI261" s="179"/>
      <c r="AJ261" s="179"/>
      <c r="AK261" s="179"/>
      <c r="AL261" s="179"/>
      <c r="AM261" s="179"/>
      <c r="AN261" s="179"/>
      <c r="AO261" s="179"/>
      <c r="AP261" s="179"/>
      <c r="AQ261" s="179"/>
      <c r="AR261" s="179"/>
      <c r="AS261" s="179"/>
      <c r="AT261" s="179"/>
      <c r="AU261" s="179"/>
      <c r="AV261" s="179"/>
      <c r="AW261" s="179"/>
    </row>
    <row r="262" spans="10:49" x14ac:dyDescent="0.2">
      <c r="J262" s="179"/>
      <c r="K262" s="179"/>
      <c r="L262" s="179"/>
      <c r="M262" s="179"/>
      <c r="N262" s="179"/>
      <c r="O262" s="179"/>
      <c r="P262" s="179"/>
      <c r="Q262" s="179"/>
      <c r="R262" s="179"/>
      <c r="S262" s="179"/>
      <c r="T262" s="179"/>
      <c r="U262" s="179"/>
      <c r="V262" s="179"/>
      <c r="W262" s="179"/>
      <c r="X262" s="179"/>
      <c r="Y262" s="179"/>
      <c r="Z262" s="179"/>
      <c r="AA262" s="179"/>
      <c r="AB262" s="179"/>
      <c r="AC262" s="179"/>
      <c r="AD262" s="179"/>
      <c r="AE262" s="179"/>
      <c r="AF262" s="179"/>
      <c r="AG262" s="179"/>
      <c r="AH262" s="179"/>
      <c r="AI262" s="179"/>
      <c r="AJ262" s="179"/>
      <c r="AK262" s="179"/>
      <c r="AL262" s="179"/>
      <c r="AM262" s="179"/>
      <c r="AN262" s="179"/>
      <c r="AO262" s="179"/>
      <c r="AP262" s="179"/>
      <c r="AQ262" s="179"/>
      <c r="AR262" s="179"/>
      <c r="AS262" s="179"/>
      <c r="AT262" s="179"/>
      <c r="AU262" s="179"/>
      <c r="AV262" s="179"/>
      <c r="AW262" s="179"/>
    </row>
    <row r="263" spans="10:49" x14ac:dyDescent="0.2">
      <c r="J263" s="179"/>
      <c r="K263" s="179"/>
      <c r="L263" s="179"/>
      <c r="M263" s="179"/>
      <c r="N263" s="179"/>
      <c r="O263" s="179"/>
      <c r="P263" s="179"/>
      <c r="Q263" s="179"/>
      <c r="R263" s="179"/>
      <c r="S263" s="179"/>
      <c r="T263" s="179"/>
      <c r="U263" s="179"/>
      <c r="V263" s="179"/>
      <c r="W263" s="179"/>
      <c r="X263" s="179"/>
      <c r="Y263" s="179"/>
      <c r="Z263" s="179"/>
      <c r="AA263" s="179"/>
      <c r="AB263" s="179"/>
      <c r="AC263" s="179"/>
      <c r="AD263" s="179"/>
      <c r="AE263" s="179"/>
      <c r="AF263" s="179"/>
      <c r="AG263" s="179"/>
      <c r="AH263" s="179"/>
      <c r="AI263" s="179"/>
      <c r="AJ263" s="179"/>
      <c r="AK263" s="179"/>
      <c r="AL263" s="179"/>
      <c r="AM263" s="179"/>
      <c r="AN263" s="179"/>
      <c r="AO263" s="179"/>
      <c r="AP263" s="179"/>
      <c r="AQ263" s="179"/>
      <c r="AR263" s="179"/>
      <c r="AS263" s="179"/>
      <c r="AT263" s="179"/>
      <c r="AU263" s="179"/>
      <c r="AV263" s="179"/>
      <c r="AW263" s="179"/>
    </row>
    <row r="264" spans="10:49" x14ac:dyDescent="0.2">
      <c r="J264" s="179"/>
      <c r="K264" s="179"/>
      <c r="L264" s="179"/>
      <c r="M264" s="179"/>
      <c r="N264" s="179"/>
      <c r="O264" s="179"/>
      <c r="P264" s="179"/>
      <c r="Q264" s="179"/>
      <c r="R264" s="179"/>
      <c r="S264" s="179"/>
      <c r="T264" s="179"/>
      <c r="U264" s="179"/>
      <c r="V264" s="179"/>
      <c r="W264" s="179"/>
      <c r="X264" s="179"/>
      <c r="Y264" s="179"/>
      <c r="Z264" s="179"/>
      <c r="AA264" s="179"/>
      <c r="AB264" s="179"/>
      <c r="AC264" s="179"/>
      <c r="AD264" s="179"/>
      <c r="AE264" s="179"/>
      <c r="AF264" s="179"/>
      <c r="AG264" s="179"/>
      <c r="AH264" s="179"/>
      <c r="AI264" s="179"/>
      <c r="AJ264" s="179"/>
      <c r="AK264" s="179"/>
      <c r="AL264" s="179"/>
      <c r="AM264" s="179"/>
      <c r="AN264" s="179"/>
      <c r="AO264" s="179"/>
      <c r="AP264" s="179"/>
      <c r="AQ264" s="179"/>
      <c r="AR264" s="179"/>
      <c r="AS264" s="179"/>
      <c r="AT264" s="179"/>
      <c r="AU264" s="179"/>
      <c r="AV264" s="179"/>
      <c r="AW264" s="179"/>
    </row>
    <row r="265" spans="10:49" x14ac:dyDescent="0.2">
      <c r="J265" s="179"/>
      <c r="K265" s="179"/>
      <c r="L265" s="179"/>
      <c r="M265" s="179"/>
      <c r="N265" s="179"/>
      <c r="O265" s="179"/>
      <c r="P265" s="179"/>
      <c r="Q265" s="179"/>
      <c r="R265" s="179"/>
      <c r="S265" s="179"/>
      <c r="T265" s="179"/>
      <c r="U265" s="179"/>
      <c r="V265" s="179"/>
      <c r="W265" s="179"/>
      <c r="X265" s="179"/>
      <c r="Y265" s="179"/>
      <c r="Z265" s="179"/>
      <c r="AA265" s="179"/>
      <c r="AB265" s="179"/>
      <c r="AC265" s="179"/>
      <c r="AD265" s="179"/>
      <c r="AE265" s="179"/>
      <c r="AF265" s="179"/>
      <c r="AG265" s="179"/>
      <c r="AH265" s="179"/>
      <c r="AI265" s="179"/>
      <c r="AJ265" s="179"/>
      <c r="AK265" s="179"/>
      <c r="AL265" s="179"/>
      <c r="AM265" s="179"/>
      <c r="AN265" s="179"/>
      <c r="AO265" s="179"/>
      <c r="AP265" s="179"/>
      <c r="AQ265" s="179"/>
      <c r="AR265" s="179"/>
      <c r="AS265" s="179"/>
      <c r="AT265" s="179"/>
      <c r="AU265" s="179"/>
      <c r="AV265" s="179"/>
      <c r="AW265" s="179"/>
    </row>
    <row r="266" spans="10:49" x14ac:dyDescent="0.2">
      <c r="J266" s="179"/>
      <c r="K266" s="179"/>
      <c r="L266" s="179"/>
      <c r="M266" s="179"/>
      <c r="N266" s="179"/>
      <c r="O266" s="179"/>
      <c r="P266" s="179"/>
      <c r="Q266" s="179"/>
      <c r="R266" s="179"/>
      <c r="S266" s="179"/>
      <c r="T266" s="179"/>
      <c r="U266" s="179"/>
      <c r="V266" s="179"/>
      <c r="W266" s="179"/>
      <c r="X266" s="179"/>
      <c r="Y266" s="179"/>
      <c r="Z266" s="179"/>
      <c r="AA266" s="179"/>
      <c r="AB266" s="179"/>
      <c r="AC266" s="179"/>
      <c r="AD266" s="179"/>
      <c r="AE266" s="179"/>
      <c r="AF266" s="179"/>
      <c r="AG266" s="179"/>
      <c r="AH266" s="179"/>
      <c r="AI266" s="179"/>
      <c r="AJ266" s="179"/>
      <c r="AK266" s="179"/>
      <c r="AL266" s="179"/>
      <c r="AM266" s="179"/>
      <c r="AN266" s="179"/>
      <c r="AO266" s="179"/>
      <c r="AP266" s="179"/>
      <c r="AQ266" s="179"/>
      <c r="AR266" s="179"/>
      <c r="AS266" s="179"/>
      <c r="AT266" s="179"/>
      <c r="AU266" s="179"/>
      <c r="AV266" s="179"/>
      <c r="AW266" s="179"/>
    </row>
    <row r="267" spans="10:49" x14ac:dyDescent="0.2">
      <c r="J267" s="179"/>
      <c r="K267" s="179"/>
      <c r="L267" s="179"/>
      <c r="M267" s="179"/>
      <c r="N267" s="179"/>
      <c r="O267" s="179"/>
      <c r="P267" s="179"/>
      <c r="Q267" s="179"/>
      <c r="R267" s="179"/>
      <c r="S267" s="179"/>
      <c r="T267" s="179"/>
      <c r="U267" s="179"/>
      <c r="V267" s="179"/>
      <c r="W267" s="179"/>
      <c r="X267" s="179"/>
      <c r="Y267" s="179"/>
      <c r="Z267" s="179"/>
      <c r="AA267" s="179"/>
      <c r="AB267" s="179"/>
      <c r="AC267" s="179"/>
      <c r="AD267" s="179"/>
      <c r="AE267" s="179"/>
      <c r="AF267" s="179"/>
      <c r="AG267" s="179"/>
      <c r="AH267" s="179"/>
      <c r="AI267" s="179"/>
      <c r="AJ267" s="179"/>
      <c r="AK267" s="179"/>
      <c r="AL267" s="179"/>
      <c r="AM267" s="179"/>
      <c r="AN267" s="179"/>
      <c r="AO267" s="179"/>
      <c r="AP267" s="179"/>
      <c r="AQ267" s="179"/>
      <c r="AR267" s="179"/>
      <c r="AS267" s="179"/>
      <c r="AT267" s="179"/>
      <c r="AU267" s="179"/>
      <c r="AV267" s="179"/>
      <c r="AW267" s="179"/>
    </row>
    <row r="268" spans="10:49" x14ac:dyDescent="0.2">
      <c r="J268" s="179"/>
      <c r="K268" s="179"/>
      <c r="L268" s="179"/>
      <c r="M268" s="179"/>
      <c r="N268" s="179"/>
      <c r="O268" s="179"/>
      <c r="P268" s="179"/>
      <c r="Q268" s="179"/>
      <c r="R268" s="179"/>
      <c r="S268" s="179"/>
      <c r="T268" s="179"/>
      <c r="U268" s="179"/>
      <c r="V268" s="179"/>
      <c r="W268" s="179"/>
      <c r="X268" s="179"/>
      <c r="Y268" s="179"/>
      <c r="Z268" s="179"/>
      <c r="AA268" s="179"/>
      <c r="AB268" s="179"/>
      <c r="AC268" s="179"/>
      <c r="AD268" s="179"/>
      <c r="AE268" s="179"/>
      <c r="AF268" s="179"/>
      <c r="AG268" s="179"/>
      <c r="AH268" s="179"/>
      <c r="AI268" s="179"/>
      <c r="AJ268" s="179"/>
      <c r="AK268" s="179"/>
      <c r="AL268" s="179"/>
      <c r="AM268" s="179"/>
      <c r="AN268" s="179"/>
      <c r="AO268" s="179"/>
      <c r="AP268" s="179"/>
      <c r="AQ268" s="179"/>
      <c r="AR268" s="179"/>
      <c r="AS268" s="179"/>
      <c r="AT268" s="179"/>
      <c r="AU268" s="179"/>
      <c r="AV268" s="179"/>
      <c r="AW268" s="179"/>
    </row>
    <row r="269" spans="10:49" x14ac:dyDescent="0.2">
      <c r="J269" s="179"/>
      <c r="K269" s="179"/>
      <c r="L269" s="179"/>
      <c r="M269" s="179"/>
      <c r="N269" s="179"/>
      <c r="O269" s="179"/>
      <c r="P269" s="179"/>
      <c r="Q269" s="179"/>
      <c r="R269" s="179"/>
      <c r="S269" s="179"/>
      <c r="T269" s="179"/>
      <c r="U269" s="179"/>
      <c r="V269" s="179"/>
      <c r="W269" s="179"/>
      <c r="X269" s="179"/>
      <c r="Y269" s="179"/>
      <c r="Z269" s="179"/>
      <c r="AA269" s="179"/>
      <c r="AB269" s="179"/>
      <c r="AC269" s="179"/>
      <c r="AD269" s="179"/>
      <c r="AE269" s="179"/>
      <c r="AF269" s="179"/>
      <c r="AG269" s="179"/>
      <c r="AH269" s="179"/>
      <c r="AI269" s="179"/>
      <c r="AJ269" s="179"/>
      <c r="AK269" s="179"/>
      <c r="AL269" s="179"/>
      <c r="AM269" s="179"/>
      <c r="AN269" s="179"/>
      <c r="AO269" s="179"/>
      <c r="AP269" s="179"/>
      <c r="AQ269" s="179"/>
      <c r="AR269" s="179"/>
      <c r="AS269" s="179"/>
      <c r="AT269" s="179"/>
      <c r="AU269" s="179"/>
      <c r="AV269" s="179"/>
      <c r="AW269" s="179"/>
    </row>
    <row r="270" spans="10:49" x14ac:dyDescent="0.2">
      <c r="J270" s="179"/>
      <c r="K270" s="179"/>
      <c r="L270" s="179"/>
      <c r="M270" s="179"/>
      <c r="N270" s="179"/>
      <c r="O270" s="179"/>
      <c r="P270" s="179"/>
      <c r="Q270" s="179"/>
      <c r="R270" s="179"/>
      <c r="S270" s="179"/>
      <c r="T270" s="179"/>
      <c r="U270" s="179"/>
      <c r="V270" s="179"/>
      <c r="W270" s="179"/>
      <c r="X270" s="179"/>
      <c r="Y270" s="179"/>
      <c r="Z270" s="179"/>
      <c r="AA270" s="179"/>
      <c r="AB270" s="179"/>
      <c r="AC270" s="179"/>
      <c r="AD270" s="179"/>
      <c r="AE270" s="179"/>
      <c r="AF270" s="179"/>
      <c r="AG270" s="179"/>
      <c r="AH270" s="179"/>
      <c r="AI270" s="179"/>
      <c r="AJ270" s="179"/>
      <c r="AK270" s="179"/>
      <c r="AL270" s="179"/>
      <c r="AM270" s="179"/>
      <c r="AN270" s="179"/>
      <c r="AO270" s="179"/>
      <c r="AP270" s="179"/>
      <c r="AQ270" s="179"/>
      <c r="AR270" s="179"/>
      <c r="AS270" s="179"/>
      <c r="AT270" s="179"/>
      <c r="AU270" s="179"/>
      <c r="AV270" s="179"/>
      <c r="AW270" s="179"/>
    </row>
  </sheetData>
  <sheetProtection password="CC71" sheet="1" objects="1" scenarios="1" formatCells="0" formatColumns="0" formatRows="0"/>
  <mergeCells count="8">
    <mergeCell ref="G1:H1"/>
    <mergeCell ref="F5:H5"/>
    <mergeCell ref="A40:A42"/>
    <mergeCell ref="C40:D40"/>
    <mergeCell ref="E40:G40"/>
    <mergeCell ref="C41:D41"/>
    <mergeCell ref="E41:G41"/>
    <mergeCell ref="E42:G42"/>
  </mergeCells>
  <conditionalFormatting sqref="D4:D38">
    <cfRule type="expression" dxfId="53" priority="1" stopIfTrue="1">
      <formula>$H$3="Punkte"</formula>
    </cfRule>
    <cfRule type="expression" dxfId="52" priority="2" stopIfTrue="1">
      <formula>$H$3="BE"</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87" right="0.41" top="0.51" bottom="0.53" header="0.4921259845" footer="0.4921259845"/>
  <pageSetup paperSize="9" orientation="portrait" horizontalDpi="1200" verticalDpi="12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7"/>
  </sheetPr>
  <dimension ref="A1:AX270"/>
  <sheetViews>
    <sheetView showGridLines="0" workbookViewId="0">
      <selection activeCell="H31" sqref="H31"/>
    </sheetView>
  </sheetViews>
  <sheetFormatPr baseColWidth="10" defaultRowHeight="12.75" x14ac:dyDescent="0.2"/>
  <cols>
    <col min="1" max="1" width="4.5703125" style="163" customWidth="1"/>
    <col min="2" max="2" width="28" style="163" customWidth="1"/>
    <col min="3" max="3" width="8.5703125" style="163" customWidth="1"/>
    <col min="4" max="4" width="6.5703125" style="163" customWidth="1"/>
    <col min="5" max="5" width="7.7109375" style="163" customWidth="1"/>
    <col min="6" max="6" width="8.42578125" style="163" customWidth="1"/>
    <col min="7" max="7" width="9" style="163" customWidth="1"/>
    <col min="8" max="8" width="9.5703125" style="163" customWidth="1"/>
    <col min="9" max="9" width="6.28515625" style="163" customWidth="1"/>
    <col min="10" max="10" width="4" style="163" hidden="1" customWidth="1"/>
    <col min="11" max="11" width="3.5703125" style="163" customWidth="1"/>
    <col min="12" max="12" width="8.7109375" style="163" customWidth="1"/>
    <col min="13" max="17" width="11.42578125" style="163"/>
    <col min="18" max="18" width="10.5703125" style="163" bestFit="1" customWidth="1"/>
    <col min="19" max="19" width="9.85546875" style="163" bestFit="1" customWidth="1"/>
    <col min="20" max="21" width="11.42578125" style="163"/>
    <col min="22" max="22" width="5.140625" style="163" customWidth="1"/>
    <col min="23" max="23" width="11.42578125" style="163"/>
    <col min="24" max="24" width="12" style="163" customWidth="1"/>
    <col min="25" max="27" width="11.42578125" style="163"/>
    <col min="28" max="28" width="1.42578125" style="163" customWidth="1"/>
    <col min="29" max="33" width="11.42578125" style="163"/>
    <col min="34" max="34" width="0.85546875" style="163" customWidth="1"/>
    <col min="35" max="16384" width="11.42578125" style="163"/>
  </cols>
  <sheetData>
    <row r="1" spans="1:14" ht="15" x14ac:dyDescent="0.25">
      <c r="A1" s="158"/>
      <c r="B1" s="159" t="str">
        <f>IF(LEN(I1Ext!$B$1)=22,"II - 1. Extemporale aus","II - 1. Kurzarbeit aus")</f>
        <v>II - 1. Extemporale aus</v>
      </c>
      <c r="C1" s="379" t="str">
        <f>IF(Notenbogen!E1="","",Notenbogen!E1)</f>
        <v/>
      </c>
      <c r="D1" s="187"/>
      <c r="E1" s="158"/>
      <c r="F1" s="160" t="s">
        <v>13</v>
      </c>
      <c r="G1" s="536"/>
      <c r="H1" s="542"/>
      <c r="K1" s="173"/>
    </row>
    <row r="2" spans="1:14" x14ac:dyDescent="0.2">
      <c r="A2" s="158"/>
      <c r="B2" s="164" t="s">
        <v>11</v>
      </c>
      <c r="C2" s="165" t="str">
        <f>IF(Notenbogen!B1="","",Notenbogen!B1)</f>
        <v/>
      </c>
      <c r="D2" s="165"/>
      <c r="E2" s="166"/>
      <c r="F2" s="164" t="s">
        <v>0</v>
      </c>
      <c r="G2" s="167" t="str">
        <f>IF(Notenbogen!M1="","",Notenbogen!M1)</f>
        <v/>
      </c>
      <c r="H2" s="158"/>
      <c r="I2" s="158"/>
      <c r="J2" s="158"/>
      <c r="K2" s="173"/>
    </row>
    <row r="3" spans="1:14" x14ac:dyDescent="0.2">
      <c r="A3" s="9" t="s">
        <v>3</v>
      </c>
      <c r="B3" s="145" t="s">
        <v>4</v>
      </c>
      <c r="C3" s="9" t="s">
        <v>18</v>
      </c>
      <c r="D3" s="9" t="s">
        <v>19</v>
      </c>
      <c r="E3" s="99"/>
      <c r="F3" s="114"/>
      <c r="G3" s="161" t="s">
        <v>48</v>
      </c>
      <c r="H3" s="109" t="s">
        <v>19</v>
      </c>
      <c r="I3" s="158"/>
      <c r="J3" s="158"/>
      <c r="K3" s="173"/>
      <c r="L3" s="115"/>
      <c r="M3" s="115"/>
      <c r="N3" s="114"/>
    </row>
    <row r="4" spans="1:14" x14ac:dyDescent="0.2">
      <c r="A4" s="9">
        <v>1</v>
      </c>
      <c r="B4" s="145" t="str">
        <f>IF(Notenbogen!B4&lt;&gt;"", Notenbogen!B4, "")</f>
        <v/>
      </c>
      <c r="C4" s="154" t="str">
        <f>IF(D4="","",IF($H$3="BE",LOOKUP(IF(E4="",D4+0.01,D4*$H$30/E4+0.5),NB!$X$540:$X$555,NB!$Y$540:$Y$555),D4))</f>
        <v/>
      </c>
      <c r="D4" s="4"/>
      <c r="E4" s="104"/>
      <c r="F4" s="158"/>
      <c r="G4" s="158"/>
      <c r="H4" s="158"/>
      <c r="I4" s="158"/>
      <c r="J4" s="168" t="str">
        <f t="shared" ref="J4:J38" si="0">+B4&amp;D4</f>
        <v/>
      </c>
      <c r="K4" s="173"/>
      <c r="L4" s="110"/>
      <c r="M4" s="110"/>
      <c r="N4" s="114"/>
    </row>
    <row r="5" spans="1:14" x14ac:dyDescent="0.2">
      <c r="A5" s="9">
        <v>2</v>
      </c>
      <c r="B5" s="145" t="str">
        <f>IF(Notenbogen!B5&lt;&gt;"", Notenbogen!B5, "")</f>
        <v/>
      </c>
      <c r="C5" s="154" t="str">
        <f>IF(D5="","",IF($H$3="BE",LOOKUP(IF(E5="",D5+0.01,D5*$H$30/E5+0.5),NB!$X$540:$X$555,NB!$Y$540:$Y$555),D5))</f>
        <v/>
      </c>
      <c r="D5" s="4"/>
      <c r="E5" s="104"/>
      <c r="F5" s="523" t="s">
        <v>12</v>
      </c>
      <c r="G5" s="524"/>
      <c r="H5" s="524"/>
      <c r="I5" s="158"/>
      <c r="J5" s="168" t="str">
        <f t="shared" si="0"/>
        <v/>
      </c>
      <c r="K5" s="173"/>
      <c r="L5" s="110"/>
      <c r="M5" s="110"/>
      <c r="N5" s="114"/>
    </row>
    <row r="6" spans="1:14" x14ac:dyDescent="0.2">
      <c r="A6" s="9">
        <v>3</v>
      </c>
      <c r="B6" s="145" t="str">
        <f>IF(Notenbogen!B6&lt;&gt;"", Notenbogen!B6, "")</f>
        <v/>
      </c>
      <c r="C6" s="154" t="str">
        <f>IF(D6="","",IF($H$3="BE",LOOKUP(IF(E6="",D6+0.01,D6*$H$30/E6+0.5),NB!$X$540:$X$555,NB!$Y$540:$Y$555),D6))</f>
        <v/>
      </c>
      <c r="D6" s="4"/>
      <c r="E6" s="104"/>
      <c r="F6" s="169" t="s">
        <v>18</v>
      </c>
      <c r="G6" s="137" t="s">
        <v>5</v>
      </c>
      <c r="H6" s="169" t="s">
        <v>17</v>
      </c>
      <c r="I6" s="158"/>
      <c r="J6" s="168" t="str">
        <f t="shared" si="0"/>
        <v/>
      </c>
      <c r="K6" s="173"/>
      <c r="L6" s="110"/>
      <c r="M6" s="110"/>
      <c r="N6" s="114"/>
    </row>
    <row r="7" spans="1:14" x14ac:dyDescent="0.2">
      <c r="A7" s="9">
        <v>4</v>
      </c>
      <c r="B7" s="145" t="str">
        <f>IF(Notenbogen!B7&lt;&gt;"", Notenbogen!B7, "")</f>
        <v/>
      </c>
      <c r="C7" s="154" t="str">
        <f>IF(D7="","",IF($H$3="BE",LOOKUP(IF(E7="",D7+0.01,D7*$H$30/E7+0.5),NB!$X$540:$X$555,NB!$Y$540:$Y$555),D7))</f>
        <v/>
      </c>
      <c r="D7" s="4"/>
      <c r="E7" s="104"/>
      <c r="F7" s="170">
        <v>15</v>
      </c>
      <c r="G7" s="88">
        <f>IF(G$25="","",COUNTIF(C$4:C$38,F7))</f>
        <v>0</v>
      </c>
      <c r="H7" s="89" t="e">
        <f t="shared" ref="H7:H22" si="1">IF(G$25="","",G7/G$25)</f>
        <v>#DIV/0!</v>
      </c>
      <c r="I7" s="158"/>
      <c r="J7" s="168" t="str">
        <f t="shared" si="0"/>
        <v/>
      </c>
      <c r="K7" s="173"/>
      <c r="L7" s="114"/>
      <c r="M7" s="114"/>
      <c r="N7" s="114"/>
    </row>
    <row r="8" spans="1:14" x14ac:dyDescent="0.2">
      <c r="A8" s="9">
        <v>5</v>
      </c>
      <c r="B8" s="145" t="str">
        <f>IF(Notenbogen!B8&lt;&gt;"", Notenbogen!B8, "")</f>
        <v/>
      </c>
      <c r="C8" s="154" t="str">
        <f>IF(D8="","",IF($H$3="BE",LOOKUP(IF(E8="",D8+0.01,D8*$H$30/E8+0.5),NB!$X$540:$X$555,NB!$Y$540:$Y$555),D8))</f>
        <v/>
      </c>
      <c r="D8" s="4"/>
      <c r="E8" s="104"/>
      <c r="F8" s="171">
        <v>14</v>
      </c>
      <c r="G8" s="84">
        <f t="shared" ref="G8:G22" si="2">IF(G$25="","",COUNTIF(C$4:C$38,F8))</f>
        <v>0</v>
      </c>
      <c r="H8" s="91" t="e">
        <f t="shared" si="1"/>
        <v>#DIV/0!</v>
      </c>
      <c r="I8" s="105" t="e">
        <f>+H7+H8+H9</f>
        <v>#DIV/0!</v>
      </c>
      <c r="J8" s="168" t="str">
        <f t="shared" si="0"/>
        <v/>
      </c>
      <c r="K8" s="173"/>
      <c r="L8" s="110"/>
      <c r="M8" s="110"/>
      <c r="N8" s="114"/>
    </row>
    <row r="9" spans="1:14" x14ac:dyDescent="0.2">
      <c r="A9" s="9">
        <v>6</v>
      </c>
      <c r="B9" s="145" t="str">
        <f>IF(Notenbogen!B9&lt;&gt;"", Notenbogen!B9, "")</f>
        <v/>
      </c>
      <c r="C9" s="154" t="str">
        <f>IF(D9="","",IF($H$3="BE",LOOKUP(IF(E9="",D9+0.01,D9*$H$30/E9+0.5),NB!$X$540:$X$555,NB!$Y$540:$Y$555),D9))</f>
        <v/>
      </c>
      <c r="D9" s="4"/>
      <c r="E9" s="104"/>
      <c r="F9" s="172">
        <v>13</v>
      </c>
      <c r="G9" s="93">
        <f t="shared" si="2"/>
        <v>0</v>
      </c>
      <c r="H9" s="94" t="e">
        <f t="shared" si="1"/>
        <v>#DIV/0!</v>
      </c>
      <c r="I9" s="158">
        <f>+G7+G8+G9</f>
        <v>0</v>
      </c>
      <c r="J9" s="168" t="str">
        <f t="shared" si="0"/>
        <v/>
      </c>
      <c r="K9" s="173"/>
      <c r="L9" s="110"/>
      <c r="M9" s="110"/>
      <c r="N9" s="114"/>
    </row>
    <row r="10" spans="1:14" x14ac:dyDescent="0.2">
      <c r="A10" s="9">
        <v>7</v>
      </c>
      <c r="B10" s="145" t="str">
        <f>IF(Notenbogen!B10&lt;&gt;"", Notenbogen!B10, "")</f>
        <v/>
      </c>
      <c r="C10" s="154" t="str">
        <f>IF(D10="","",IF($H$3="BE",LOOKUP(IF(E10="",D10+0.01,D10*$H$30/E10+0.5),NB!$X$540:$X$555,NB!$Y$540:$Y$555),D10))</f>
        <v/>
      </c>
      <c r="D10" s="4"/>
      <c r="E10" s="104"/>
      <c r="F10" s="170">
        <v>12</v>
      </c>
      <c r="G10" s="88">
        <f t="shared" si="2"/>
        <v>0</v>
      </c>
      <c r="H10" s="89" t="e">
        <f t="shared" si="1"/>
        <v>#DIV/0!</v>
      </c>
      <c r="I10" s="158"/>
      <c r="J10" s="168" t="str">
        <f t="shared" si="0"/>
        <v/>
      </c>
      <c r="K10" s="173"/>
      <c r="L10" s="110"/>
      <c r="M10" s="110"/>
      <c r="N10" s="114"/>
    </row>
    <row r="11" spans="1:14" x14ac:dyDescent="0.2">
      <c r="A11" s="9">
        <v>8</v>
      </c>
      <c r="B11" s="145" t="str">
        <f>IF(Notenbogen!B11&lt;&gt;"", Notenbogen!B11, "")</f>
        <v/>
      </c>
      <c r="C11" s="154" t="str">
        <f>IF(D11="","",IF($H$3="BE",LOOKUP(IF(E11="",D11+0.01,D11*$H$30/E11+0.5),NB!$X$540:$X$555,NB!$Y$540:$Y$555),D11))</f>
        <v/>
      </c>
      <c r="D11" s="4"/>
      <c r="E11" s="104"/>
      <c r="F11" s="171">
        <v>11</v>
      </c>
      <c r="G11" s="84">
        <f t="shared" si="2"/>
        <v>0</v>
      </c>
      <c r="H11" s="91" t="e">
        <f t="shared" si="1"/>
        <v>#DIV/0!</v>
      </c>
      <c r="I11" s="105" t="e">
        <f>+H10+H11+H12</f>
        <v>#DIV/0!</v>
      </c>
      <c r="J11" s="168" t="str">
        <f t="shared" si="0"/>
        <v/>
      </c>
      <c r="K11" s="173"/>
      <c r="L11" s="110"/>
      <c r="M11" s="110"/>
      <c r="N11" s="114"/>
    </row>
    <row r="12" spans="1:14" x14ac:dyDescent="0.2">
      <c r="A12" s="9">
        <v>9</v>
      </c>
      <c r="B12" s="145" t="str">
        <f>IF(Notenbogen!B12&lt;&gt;"", Notenbogen!B12, "")</f>
        <v/>
      </c>
      <c r="C12" s="154" t="str">
        <f>IF(D12="","",IF($H$3="BE",LOOKUP(IF(E12="",D12+0.01,D12*$H$30/E12+0.5),NB!$X$540:$X$555,NB!$Y$540:$Y$555),D12))</f>
        <v/>
      </c>
      <c r="D12" s="4"/>
      <c r="E12" s="104"/>
      <c r="F12" s="172">
        <v>10</v>
      </c>
      <c r="G12" s="93">
        <f t="shared" si="2"/>
        <v>0</v>
      </c>
      <c r="H12" s="94" t="e">
        <f t="shared" si="1"/>
        <v>#DIV/0!</v>
      </c>
      <c r="I12" s="158">
        <f>+G10+G11+G12</f>
        <v>0</v>
      </c>
      <c r="J12" s="168" t="str">
        <f t="shared" si="0"/>
        <v/>
      </c>
      <c r="K12" s="173"/>
      <c r="L12" s="114"/>
      <c r="M12" s="114"/>
      <c r="N12" s="114"/>
    </row>
    <row r="13" spans="1:14" x14ac:dyDescent="0.2">
      <c r="A13" s="9">
        <v>10</v>
      </c>
      <c r="B13" s="145" t="str">
        <f>IF(Notenbogen!B13&lt;&gt;"", Notenbogen!B13, "")</f>
        <v/>
      </c>
      <c r="C13" s="154" t="str">
        <f>IF(D13="","",IF($H$3="BE",LOOKUP(IF(E13="",D13+0.01,D13*$H$30/E13+0.5),NB!$X$540:$X$555,NB!$Y$540:$Y$555),D13))</f>
        <v/>
      </c>
      <c r="D13" s="4"/>
      <c r="E13" s="104"/>
      <c r="F13" s="97">
        <v>9</v>
      </c>
      <c r="G13" s="88">
        <f t="shared" si="2"/>
        <v>0</v>
      </c>
      <c r="H13" s="89" t="e">
        <f t="shared" si="1"/>
        <v>#DIV/0!</v>
      </c>
      <c r="I13" s="158"/>
      <c r="J13" s="168" t="str">
        <f t="shared" si="0"/>
        <v/>
      </c>
      <c r="K13" s="173"/>
      <c r="L13" s="110"/>
      <c r="M13" s="110"/>
      <c r="N13" s="114"/>
    </row>
    <row r="14" spans="1:14" x14ac:dyDescent="0.2">
      <c r="A14" s="9">
        <v>11</v>
      </c>
      <c r="B14" s="145" t="str">
        <f>IF(Notenbogen!B14&lt;&gt;"", Notenbogen!B14, "")</f>
        <v/>
      </c>
      <c r="C14" s="154" t="str">
        <f>IF(D14="","",IF($H$3="BE",LOOKUP(IF(E14="",D14+0.01,D14*$H$30/E14+0.5),NB!$X$540:$X$555,NB!$Y$540:$Y$555),D14))</f>
        <v/>
      </c>
      <c r="D14" s="4"/>
      <c r="E14" s="104"/>
      <c r="F14" s="171">
        <v>8</v>
      </c>
      <c r="G14" s="84">
        <f t="shared" si="2"/>
        <v>0</v>
      </c>
      <c r="H14" s="91" t="e">
        <f t="shared" si="1"/>
        <v>#DIV/0!</v>
      </c>
      <c r="I14" s="105" t="e">
        <f>+H13+H14+H15</f>
        <v>#DIV/0!</v>
      </c>
      <c r="J14" s="168" t="str">
        <f t="shared" si="0"/>
        <v/>
      </c>
      <c r="K14" s="173"/>
      <c r="L14" s="114"/>
      <c r="M14" s="114"/>
      <c r="N14" s="114"/>
    </row>
    <row r="15" spans="1:14" x14ac:dyDescent="0.2">
      <c r="A15" s="9">
        <v>12</v>
      </c>
      <c r="B15" s="145" t="str">
        <f>IF(Notenbogen!B15&lt;&gt;"", Notenbogen!B15, "")</f>
        <v/>
      </c>
      <c r="C15" s="154" t="str">
        <f>IF(D15="","",IF($H$3="BE",LOOKUP(IF(E15="",D15+0.01,D15*$H$30/E15+0.5),NB!$X$540:$X$555,NB!$Y$540:$Y$555),D15))</f>
        <v/>
      </c>
      <c r="D15" s="4"/>
      <c r="E15" s="104"/>
      <c r="F15" s="96">
        <v>7</v>
      </c>
      <c r="G15" s="93">
        <f t="shared" si="2"/>
        <v>0</v>
      </c>
      <c r="H15" s="94" t="e">
        <f t="shared" si="1"/>
        <v>#DIV/0!</v>
      </c>
      <c r="I15" s="158">
        <f>+G13+G14+G15</f>
        <v>0</v>
      </c>
      <c r="J15" s="168" t="str">
        <f t="shared" si="0"/>
        <v/>
      </c>
      <c r="K15" s="173"/>
    </row>
    <row r="16" spans="1:14" x14ac:dyDescent="0.2">
      <c r="A16" s="9">
        <v>13</v>
      </c>
      <c r="B16" s="145" t="str">
        <f>IF(Notenbogen!B16&lt;&gt;"", Notenbogen!B16, "")</f>
        <v/>
      </c>
      <c r="C16" s="154" t="str">
        <f>IF(D16="","",IF($H$3="BE",LOOKUP(IF(E16="",D16+0.01,D16*$H$30/E16+0.5),NB!$X$540:$X$555,NB!$Y$540:$Y$555),D16))</f>
        <v/>
      </c>
      <c r="D16" s="4"/>
      <c r="E16" s="104"/>
      <c r="F16" s="97">
        <v>6</v>
      </c>
      <c r="G16" s="88">
        <f t="shared" si="2"/>
        <v>0</v>
      </c>
      <c r="H16" s="89" t="e">
        <f t="shared" si="1"/>
        <v>#DIV/0!</v>
      </c>
      <c r="I16" s="158"/>
      <c r="J16" s="168" t="str">
        <f t="shared" si="0"/>
        <v/>
      </c>
      <c r="K16" s="173"/>
    </row>
    <row r="17" spans="1:12" x14ac:dyDescent="0.2">
      <c r="A17" s="9">
        <v>14</v>
      </c>
      <c r="B17" s="145" t="str">
        <f>IF(Notenbogen!B17&lt;&gt;"", Notenbogen!B17, "")</f>
        <v/>
      </c>
      <c r="C17" s="154" t="str">
        <f>IF(D17="","",IF($H$3="BE",LOOKUP(IF(E17="",D17+0.01,D17*$H$30/E17+0.5),NB!$X$540:$X$555,NB!$Y$540:$Y$555),D17))</f>
        <v/>
      </c>
      <c r="D17" s="4"/>
      <c r="E17" s="104"/>
      <c r="F17" s="98">
        <v>5</v>
      </c>
      <c r="G17" s="84">
        <f t="shared" si="2"/>
        <v>0</v>
      </c>
      <c r="H17" s="91" t="e">
        <f t="shared" si="1"/>
        <v>#DIV/0!</v>
      </c>
      <c r="I17" s="105" t="e">
        <f>+H16+H17+H18</f>
        <v>#DIV/0!</v>
      </c>
      <c r="J17" s="168" t="str">
        <f t="shared" si="0"/>
        <v/>
      </c>
      <c r="K17" s="173"/>
    </row>
    <row r="18" spans="1:12" x14ac:dyDescent="0.2">
      <c r="A18" s="9">
        <v>15</v>
      </c>
      <c r="B18" s="145" t="str">
        <f>IF(Notenbogen!B18&lt;&gt;"", Notenbogen!B18, "")</f>
        <v/>
      </c>
      <c r="C18" s="154" t="str">
        <f>IF(D18="","",IF($H$3="BE",LOOKUP(IF(E18="",D18+0.01,D18*$H$30/E18+0.5),NB!$X$540:$X$555,NB!$Y$540:$Y$555),D18))</f>
        <v/>
      </c>
      <c r="D18" s="4"/>
      <c r="E18" s="104"/>
      <c r="F18" s="172">
        <v>4</v>
      </c>
      <c r="G18" s="93">
        <f t="shared" si="2"/>
        <v>0</v>
      </c>
      <c r="H18" s="94" t="e">
        <f t="shared" si="1"/>
        <v>#DIV/0!</v>
      </c>
      <c r="I18" s="158">
        <f>+G16+G17+G18</f>
        <v>0</v>
      </c>
      <c r="J18" s="168" t="str">
        <f t="shared" si="0"/>
        <v/>
      </c>
      <c r="K18" s="158"/>
    </row>
    <row r="19" spans="1:12" x14ac:dyDescent="0.2">
      <c r="A19" s="9">
        <v>16</v>
      </c>
      <c r="B19" s="145" t="str">
        <f>IF(Notenbogen!B19&lt;&gt;"", Notenbogen!B19, "")</f>
        <v/>
      </c>
      <c r="C19" s="154" t="str">
        <f>IF(D19="","",IF($H$3="BE",LOOKUP(IF(E19="",D19+0.01,D19*$H$30/E19+0.5),NB!$X$540:$X$555,NB!$Y$540:$Y$555),D19))</f>
        <v/>
      </c>
      <c r="D19" s="4"/>
      <c r="E19" s="104"/>
      <c r="F19" s="170">
        <v>3</v>
      </c>
      <c r="G19" s="88">
        <f t="shared" si="2"/>
        <v>0</v>
      </c>
      <c r="H19" s="89" t="e">
        <f t="shared" si="1"/>
        <v>#DIV/0!</v>
      </c>
      <c r="I19" s="158"/>
      <c r="J19" s="168" t="str">
        <f t="shared" si="0"/>
        <v/>
      </c>
      <c r="K19" s="158"/>
    </row>
    <row r="20" spans="1:12" x14ac:dyDescent="0.2">
      <c r="A20" s="9">
        <v>17</v>
      </c>
      <c r="B20" s="145" t="str">
        <f>IF(Notenbogen!B20&lt;&gt;"", Notenbogen!B20, "")</f>
        <v/>
      </c>
      <c r="C20" s="154" t="str">
        <f>IF(D20="","",IF($H$3="BE",LOOKUP(IF(E20="",D20+0.01,D20*$H$30/E20+0.5),NB!$X$540:$X$555,NB!$Y$540:$Y$555),D20))</f>
        <v/>
      </c>
      <c r="D20" s="4"/>
      <c r="E20" s="104"/>
      <c r="F20" s="171">
        <v>2</v>
      </c>
      <c r="G20" s="84">
        <f t="shared" si="2"/>
        <v>0</v>
      </c>
      <c r="H20" s="91" t="e">
        <f t="shared" si="1"/>
        <v>#DIV/0!</v>
      </c>
      <c r="I20" s="105" t="e">
        <f>+H19+H20+H21</f>
        <v>#DIV/0!</v>
      </c>
      <c r="J20" s="168" t="str">
        <f t="shared" si="0"/>
        <v/>
      </c>
      <c r="K20" s="158"/>
    </row>
    <row r="21" spans="1:12" x14ac:dyDescent="0.2">
      <c r="A21" s="9">
        <v>18</v>
      </c>
      <c r="B21" s="145" t="str">
        <f>IF(Notenbogen!B21&lt;&gt;"", Notenbogen!B21, "")</f>
        <v/>
      </c>
      <c r="C21" s="154" t="str">
        <f>IF(D21="","",IF($H$3="BE",LOOKUP(IF(E21="",D21+0.01,D21*$H$30/E21+0.5),NB!$X$540:$X$555,NB!$Y$540:$Y$555),D21))</f>
        <v/>
      </c>
      <c r="D21" s="4"/>
      <c r="E21" s="104"/>
      <c r="F21" s="172">
        <v>1</v>
      </c>
      <c r="G21" s="93">
        <f t="shared" si="2"/>
        <v>0</v>
      </c>
      <c r="H21" s="94" t="e">
        <f t="shared" si="1"/>
        <v>#DIV/0!</v>
      </c>
      <c r="I21" s="158">
        <f>+G19+G20+G21</f>
        <v>0</v>
      </c>
      <c r="J21" s="168" t="str">
        <f t="shared" si="0"/>
        <v/>
      </c>
      <c r="K21" s="158"/>
    </row>
    <row r="22" spans="1:12" x14ac:dyDescent="0.2">
      <c r="A22" s="9">
        <v>19</v>
      </c>
      <c r="B22" s="145" t="str">
        <f>IF(Notenbogen!B22&lt;&gt;"", Notenbogen!B22, "")</f>
        <v/>
      </c>
      <c r="C22" s="154" t="str">
        <f>IF(D22="","",IF($H$3="BE",LOOKUP(IF(E22="",D22+0.01,D22*$H$30/E22+0.5),NB!$X$540:$X$555,NB!$Y$540:$Y$555),D22))</f>
        <v/>
      </c>
      <c r="D22" s="4"/>
      <c r="E22" s="104"/>
      <c r="F22" s="174">
        <v>0</v>
      </c>
      <c r="G22" s="85">
        <f t="shared" si="2"/>
        <v>0</v>
      </c>
      <c r="H22" s="86" t="e">
        <f t="shared" si="1"/>
        <v>#DIV/0!</v>
      </c>
      <c r="I22" s="105" t="e">
        <f>+H22</f>
        <v>#DIV/0!</v>
      </c>
      <c r="J22" s="175" t="str">
        <f t="shared" si="0"/>
        <v/>
      </c>
      <c r="K22" s="158"/>
    </row>
    <row r="23" spans="1:12" x14ac:dyDescent="0.2">
      <c r="A23" s="9">
        <v>20</v>
      </c>
      <c r="B23" s="145" t="str">
        <f>IF(Notenbogen!B23&lt;&gt;"", Notenbogen!B23, "")</f>
        <v/>
      </c>
      <c r="C23" s="154" t="str">
        <f>IF(D23="","",IF($H$3="BE",LOOKUP(IF(E23="",D23+0.01,D23*$H$30/E23+0.5),NB!$X$540:$X$555,NB!$Y$540:$Y$555),D23))</f>
        <v/>
      </c>
      <c r="D23" s="4"/>
      <c r="E23" s="104"/>
      <c r="F23" s="176" t="s">
        <v>38</v>
      </c>
      <c r="G23" s="156" t="e">
        <f>AVERAGE(C4:C38)</f>
        <v>#DIV/0!</v>
      </c>
      <c r="H23" s="193" t="e">
        <f>+(17-G23)/3</f>
        <v>#DIV/0!</v>
      </c>
      <c r="I23" s="158">
        <f>+G22</f>
        <v>0</v>
      </c>
      <c r="J23" s="175" t="str">
        <f t="shared" si="0"/>
        <v/>
      </c>
      <c r="K23" s="158"/>
    </row>
    <row r="24" spans="1:12" x14ac:dyDescent="0.2">
      <c r="A24" s="9">
        <v>21</v>
      </c>
      <c r="B24" s="145" t="str">
        <f>IF(Notenbogen!B24&lt;&gt;"", Notenbogen!B24, "")</f>
        <v/>
      </c>
      <c r="C24" s="154" t="str">
        <f>IF(D24="","",IF($H$3="BE",LOOKUP(IF(E24="",D24+0.01,D24*$H$30/E24+0.5),NB!$X$540:$X$555,NB!$Y$540:$Y$555),D24))</f>
        <v/>
      </c>
      <c r="D24" s="4"/>
      <c r="E24" s="104"/>
      <c r="F24" s="158"/>
      <c r="G24" s="158"/>
      <c r="H24" s="158"/>
      <c r="I24" s="158"/>
      <c r="J24" s="175" t="str">
        <f t="shared" si="0"/>
        <v/>
      </c>
      <c r="K24" s="158"/>
    </row>
    <row r="25" spans="1:12" x14ac:dyDescent="0.2">
      <c r="A25" s="9">
        <v>22</v>
      </c>
      <c r="B25" s="145" t="str">
        <f>IF(Notenbogen!B25&lt;&gt;"", Notenbogen!B25, "")</f>
        <v/>
      </c>
      <c r="C25" s="154" t="str">
        <f>IF(D25="","",IF($H$3="BE",LOOKUP(IF(E25="",D25+0.01,D25*$H$30/E25+0.5),NB!$X$540:$X$555,NB!$Y$540:$Y$555),D25))</f>
        <v/>
      </c>
      <c r="D25" s="4"/>
      <c r="E25" s="104"/>
      <c r="F25" s="177" t="s">
        <v>14</v>
      </c>
      <c r="G25" s="7">
        <f>COUNT(D4:D38)</f>
        <v>0</v>
      </c>
      <c r="H25" s="158"/>
      <c r="I25" s="158"/>
      <c r="J25" s="175" t="str">
        <f t="shared" si="0"/>
        <v/>
      </c>
      <c r="K25" s="158"/>
    </row>
    <row r="26" spans="1:12" x14ac:dyDescent="0.2">
      <c r="A26" s="9">
        <v>23</v>
      </c>
      <c r="B26" s="145" t="str">
        <f>IF(Notenbogen!B26&lt;&gt;"", Notenbogen!B26, "")</f>
        <v/>
      </c>
      <c r="C26" s="154" t="str">
        <f>IF(D26="","",IF($H$3="BE",LOOKUP(IF(E26="",D26+0.01,D26*$H$30/E26+0.5),NB!$X$540:$X$555,NB!$Y$540:$Y$555),D26))</f>
        <v/>
      </c>
      <c r="D26" s="4"/>
      <c r="E26" s="104"/>
      <c r="F26" s="178" t="s">
        <v>15</v>
      </c>
      <c r="G26" s="8">
        <f>+G27-G25</f>
        <v>0</v>
      </c>
      <c r="H26" s="158"/>
      <c r="I26" s="158"/>
      <c r="J26" s="175" t="str">
        <f t="shared" si="0"/>
        <v/>
      </c>
      <c r="K26" s="158"/>
    </row>
    <row r="27" spans="1:12" x14ac:dyDescent="0.2">
      <c r="A27" s="9">
        <v>24</v>
      </c>
      <c r="B27" s="145" t="str">
        <f>IF(Notenbogen!B27&lt;&gt;"", Notenbogen!B27, "")</f>
        <v/>
      </c>
      <c r="C27" s="154" t="str">
        <f>IF(D27="","",IF($H$3="BE",LOOKUP(IF(E27="",D27+0.01,D27*$H$30/E27+0.5),NB!$X$540:$X$555,NB!$Y$540:$Y$555),D27))</f>
        <v/>
      </c>
      <c r="D27" s="4"/>
      <c r="E27" s="104"/>
      <c r="F27" s="178" t="s">
        <v>16</v>
      </c>
      <c r="G27" s="8">
        <f>35-COUNTIF(J4:J38,"")</f>
        <v>0</v>
      </c>
      <c r="H27" s="158"/>
      <c r="I27" s="158"/>
      <c r="J27" s="175" t="str">
        <f t="shared" si="0"/>
        <v/>
      </c>
      <c r="K27" s="158"/>
    </row>
    <row r="28" spans="1:12" x14ac:dyDescent="0.2">
      <c r="A28" s="9">
        <v>25</v>
      </c>
      <c r="B28" s="145" t="str">
        <f>IF(Notenbogen!B28&lt;&gt;"", Notenbogen!B28, "")</f>
        <v/>
      </c>
      <c r="C28" s="154" t="str">
        <f>IF(D28="","",IF($H$3="BE",LOOKUP(IF(E28="",D28+0.01,D28*$H$30/E28+0.5),NB!$X$540:$X$555,NB!$Y$540:$Y$555),D28))</f>
        <v/>
      </c>
      <c r="D28" s="4"/>
      <c r="E28" s="104"/>
      <c r="F28" s="179"/>
      <c r="G28" s="179"/>
      <c r="H28" s="179"/>
      <c r="I28" s="158"/>
      <c r="J28" s="175" t="str">
        <f t="shared" si="0"/>
        <v/>
      </c>
      <c r="K28" s="158"/>
      <c r="L28" s="179"/>
    </row>
    <row r="29" spans="1:12" ht="13.5" thickBot="1" x14ac:dyDescent="0.25">
      <c r="A29" s="9">
        <v>26</v>
      </c>
      <c r="B29" s="145" t="str">
        <f>IF(Notenbogen!B29&lt;&gt;"", Notenbogen!B29, "")</f>
        <v/>
      </c>
      <c r="C29" s="154" t="str">
        <f>IF(D29="","",IF($H$3="BE",LOOKUP(IF(E29="",D29+0.01,D29*$H$30/E29+0.5),NB!$X$540:$X$555,NB!$Y$540:$Y$555),D29))</f>
        <v/>
      </c>
      <c r="D29" s="4"/>
      <c r="E29" s="104"/>
      <c r="F29" s="184" t="s">
        <v>20</v>
      </c>
      <c r="G29" s="179"/>
      <c r="I29" s="158"/>
      <c r="J29" s="181" t="str">
        <f t="shared" si="0"/>
        <v/>
      </c>
      <c r="K29" s="158"/>
      <c r="L29" s="179"/>
    </row>
    <row r="30" spans="1:12" ht="13.5" thickBot="1" x14ac:dyDescent="0.25">
      <c r="A30" s="9">
        <v>27</v>
      </c>
      <c r="B30" s="145" t="str">
        <f>IF(Notenbogen!B30&lt;&gt;"", Notenbogen!B30, "")</f>
        <v/>
      </c>
      <c r="C30" s="154" t="str">
        <f>IF(D30="","",IF($H$3="BE",LOOKUP(IF(E30="",D30+0.01,D30*$H$30/E30+0.5),NB!$X$540:$X$555,NB!$Y$540:$Y$555),D30))</f>
        <v/>
      </c>
      <c r="D30" s="4"/>
      <c r="E30" s="104"/>
      <c r="F30" s="179"/>
      <c r="G30" s="179"/>
      <c r="H30" s="13">
        <v>20</v>
      </c>
      <c r="I30" s="158"/>
      <c r="J30" s="181" t="str">
        <f t="shared" si="0"/>
        <v/>
      </c>
      <c r="K30" s="158"/>
      <c r="L30" s="179"/>
    </row>
    <row r="31" spans="1:12" ht="13.5" thickBot="1" x14ac:dyDescent="0.25">
      <c r="A31" s="9">
        <v>28</v>
      </c>
      <c r="B31" s="145" t="str">
        <f>IF(Notenbogen!B31&lt;&gt;"", Notenbogen!B31, "")</f>
        <v/>
      </c>
      <c r="C31" s="154" t="str">
        <f>IF(D31="","",IF($H$3="BE",LOOKUP(IF(E31="",D31+0.01,D31*$H$30/E31+0.5),NB!$X$540:$X$555,NB!$Y$540:$Y$555),D31))</f>
        <v/>
      </c>
      <c r="D31" s="4"/>
      <c r="E31" s="104"/>
      <c r="J31" s="181" t="str">
        <f t="shared" si="0"/>
        <v/>
      </c>
      <c r="K31" s="158"/>
      <c r="L31" s="179"/>
    </row>
    <row r="32" spans="1:12" ht="13.5" thickBot="1" x14ac:dyDescent="0.25">
      <c r="A32" s="9">
        <v>29</v>
      </c>
      <c r="B32" s="145" t="str">
        <f>IF(Notenbogen!B32&lt;&gt;"", Notenbogen!B32, "")</f>
        <v/>
      </c>
      <c r="C32" s="154" t="str">
        <f>IF(D32="","",IF($H$3="BE",LOOKUP(IF(E32="",D32+0.01,D32*$H$30/E32+0.5),NB!$X$540:$X$555,NB!$Y$540:$Y$555),D32))</f>
        <v/>
      </c>
      <c r="D32" s="4"/>
      <c r="E32" s="104"/>
      <c r="F32" s="182" t="s">
        <v>39</v>
      </c>
      <c r="G32" s="179"/>
      <c r="H32" s="81" t="s">
        <v>142</v>
      </c>
      <c r="J32" s="181" t="str">
        <f t="shared" si="0"/>
        <v/>
      </c>
      <c r="K32" s="158"/>
      <c r="L32" s="179"/>
    </row>
    <row r="33" spans="1:49" x14ac:dyDescent="0.2">
      <c r="A33" s="9">
        <v>30</v>
      </c>
      <c r="B33" s="145" t="str">
        <f>IF(Notenbogen!B33&lt;&gt;"", Notenbogen!B33, "")</f>
        <v/>
      </c>
      <c r="C33" s="154" t="str">
        <f>IF(D33="","",IF($H$3="BE",LOOKUP(IF(E33="",D33+0.01,D33*$H$30/E33+0.5),NB!$X$540:$X$555,NB!$Y$540:$Y$555),D33))</f>
        <v/>
      </c>
      <c r="D33" s="4"/>
      <c r="E33" s="104"/>
      <c r="F33" s="182" t="s">
        <v>21</v>
      </c>
      <c r="G33" s="179"/>
      <c r="H33" s="183"/>
      <c r="I33" s="182"/>
      <c r="J33" s="181" t="str">
        <f t="shared" si="0"/>
        <v/>
      </c>
      <c r="K33" s="158"/>
      <c r="L33" s="179"/>
    </row>
    <row r="34" spans="1:49" x14ac:dyDescent="0.2">
      <c r="A34" s="9">
        <v>31</v>
      </c>
      <c r="B34" s="145" t="str">
        <f>IF(Notenbogen!B34&lt;&gt;"", Notenbogen!B34, "")</f>
        <v/>
      </c>
      <c r="C34" s="154" t="str">
        <f>IF(D34="","",IF($H$3="BE",LOOKUP(IF(E34="",D34+0.01,D34*$H$30/E34+0.5),NB!$X$540:$X$555,NB!$Y$540:$Y$555),D34))</f>
        <v/>
      </c>
      <c r="D34" s="4"/>
      <c r="E34" s="104"/>
      <c r="F34" s="184" t="s">
        <v>22</v>
      </c>
      <c r="G34" s="182"/>
      <c r="H34" s="14">
        <v>34</v>
      </c>
      <c r="I34" s="185" t="s">
        <v>23</v>
      </c>
      <c r="J34" s="181" t="str">
        <f t="shared" si="0"/>
        <v/>
      </c>
      <c r="K34" s="158"/>
      <c r="L34" s="179"/>
    </row>
    <row r="35" spans="1:49" x14ac:dyDescent="0.2">
      <c r="A35" s="9">
        <v>32</v>
      </c>
      <c r="B35" s="145" t="str">
        <f>IF(Notenbogen!B35&lt;&gt;"", Notenbogen!B35, "")</f>
        <v/>
      </c>
      <c r="C35" s="154" t="str">
        <f>IF(D35="","",IF($H$3="BE",LOOKUP(IF(E35="",D35+0.01,D35*$H$30/E35+0.5),NB!$X$540:$X$555,NB!$Y$540:$Y$555),D35))</f>
        <v/>
      </c>
      <c r="D35" s="4"/>
      <c r="E35" s="104"/>
      <c r="F35" s="184" t="s">
        <v>24</v>
      </c>
      <c r="G35" s="182"/>
      <c r="H35" s="268">
        <v>49</v>
      </c>
      <c r="I35" s="185" t="s">
        <v>23</v>
      </c>
      <c r="J35" s="181" t="str">
        <f t="shared" si="0"/>
        <v/>
      </c>
      <c r="K35" s="158"/>
      <c r="L35" s="179"/>
    </row>
    <row r="36" spans="1:49" x14ac:dyDescent="0.2">
      <c r="A36" s="9">
        <v>33</v>
      </c>
      <c r="B36" s="145" t="str">
        <f>IF(Notenbogen!B36&lt;&gt;"", Notenbogen!B36, "")</f>
        <v/>
      </c>
      <c r="C36" s="154" t="str">
        <f>IF(D36="","",IF($H$3="BE",LOOKUP(IF(E36="",D36+0.01,D36*$H$30/E36+0.5),NB!$X$540:$X$555,NB!$Y$540:$Y$555),D36))</f>
        <v/>
      </c>
      <c r="D36" s="4"/>
      <c r="E36" s="104"/>
      <c r="F36" s="182"/>
      <c r="G36" s="179"/>
      <c r="H36" s="179"/>
      <c r="I36" s="158"/>
      <c r="J36" s="181" t="str">
        <f t="shared" si="0"/>
        <v/>
      </c>
      <c r="K36" s="158"/>
      <c r="L36" s="179"/>
    </row>
    <row r="37" spans="1:49" x14ac:dyDescent="0.2">
      <c r="A37" s="9">
        <v>34</v>
      </c>
      <c r="B37" s="145" t="str">
        <f>IF(Notenbogen!B37&lt;&gt;"", Notenbogen!B37, "")</f>
        <v/>
      </c>
      <c r="C37" s="154" t="str">
        <f>IF(D37="","",IF($H$3="BE",LOOKUP(IF(E37="",D37+0.01,D37*$H$30/E37+0.5),NB!$X$540:$X$555,NB!$Y$540:$Y$555),D37))</f>
        <v/>
      </c>
      <c r="D37" s="4"/>
      <c r="E37" s="104"/>
      <c r="J37" s="181" t="str">
        <f t="shared" si="0"/>
        <v/>
      </c>
      <c r="K37" s="179"/>
      <c r="L37" s="179"/>
      <c r="M37" s="179"/>
      <c r="N37" s="179"/>
      <c r="O37" s="179"/>
      <c r="P37" s="179"/>
      <c r="Q37" s="179"/>
      <c r="R37" s="179"/>
      <c r="S37" s="179"/>
      <c r="T37" s="179"/>
      <c r="U37" s="179"/>
      <c r="V37" s="179"/>
      <c r="W37" s="179"/>
      <c r="X37" s="179"/>
      <c r="Y37" s="179"/>
      <c r="Z37" s="179"/>
      <c r="AA37" s="179"/>
      <c r="AB37" s="179"/>
      <c r="AC37" s="179"/>
      <c r="AD37" s="179"/>
      <c r="AE37" s="179"/>
      <c r="AF37" s="179"/>
      <c r="AG37" s="179"/>
      <c r="AH37" s="179"/>
      <c r="AI37" s="179"/>
      <c r="AJ37" s="179"/>
      <c r="AK37" s="179"/>
      <c r="AL37" s="179"/>
      <c r="AM37" s="179"/>
      <c r="AN37" s="179"/>
      <c r="AO37" s="179"/>
      <c r="AP37" s="179"/>
      <c r="AQ37" s="179"/>
      <c r="AR37" s="179"/>
      <c r="AS37" s="179"/>
      <c r="AT37" s="179"/>
      <c r="AU37" s="179"/>
      <c r="AV37" s="179"/>
      <c r="AW37" s="179"/>
    </row>
    <row r="38" spans="1:49" x14ac:dyDescent="0.2">
      <c r="A38" s="9">
        <v>35</v>
      </c>
      <c r="B38" s="145" t="str">
        <f>IF(Notenbogen!B38&lt;&gt;"", Notenbogen!B38, "")</f>
        <v/>
      </c>
      <c r="C38" s="154" t="str">
        <f>IF(D38="","",IF($H$3="BE",LOOKUP(IF(E38="",D38+0.01,D38*$H$30/E38+0.5),NB!$X$540:$X$555,NB!$Y$540:$Y$555),D38))</f>
        <v/>
      </c>
      <c r="D38" s="4"/>
      <c r="E38" s="104"/>
      <c r="F38" s="179"/>
      <c r="G38" s="179"/>
      <c r="J38" s="181" t="str">
        <f t="shared" si="0"/>
        <v/>
      </c>
      <c r="K38" s="179"/>
      <c r="L38" s="179"/>
      <c r="M38" s="179"/>
      <c r="N38" s="179"/>
      <c r="O38" s="179"/>
      <c r="P38" s="179"/>
      <c r="Q38" s="179"/>
      <c r="R38" s="179"/>
      <c r="S38" s="179"/>
      <c r="T38" s="179"/>
      <c r="U38" s="179"/>
      <c r="V38" s="179"/>
      <c r="W38" s="179"/>
      <c r="X38" s="179"/>
      <c r="Y38" s="179"/>
      <c r="Z38" s="179"/>
      <c r="AA38" s="179"/>
      <c r="AB38" s="179"/>
      <c r="AC38" s="179"/>
      <c r="AD38" s="179"/>
      <c r="AE38" s="179"/>
      <c r="AF38" s="179"/>
      <c r="AG38" s="179"/>
      <c r="AH38" s="179"/>
      <c r="AI38" s="179"/>
      <c r="AJ38" s="179"/>
      <c r="AK38" s="179"/>
      <c r="AL38" s="179"/>
      <c r="AM38" s="179"/>
      <c r="AN38" s="179"/>
      <c r="AO38" s="179"/>
      <c r="AP38" s="179"/>
      <c r="AQ38" s="179"/>
      <c r="AR38" s="179"/>
      <c r="AS38" s="179"/>
      <c r="AT38" s="179"/>
      <c r="AU38" s="179"/>
      <c r="AV38" s="179"/>
      <c r="AW38" s="179"/>
    </row>
    <row r="39" spans="1:49" ht="9" customHeight="1" thickBot="1" x14ac:dyDescent="0.25">
      <c r="J39" s="179"/>
      <c r="K39" s="179"/>
      <c r="L39" s="179"/>
      <c r="M39" s="179"/>
      <c r="N39" s="179"/>
      <c r="O39" s="179"/>
      <c r="P39" s="179"/>
      <c r="Q39" s="179"/>
      <c r="R39" s="179"/>
      <c r="S39" s="179"/>
      <c r="T39" s="179"/>
      <c r="U39" s="179"/>
      <c r="V39" s="179"/>
      <c r="W39" s="179"/>
      <c r="X39" s="179"/>
      <c r="Y39" s="179"/>
      <c r="Z39" s="179"/>
      <c r="AA39" s="179"/>
      <c r="AB39" s="179"/>
      <c r="AC39" s="179"/>
      <c r="AD39" s="179"/>
      <c r="AE39" s="179"/>
      <c r="AF39" s="179"/>
      <c r="AG39" s="179"/>
      <c r="AH39" s="179"/>
      <c r="AI39" s="179"/>
      <c r="AJ39" s="179"/>
      <c r="AK39" s="179"/>
      <c r="AL39" s="179"/>
      <c r="AM39" s="179"/>
      <c r="AN39" s="179"/>
      <c r="AO39" s="179"/>
      <c r="AP39" s="179"/>
      <c r="AQ39" s="179"/>
      <c r="AR39" s="179"/>
      <c r="AS39" s="179"/>
      <c r="AT39" s="179"/>
      <c r="AU39" s="179"/>
      <c r="AV39" s="179"/>
      <c r="AW39" s="179"/>
    </row>
    <row r="40" spans="1:49" x14ac:dyDescent="0.2">
      <c r="A40" s="539" t="s">
        <v>87</v>
      </c>
      <c r="B40" s="216" t="s">
        <v>84</v>
      </c>
      <c r="C40" s="528" t="s">
        <v>81</v>
      </c>
      <c r="D40" s="529"/>
      <c r="E40" s="530" t="str">
        <f>+NB!Z2</f>
        <v>Kontrolle</v>
      </c>
      <c r="F40" s="530"/>
      <c r="G40" s="531"/>
      <c r="H40" s="179"/>
      <c r="I40" s="179"/>
      <c r="J40" s="179"/>
      <c r="K40" s="179"/>
      <c r="L40" s="179"/>
      <c r="M40" s="179"/>
      <c r="N40" s="179"/>
      <c r="O40" s="179"/>
      <c r="P40" s="179"/>
      <c r="Q40" s="179"/>
      <c r="R40" s="179"/>
      <c r="S40" s="179"/>
      <c r="T40" s="179"/>
      <c r="U40" s="179"/>
      <c r="V40" s="179"/>
      <c r="W40" s="179"/>
      <c r="X40" s="179"/>
      <c r="Y40" s="179"/>
      <c r="Z40" s="179"/>
      <c r="AA40" s="179"/>
      <c r="AB40" s="179"/>
      <c r="AC40" s="179"/>
      <c r="AD40" s="179"/>
      <c r="AE40" s="179"/>
      <c r="AF40" s="179"/>
      <c r="AG40" s="179"/>
      <c r="AH40" s="179"/>
      <c r="AI40" s="179"/>
      <c r="AJ40" s="179"/>
      <c r="AK40" s="179"/>
      <c r="AL40" s="179"/>
      <c r="AM40" s="179"/>
      <c r="AN40" s="179"/>
      <c r="AO40" s="179"/>
      <c r="AP40" s="179"/>
      <c r="AQ40" s="179"/>
      <c r="AR40" s="179"/>
      <c r="AS40" s="179"/>
      <c r="AT40" s="179"/>
      <c r="AU40" s="179"/>
      <c r="AV40" s="179"/>
      <c r="AW40" s="179"/>
    </row>
    <row r="41" spans="1:49" ht="12.75" customHeight="1" x14ac:dyDescent="0.2">
      <c r="A41" s="540"/>
      <c r="B41" s="114" t="s">
        <v>82</v>
      </c>
      <c r="C41" s="532" t="s">
        <v>83</v>
      </c>
      <c r="D41" s="533"/>
      <c r="E41" s="534" t="str">
        <f>+NB!Z3</f>
        <v>"Alarm" bei Abweichung</v>
      </c>
      <c r="F41" s="534"/>
      <c r="G41" s="535"/>
      <c r="H41" s="179"/>
      <c r="I41" s="179"/>
      <c r="J41" s="179"/>
      <c r="K41" s="179"/>
      <c r="L41" s="179"/>
      <c r="M41" s="179"/>
      <c r="N41" s="179"/>
      <c r="O41" s="179"/>
      <c r="P41" s="179"/>
      <c r="Q41" s="179"/>
      <c r="AL41" s="179"/>
      <c r="AM41" s="179"/>
      <c r="AN41" s="179"/>
      <c r="AO41" s="179"/>
      <c r="AP41" s="179"/>
      <c r="AQ41" s="179"/>
      <c r="AR41" s="179"/>
      <c r="AS41" s="179"/>
      <c r="AT41" s="179"/>
      <c r="AU41" s="179"/>
      <c r="AV41" s="179"/>
      <c r="AW41" s="179"/>
    </row>
    <row r="42" spans="1:49" ht="12.75" customHeight="1" x14ac:dyDescent="0.2">
      <c r="A42" s="541"/>
      <c r="B42" s="114"/>
      <c r="C42" s="380" t="s">
        <v>32</v>
      </c>
      <c r="D42" s="381" t="s">
        <v>33</v>
      </c>
      <c r="E42" s="534" t="str">
        <f>+NB!Z4</f>
        <v>um mehr als 1 BE</v>
      </c>
      <c r="F42" s="534"/>
      <c r="G42" s="535"/>
      <c r="H42" s="179"/>
      <c r="I42" s="179"/>
      <c r="J42" s="179"/>
      <c r="K42" s="179"/>
      <c r="L42" s="179"/>
      <c r="M42" s="179"/>
      <c r="N42" s="179"/>
      <c r="O42" s="179"/>
      <c r="P42" s="179"/>
      <c r="Q42" s="179"/>
      <c r="AL42" s="179"/>
      <c r="AM42" s="179"/>
      <c r="AN42" s="179"/>
      <c r="AO42" s="179"/>
      <c r="AP42" s="179"/>
      <c r="AQ42" s="179"/>
      <c r="AR42" s="179"/>
      <c r="AS42" s="179"/>
      <c r="AT42" s="179"/>
      <c r="AU42" s="179"/>
      <c r="AV42" s="179"/>
      <c r="AW42" s="179"/>
    </row>
    <row r="43" spans="1:49" ht="12.75" customHeight="1" x14ac:dyDescent="0.2">
      <c r="A43" s="50"/>
      <c r="B43" s="210" t="str">
        <f>TEXT(NB!V522,"#0")&amp;"                      "&amp;TEXT(NB!Y522,"#0")&amp;"   "</f>
        <v xml:space="preserve">2                      15   </v>
      </c>
      <c r="C43" s="258">
        <f>+NB!W522</f>
        <v>20</v>
      </c>
      <c r="D43" s="243">
        <f>+NB!X522</f>
        <v>19</v>
      </c>
      <c r="E43" s="211" t="str">
        <f>+NB!Z522</f>
        <v xml:space="preserve"> </v>
      </c>
      <c r="F43" s="211"/>
      <c r="G43" s="214" t="str">
        <f>+NB!AA522</f>
        <v xml:space="preserve"> </v>
      </c>
      <c r="H43" s="179"/>
      <c r="I43" s="179"/>
      <c r="J43" s="179"/>
      <c r="K43" s="179"/>
      <c r="L43" s="179"/>
      <c r="M43" s="179"/>
      <c r="N43" s="179"/>
      <c r="O43" s="179"/>
      <c r="P43" s="179"/>
      <c r="Q43" s="179"/>
      <c r="AL43" s="186"/>
      <c r="AM43" s="179"/>
      <c r="AN43" s="179"/>
      <c r="AO43" s="179"/>
      <c r="AP43" s="179"/>
      <c r="AQ43" s="179"/>
      <c r="AR43" s="179"/>
      <c r="AS43" s="179"/>
      <c r="AT43" s="179"/>
      <c r="AU43" s="179"/>
      <c r="AV43" s="179"/>
      <c r="AW43" s="179"/>
    </row>
    <row r="44" spans="1:49" ht="12.75" customHeight="1" x14ac:dyDescent="0.2">
      <c r="A44" s="50"/>
      <c r="B44" s="205" t="str">
        <f>TEXT(NB!V523,"#0")&amp;"                      "&amp;TEXT(NB!Y523,"#0")&amp;"   "</f>
        <v xml:space="preserve">1                      14   </v>
      </c>
      <c r="C44" s="259">
        <f>+NB!W523</f>
        <v>18.5</v>
      </c>
      <c r="D44" s="244">
        <f>+NB!X523</f>
        <v>18</v>
      </c>
      <c r="E44" s="114" t="str">
        <f>+NB!Z523</f>
        <v xml:space="preserve"> </v>
      </c>
      <c r="F44" s="114"/>
      <c r="G44" s="206" t="str">
        <f>+NB!AA523</f>
        <v xml:space="preserve"> </v>
      </c>
      <c r="H44" s="179"/>
      <c r="I44" s="179"/>
      <c r="J44" s="179"/>
      <c r="K44" s="179"/>
      <c r="L44" s="179"/>
      <c r="M44" s="179"/>
      <c r="N44" s="179"/>
      <c r="O44" s="179"/>
      <c r="P44" s="179"/>
      <c r="Q44" s="179"/>
      <c r="AL44" s="186"/>
      <c r="AM44" s="179"/>
      <c r="AN44" s="179"/>
      <c r="AO44" s="179"/>
      <c r="AP44" s="179"/>
      <c r="AQ44" s="179"/>
      <c r="AR44" s="179"/>
      <c r="AS44" s="179"/>
      <c r="AT44" s="179"/>
      <c r="AU44" s="179"/>
      <c r="AV44" s="179"/>
      <c r="AW44" s="179"/>
    </row>
    <row r="45" spans="1:49" ht="12.75" customHeight="1" x14ac:dyDescent="0.2">
      <c r="A45" s="51"/>
      <c r="B45" s="212" t="str">
        <f>TEXT(NB!V524,"#0")&amp;"                      "&amp;TEXT(NB!Y524,"#0")&amp;"   "</f>
        <v xml:space="preserve">1                      13   </v>
      </c>
      <c r="C45" s="260">
        <f>+NB!W524</f>
        <v>17.5</v>
      </c>
      <c r="D45" s="245">
        <f>+NB!X524</f>
        <v>17</v>
      </c>
      <c r="E45" s="213" t="str">
        <f>+NB!Z524</f>
        <v xml:space="preserve"> </v>
      </c>
      <c r="F45" s="213"/>
      <c r="G45" s="215" t="str">
        <f>+NB!AA524</f>
        <v xml:space="preserve"> </v>
      </c>
      <c r="H45" s="179"/>
      <c r="I45" s="179"/>
      <c r="J45" s="179"/>
      <c r="K45" s="179"/>
      <c r="L45" s="179"/>
      <c r="M45" s="179"/>
      <c r="N45" s="179"/>
      <c r="O45" s="179"/>
      <c r="P45" s="179"/>
      <c r="Q45" s="179"/>
      <c r="AL45" s="186"/>
      <c r="AM45" s="179"/>
      <c r="AN45" s="179"/>
      <c r="AO45" s="179"/>
      <c r="AP45" s="179"/>
      <c r="AQ45" s="179"/>
      <c r="AR45" s="179"/>
      <c r="AS45" s="179"/>
      <c r="AT45" s="179"/>
      <c r="AU45" s="179"/>
      <c r="AV45" s="179"/>
      <c r="AW45" s="179"/>
    </row>
    <row r="46" spans="1:49" ht="12.75" customHeight="1" x14ac:dyDescent="0.2">
      <c r="A46" s="50"/>
      <c r="B46" s="205" t="str">
        <f>TEXT(NB!V525,"#0")&amp;"                      "&amp;TEXT(NB!Y525,"#0")&amp;"   "</f>
        <v xml:space="preserve">1                      12   </v>
      </c>
      <c r="C46" s="259">
        <f>+NB!W525</f>
        <v>16.5</v>
      </c>
      <c r="D46" s="244">
        <f>+NB!X525</f>
        <v>16</v>
      </c>
      <c r="E46" s="114" t="str">
        <f>+NB!Z525</f>
        <v xml:space="preserve"> </v>
      </c>
      <c r="F46" s="114"/>
      <c r="G46" s="206" t="str">
        <f>+NB!AA525</f>
        <v xml:space="preserve"> </v>
      </c>
      <c r="H46" s="179"/>
      <c r="I46" s="179"/>
      <c r="J46" s="179"/>
      <c r="K46" s="179"/>
      <c r="L46" s="179"/>
      <c r="M46" s="179"/>
      <c r="N46" s="179"/>
      <c r="O46" s="179"/>
      <c r="P46" s="179"/>
      <c r="Q46" s="179"/>
      <c r="AL46" s="186"/>
      <c r="AM46" s="179"/>
      <c r="AN46" s="179"/>
      <c r="AO46" s="179"/>
      <c r="AP46" s="179"/>
      <c r="AQ46" s="179"/>
      <c r="AR46" s="179"/>
      <c r="AS46" s="179"/>
      <c r="AT46" s="179"/>
      <c r="AU46" s="179"/>
      <c r="AV46" s="179"/>
      <c r="AW46" s="179"/>
    </row>
    <row r="47" spans="1:49" ht="12.75" customHeight="1" x14ac:dyDescent="0.2">
      <c r="A47" s="50"/>
      <c r="B47" s="205" t="str">
        <f>TEXT(NB!V526,"#0")&amp;"                      "&amp;TEXT(NB!Y526,"#0")&amp;"   "</f>
        <v xml:space="preserve">1                      11   </v>
      </c>
      <c r="C47" s="259">
        <f>+NB!W526</f>
        <v>15.5</v>
      </c>
      <c r="D47" s="244">
        <f>+NB!X526</f>
        <v>15</v>
      </c>
      <c r="E47" s="114" t="str">
        <f>+NB!Z526</f>
        <v xml:space="preserve"> </v>
      </c>
      <c r="F47" s="114"/>
      <c r="G47" s="206" t="str">
        <f>+NB!AA526</f>
        <v xml:space="preserve"> </v>
      </c>
      <c r="H47" s="179"/>
      <c r="I47" s="179"/>
      <c r="J47" s="179"/>
      <c r="K47" s="179"/>
      <c r="L47" s="179"/>
      <c r="M47" s="179"/>
      <c r="N47" s="179"/>
      <c r="O47" s="179"/>
      <c r="P47" s="179"/>
      <c r="Q47" s="179"/>
      <c r="AL47" s="186"/>
      <c r="AM47" s="179"/>
      <c r="AN47" s="179"/>
      <c r="AO47" s="179"/>
      <c r="AP47" s="179"/>
      <c r="AQ47" s="179"/>
      <c r="AR47" s="179"/>
      <c r="AS47" s="179"/>
      <c r="AT47" s="179"/>
      <c r="AU47" s="179"/>
      <c r="AV47" s="179"/>
      <c r="AW47" s="179"/>
    </row>
    <row r="48" spans="1:49" ht="12.75" customHeight="1" x14ac:dyDescent="0.2">
      <c r="A48" s="51"/>
      <c r="B48" s="205" t="str">
        <f>TEXT(NB!V527,"#0")&amp;"                      "&amp;TEXT(NB!Y527,"#0")&amp;"   "</f>
        <v xml:space="preserve">1                      10   </v>
      </c>
      <c r="C48" s="259">
        <f>+NB!W527</f>
        <v>14.5</v>
      </c>
      <c r="D48" s="244">
        <f>+NB!X527</f>
        <v>14</v>
      </c>
      <c r="E48" s="114" t="str">
        <f>+NB!Z527</f>
        <v xml:space="preserve"> </v>
      </c>
      <c r="F48" s="114"/>
      <c r="G48" s="206" t="str">
        <f>+NB!AA527</f>
        <v xml:space="preserve"> </v>
      </c>
      <c r="H48" s="179"/>
      <c r="I48" s="179"/>
      <c r="J48" s="179"/>
      <c r="K48" s="179"/>
      <c r="L48" s="179"/>
      <c r="M48" s="179"/>
      <c r="N48" s="179"/>
      <c r="O48" s="179"/>
      <c r="P48" s="179"/>
      <c r="Q48" s="179"/>
      <c r="AL48" s="186"/>
      <c r="AM48" s="179"/>
      <c r="AN48" s="179"/>
      <c r="AO48" s="179"/>
      <c r="AP48" s="179"/>
      <c r="AQ48" s="179"/>
      <c r="AR48" s="179"/>
      <c r="AS48" s="179"/>
      <c r="AT48" s="179"/>
      <c r="AU48" s="179"/>
      <c r="AV48" s="179"/>
      <c r="AW48" s="179"/>
    </row>
    <row r="49" spans="1:49" ht="12.75" customHeight="1" x14ac:dyDescent="0.2">
      <c r="A49" s="50"/>
      <c r="B49" s="210" t="str">
        <f>TEXT(NB!V528,"#0")&amp;"                        "&amp;TEXT(NB!Y528,"#0")&amp;"   "</f>
        <v xml:space="preserve">1                        9   </v>
      </c>
      <c r="C49" s="258">
        <f>+NB!W528</f>
        <v>13.5</v>
      </c>
      <c r="D49" s="243">
        <f>+NB!X528</f>
        <v>13.5</v>
      </c>
      <c r="E49" s="211" t="str">
        <f>+NB!Z528</f>
        <v xml:space="preserve"> </v>
      </c>
      <c r="F49" s="211"/>
      <c r="G49" s="214" t="str">
        <f>+NB!AA528</f>
        <v xml:space="preserve"> </v>
      </c>
      <c r="H49" s="179"/>
      <c r="I49" s="179"/>
      <c r="J49" s="179"/>
      <c r="K49" s="179"/>
      <c r="L49" s="179"/>
      <c r="M49" s="179"/>
      <c r="N49" s="179"/>
      <c r="O49" s="179"/>
      <c r="P49" s="179"/>
      <c r="Q49" s="179"/>
      <c r="AL49" s="186"/>
      <c r="AM49" s="179"/>
      <c r="AN49" s="179"/>
      <c r="AO49" s="179"/>
      <c r="AP49" s="179"/>
      <c r="AQ49" s="179"/>
      <c r="AR49" s="179"/>
      <c r="AS49" s="179"/>
      <c r="AT49" s="179"/>
      <c r="AU49" s="179"/>
      <c r="AV49" s="179"/>
      <c r="AW49" s="179"/>
    </row>
    <row r="50" spans="1:49" ht="12.75" customHeight="1" x14ac:dyDescent="0.2">
      <c r="A50" s="50"/>
      <c r="B50" s="205" t="str">
        <f>TEXT(NB!V529,"#0")&amp;"                        "&amp;TEXT(NB!Y529,"#0")&amp;"   "</f>
        <v xml:space="preserve">1                        8   </v>
      </c>
      <c r="C50" s="259">
        <f>+NB!W529</f>
        <v>13</v>
      </c>
      <c r="D50" s="244">
        <f>+NB!X529</f>
        <v>13</v>
      </c>
      <c r="E50" s="114" t="str">
        <f>+NB!Z529</f>
        <v xml:space="preserve"> </v>
      </c>
      <c r="F50" s="114"/>
      <c r="G50" s="206" t="str">
        <f>+NB!AA529</f>
        <v xml:space="preserve"> </v>
      </c>
      <c r="H50" s="179"/>
      <c r="I50" s="179"/>
      <c r="J50" s="179"/>
      <c r="K50" s="179"/>
      <c r="L50" s="179"/>
      <c r="M50" s="179"/>
      <c r="N50" s="179"/>
      <c r="O50" s="179"/>
      <c r="P50" s="179"/>
      <c r="Q50" s="179"/>
      <c r="AL50" s="186"/>
      <c r="AM50" s="179"/>
      <c r="AN50" s="179"/>
      <c r="AO50" s="179"/>
      <c r="AP50" s="179"/>
      <c r="AQ50" s="179"/>
      <c r="AR50" s="179"/>
      <c r="AS50" s="179"/>
      <c r="AT50" s="179"/>
      <c r="AU50" s="179"/>
      <c r="AV50" s="179"/>
      <c r="AW50" s="179"/>
    </row>
    <row r="51" spans="1:49" ht="12.75" customHeight="1" x14ac:dyDescent="0.2">
      <c r="A51" s="51"/>
      <c r="B51" s="212" t="str">
        <f>TEXT(NB!V530,"#0")&amp;"                        "&amp;TEXT(NB!Y530,"#0")&amp;"   "</f>
        <v xml:space="preserve">1                        7   </v>
      </c>
      <c r="C51" s="260">
        <f>+NB!W530</f>
        <v>12.5</v>
      </c>
      <c r="D51" s="245">
        <f>+NB!X530</f>
        <v>12</v>
      </c>
      <c r="E51" s="213" t="str">
        <f>+NB!Z530</f>
        <v xml:space="preserve"> </v>
      </c>
      <c r="F51" s="213"/>
      <c r="G51" s="215" t="str">
        <f>+NB!AA530</f>
        <v xml:space="preserve"> </v>
      </c>
      <c r="H51" s="179"/>
      <c r="I51" s="179"/>
      <c r="J51" s="179"/>
      <c r="K51" s="179"/>
      <c r="L51" s="179"/>
      <c r="M51" s="179"/>
      <c r="N51" s="179"/>
      <c r="O51" s="179"/>
      <c r="P51" s="179"/>
      <c r="Q51" s="179"/>
      <c r="AL51" s="186"/>
      <c r="AM51" s="179"/>
      <c r="AN51" s="179"/>
      <c r="AO51" s="179"/>
      <c r="AP51" s="179"/>
      <c r="AQ51" s="179"/>
      <c r="AR51" s="179"/>
      <c r="AS51" s="179"/>
      <c r="AT51" s="179"/>
      <c r="AU51" s="179"/>
      <c r="AV51" s="179"/>
      <c r="AW51" s="179"/>
    </row>
    <row r="52" spans="1:49" ht="12.75" customHeight="1" x14ac:dyDescent="0.2">
      <c r="A52" s="50"/>
      <c r="B52" s="205" t="str">
        <f>TEXT(NB!V531,"#0")&amp;"                        "&amp;TEXT(NB!Y531,"#0")&amp;"   "</f>
        <v xml:space="preserve">1                        6   </v>
      </c>
      <c r="C52" s="259">
        <f>+NB!W531</f>
        <v>11.5</v>
      </c>
      <c r="D52" s="244">
        <f>+NB!X531</f>
        <v>11.5</v>
      </c>
      <c r="E52" s="114" t="str">
        <f>+NB!Z531</f>
        <v xml:space="preserve"> </v>
      </c>
      <c r="F52" s="114"/>
      <c r="G52" s="206" t="str">
        <f>+NB!AA531</f>
        <v xml:space="preserve"> </v>
      </c>
      <c r="H52" s="179"/>
      <c r="I52" s="179"/>
      <c r="J52" s="179"/>
      <c r="K52" s="179"/>
      <c r="L52" s="179"/>
      <c r="M52" s="179"/>
      <c r="N52" s="179"/>
      <c r="O52" s="179"/>
      <c r="P52" s="179"/>
      <c r="Q52" s="179"/>
      <c r="AL52" s="186"/>
      <c r="AM52" s="179"/>
      <c r="AN52" s="179"/>
      <c r="AO52" s="179"/>
      <c r="AP52" s="179"/>
      <c r="AQ52" s="179"/>
      <c r="AR52" s="179"/>
      <c r="AS52" s="179"/>
      <c r="AT52" s="179"/>
      <c r="AU52" s="179"/>
      <c r="AV52" s="179"/>
      <c r="AW52" s="179"/>
    </row>
    <row r="53" spans="1:49" ht="12.75" customHeight="1" x14ac:dyDescent="0.2">
      <c r="A53" s="50"/>
      <c r="B53" s="205" t="str">
        <f>TEXT(NB!V532,"#0")&amp;"                        "&amp;TEXT(NB!Y532,"#0")&amp;"   "</f>
        <v xml:space="preserve">1                        5   </v>
      </c>
      <c r="C53" s="259">
        <f>+NB!W532</f>
        <v>11</v>
      </c>
      <c r="D53" s="244">
        <f>+NB!X532</f>
        <v>10.5</v>
      </c>
      <c r="E53" s="114" t="str">
        <f>+NB!Z532</f>
        <v xml:space="preserve"> </v>
      </c>
      <c r="F53" s="114"/>
      <c r="G53" s="206" t="str">
        <f>+NB!AA532</f>
        <v xml:space="preserve"> </v>
      </c>
      <c r="H53" s="179"/>
      <c r="I53" s="179"/>
      <c r="J53" s="179"/>
      <c r="K53" s="179"/>
      <c r="L53" s="179"/>
      <c r="M53" s="179"/>
      <c r="N53" s="179"/>
      <c r="O53" s="179"/>
      <c r="P53" s="179"/>
      <c r="Q53" s="179"/>
      <c r="AL53" s="186"/>
      <c r="AM53" s="179"/>
      <c r="AN53" s="179"/>
      <c r="AO53" s="179"/>
      <c r="AP53" s="179"/>
      <c r="AQ53" s="179"/>
      <c r="AR53" s="179"/>
      <c r="AS53" s="179"/>
      <c r="AT53" s="179"/>
      <c r="AU53" s="179"/>
      <c r="AV53" s="179"/>
      <c r="AW53" s="179"/>
    </row>
    <row r="54" spans="1:49" ht="12.75" customHeight="1" x14ac:dyDescent="0.2">
      <c r="A54" s="51"/>
      <c r="B54" s="205" t="str">
        <f>TEXT(NB!V533,"#0")&amp;"                        "&amp;TEXT(NB!Y533,"#0")&amp;"   "</f>
        <v xml:space="preserve">1                        4   </v>
      </c>
      <c r="C54" s="259">
        <f>+NB!W533</f>
        <v>10</v>
      </c>
      <c r="D54" s="244">
        <f>+NB!X533</f>
        <v>10</v>
      </c>
      <c r="E54" s="114" t="str">
        <f>+NB!Z533</f>
        <v xml:space="preserve"> </v>
      </c>
      <c r="F54" s="114"/>
      <c r="G54" s="206" t="str">
        <f>+NB!AA533</f>
        <v xml:space="preserve"> </v>
      </c>
      <c r="H54" s="179"/>
      <c r="I54" s="179"/>
      <c r="J54" s="179"/>
      <c r="K54" s="179"/>
      <c r="L54" s="179"/>
      <c r="M54" s="179"/>
      <c r="N54" s="179"/>
      <c r="O54" s="179"/>
      <c r="P54" s="179"/>
      <c r="Q54" s="179"/>
      <c r="AL54" s="186"/>
      <c r="AM54" s="179"/>
      <c r="AN54" s="179"/>
      <c r="AO54" s="179"/>
      <c r="AP54" s="179"/>
      <c r="AQ54" s="179"/>
      <c r="AR54" s="179"/>
      <c r="AS54" s="179"/>
      <c r="AT54" s="179"/>
      <c r="AU54" s="179"/>
      <c r="AV54" s="179"/>
      <c r="AW54" s="179"/>
    </row>
    <row r="55" spans="1:49" ht="12.75" customHeight="1" x14ac:dyDescent="0.2">
      <c r="A55" s="50"/>
      <c r="B55" s="210" t="str">
        <f>TEXT(NB!V534,"#0")&amp;"                        "&amp;TEXT(NB!Y534,"#0")&amp;"   "</f>
        <v xml:space="preserve">1                        3   </v>
      </c>
      <c r="C55" s="258">
        <f>+NB!W534</f>
        <v>9.5</v>
      </c>
      <c r="D55" s="243">
        <f>+NB!X534</f>
        <v>9</v>
      </c>
      <c r="E55" s="211" t="str">
        <f>+NB!Z534</f>
        <v xml:space="preserve"> </v>
      </c>
      <c r="F55" s="211"/>
      <c r="G55" s="214" t="str">
        <f>+NB!AA534</f>
        <v xml:space="preserve"> </v>
      </c>
      <c r="H55" s="179"/>
      <c r="I55" s="179"/>
      <c r="J55" s="179"/>
      <c r="K55" s="179"/>
      <c r="L55" s="179"/>
      <c r="M55" s="179"/>
      <c r="N55" s="179"/>
      <c r="O55" s="179"/>
      <c r="P55" s="179"/>
      <c r="Q55" s="179"/>
      <c r="AL55" s="186"/>
      <c r="AM55" s="179"/>
      <c r="AN55" s="179"/>
      <c r="AO55" s="179"/>
      <c r="AP55" s="179"/>
      <c r="AQ55" s="179"/>
      <c r="AR55" s="179"/>
      <c r="AS55" s="179"/>
      <c r="AT55" s="179"/>
      <c r="AU55" s="179"/>
      <c r="AV55" s="179"/>
      <c r="AW55" s="179"/>
    </row>
    <row r="56" spans="1:49" ht="12.75" customHeight="1" x14ac:dyDescent="0.2">
      <c r="A56" s="50"/>
      <c r="B56" s="205" t="str">
        <f>TEXT(NB!V535,"#0")&amp;"                        "&amp;TEXT(NB!Y535,"#0")&amp;"   "</f>
        <v xml:space="preserve">1                        2   </v>
      </c>
      <c r="C56" s="259">
        <f>+NB!W535</f>
        <v>8.5</v>
      </c>
      <c r="D56" s="244">
        <f>+NB!X535</f>
        <v>8</v>
      </c>
      <c r="E56" s="114" t="str">
        <f>+NB!Z535</f>
        <v xml:space="preserve"> </v>
      </c>
      <c r="F56" s="114"/>
      <c r="G56" s="206" t="str">
        <f>+NB!AA535</f>
        <v xml:space="preserve"> </v>
      </c>
      <c r="H56" s="179"/>
      <c r="I56" s="179"/>
      <c r="J56" s="179"/>
      <c r="K56" s="179"/>
      <c r="L56" s="179"/>
      <c r="M56" s="179"/>
      <c r="N56" s="179"/>
      <c r="O56" s="179"/>
      <c r="P56" s="179"/>
      <c r="Q56" s="179"/>
      <c r="AL56" s="186"/>
      <c r="AM56" s="179"/>
      <c r="AN56" s="179"/>
      <c r="AO56" s="179"/>
      <c r="AP56" s="179"/>
      <c r="AQ56" s="179"/>
      <c r="AR56" s="179"/>
      <c r="AS56" s="179"/>
      <c r="AT56" s="179"/>
      <c r="AU56" s="179"/>
      <c r="AV56" s="179"/>
      <c r="AW56" s="179"/>
    </row>
    <row r="57" spans="1:49" ht="12.75" customHeight="1" x14ac:dyDescent="0.2">
      <c r="A57" s="51"/>
      <c r="B57" s="212" t="str">
        <f>TEXT(NB!V536,"#0")&amp;"                        "&amp;TEXT(NB!Y536,"#0")&amp;"   "</f>
        <v xml:space="preserve">1                        1   </v>
      </c>
      <c r="C57" s="260">
        <f>+NB!W536</f>
        <v>7.5</v>
      </c>
      <c r="D57" s="245">
        <f>+NB!X536</f>
        <v>7.0000000000000009</v>
      </c>
      <c r="E57" s="213" t="str">
        <f>+NB!Z536</f>
        <v xml:space="preserve"> </v>
      </c>
      <c r="F57" s="213"/>
      <c r="G57" s="215" t="str">
        <f>+NB!AA536</f>
        <v xml:space="preserve"> </v>
      </c>
      <c r="H57" s="179"/>
      <c r="I57" s="179"/>
      <c r="J57" s="179"/>
      <c r="K57" s="179"/>
      <c r="L57" s="179"/>
      <c r="M57" s="179"/>
      <c r="N57" s="179"/>
      <c r="O57" s="179"/>
      <c r="P57" s="179"/>
      <c r="Q57" s="179"/>
      <c r="AL57" s="186"/>
      <c r="AM57" s="179"/>
      <c r="AN57" s="179"/>
      <c r="AO57" s="179"/>
      <c r="AP57" s="179"/>
      <c r="AQ57" s="179"/>
      <c r="AR57" s="179"/>
      <c r="AS57" s="179"/>
      <c r="AT57" s="179"/>
      <c r="AU57" s="179"/>
      <c r="AV57" s="179"/>
      <c r="AW57" s="179"/>
    </row>
    <row r="58" spans="1:49" ht="13.5" thickBot="1" x14ac:dyDescent="0.25">
      <c r="A58" s="111"/>
      <c r="B58" s="207" t="str">
        <f>TEXT(NB!V537,"#0")&amp;"                        "&amp;TEXT(NB!Y537,"#0")&amp;"   "</f>
        <v xml:space="preserve">0                        0   </v>
      </c>
      <c r="C58" s="261">
        <f>+NB!W537</f>
        <v>6.5000000000000009</v>
      </c>
      <c r="D58" s="246">
        <f>+NB!X537</f>
        <v>0</v>
      </c>
      <c r="E58" s="208" t="str">
        <f>+NB!Z537</f>
        <v xml:space="preserve"> </v>
      </c>
      <c r="F58" s="208"/>
      <c r="G58" s="209" t="str">
        <f>+NB!AA537</f>
        <v xml:space="preserve"> </v>
      </c>
      <c r="J58" s="179"/>
      <c r="K58" s="179"/>
      <c r="L58" s="179"/>
      <c r="M58" s="179"/>
      <c r="N58" s="179"/>
      <c r="O58" s="179"/>
      <c r="P58" s="179"/>
      <c r="Q58" s="179"/>
      <c r="AL58" s="186"/>
      <c r="AM58" s="179"/>
      <c r="AN58" s="179"/>
      <c r="AO58" s="179"/>
      <c r="AP58" s="179"/>
      <c r="AQ58" s="179"/>
      <c r="AR58" s="179"/>
      <c r="AS58" s="179"/>
      <c r="AT58" s="179"/>
      <c r="AU58" s="179"/>
      <c r="AV58" s="179"/>
      <c r="AW58" s="179"/>
    </row>
    <row r="59" spans="1:49" ht="12.6" customHeight="1" x14ac:dyDescent="0.2">
      <c r="J59" s="179"/>
      <c r="K59" s="179"/>
      <c r="L59" s="179"/>
      <c r="M59" s="179"/>
      <c r="N59" s="179"/>
      <c r="O59" s="179"/>
      <c r="P59" s="179"/>
      <c r="Q59" s="179"/>
      <c r="AL59" s="186"/>
      <c r="AM59" s="179"/>
      <c r="AN59" s="179"/>
      <c r="AO59" s="179"/>
      <c r="AP59" s="179"/>
      <c r="AQ59" s="179"/>
      <c r="AR59" s="179"/>
      <c r="AS59" s="179"/>
      <c r="AT59" s="179"/>
      <c r="AU59" s="179"/>
      <c r="AV59" s="179"/>
      <c r="AW59" s="179"/>
    </row>
    <row r="60" spans="1:49" ht="14.25" customHeight="1" x14ac:dyDescent="0.2">
      <c r="J60" s="179"/>
      <c r="K60" s="179"/>
      <c r="L60" s="179"/>
      <c r="M60" s="179"/>
      <c r="N60" s="179"/>
      <c r="O60" s="179"/>
      <c r="P60" s="179"/>
      <c r="Q60" s="179"/>
      <c r="AL60" s="186"/>
      <c r="AM60" s="179"/>
      <c r="AN60" s="179"/>
      <c r="AO60" s="179"/>
      <c r="AP60" s="179"/>
      <c r="AQ60" s="179"/>
      <c r="AR60" s="179"/>
      <c r="AS60" s="179"/>
      <c r="AT60" s="179"/>
      <c r="AU60" s="179"/>
      <c r="AV60" s="179"/>
      <c r="AW60" s="179"/>
    </row>
    <row r="61" spans="1:49" x14ac:dyDescent="0.2">
      <c r="J61" s="179"/>
      <c r="K61" s="179"/>
      <c r="L61" s="179"/>
      <c r="M61" s="179"/>
      <c r="N61" s="179"/>
      <c r="O61" s="179"/>
      <c r="P61" s="179"/>
      <c r="Q61" s="179"/>
      <c r="AL61" s="179"/>
      <c r="AM61" s="179"/>
      <c r="AN61" s="179"/>
      <c r="AO61" s="179"/>
      <c r="AP61" s="179"/>
      <c r="AQ61" s="179"/>
      <c r="AR61" s="179"/>
      <c r="AS61" s="179"/>
      <c r="AT61" s="179"/>
      <c r="AU61" s="179"/>
      <c r="AV61" s="179"/>
      <c r="AW61" s="179"/>
    </row>
    <row r="62" spans="1:49" x14ac:dyDescent="0.2">
      <c r="J62" s="179"/>
      <c r="K62" s="179"/>
      <c r="L62" s="179"/>
      <c r="M62" s="179"/>
      <c r="N62" s="179"/>
      <c r="O62" s="179"/>
      <c r="P62" s="179"/>
      <c r="Q62" s="179"/>
      <c r="AL62" s="179"/>
      <c r="AM62" s="179"/>
      <c r="AN62" s="179"/>
      <c r="AO62" s="179"/>
      <c r="AP62" s="179"/>
      <c r="AQ62" s="179"/>
      <c r="AR62" s="179"/>
      <c r="AS62" s="179"/>
      <c r="AT62" s="179"/>
      <c r="AU62" s="179"/>
      <c r="AV62" s="179"/>
      <c r="AW62" s="179"/>
    </row>
    <row r="63" spans="1:49" x14ac:dyDescent="0.2">
      <c r="J63" s="179"/>
      <c r="K63" s="179"/>
      <c r="L63" s="179"/>
      <c r="M63" s="179"/>
      <c r="N63" s="179"/>
      <c r="O63" s="179"/>
      <c r="P63" s="179"/>
      <c r="Q63" s="179"/>
      <c r="AL63" s="179"/>
      <c r="AM63" s="179"/>
      <c r="AN63" s="179"/>
      <c r="AO63" s="179"/>
      <c r="AP63" s="179"/>
      <c r="AQ63" s="179"/>
      <c r="AR63" s="179"/>
      <c r="AS63" s="179"/>
      <c r="AT63" s="179"/>
      <c r="AU63" s="179"/>
      <c r="AV63" s="179"/>
      <c r="AW63" s="179"/>
    </row>
    <row r="64" spans="1:49" x14ac:dyDescent="0.2">
      <c r="J64" s="179"/>
      <c r="K64" s="179"/>
      <c r="L64" s="179"/>
      <c r="M64" s="179"/>
      <c r="N64" s="179"/>
      <c r="O64" s="179"/>
      <c r="P64" s="179"/>
      <c r="Q64" s="179"/>
      <c r="AL64" s="179"/>
      <c r="AM64" s="179"/>
      <c r="AN64" s="179"/>
      <c r="AO64" s="179"/>
      <c r="AP64" s="179"/>
      <c r="AQ64" s="179"/>
      <c r="AR64" s="179"/>
      <c r="AS64" s="179"/>
      <c r="AT64" s="179"/>
      <c r="AU64" s="179"/>
      <c r="AV64" s="179"/>
      <c r="AW64" s="179"/>
    </row>
    <row r="65" spans="10:49" x14ac:dyDescent="0.2">
      <c r="J65" s="179"/>
      <c r="K65" s="179"/>
      <c r="L65" s="179"/>
      <c r="M65" s="179"/>
      <c r="N65" s="179"/>
      <c r="O65" s="179"/>
      <c r="P65" s="179"/>
      <c r="Q65" s="179"/>
      <c r="AL65" s="179"/>
      <c r="AM65" s="179"/>
      <c r="AN65" s="179"/>
      <c r="AO65" s="179"/>
      <c r="AP65" s="179"/>
      <c r="AQ65" s="179"/>
      <c r="AR65" s="179"/>
      <c r="AS65" s="179"/>
      <c r="AT65" s="179"/>
      <c r="AU65" s="179"/>
      <c r="AV65" s="179"/>
      <c r="AW65" s="179"/>
    </row>
    <row r="66" spans="10:49" x14ac:dyDescent="0.2">
      <c r="J66" s="179"/>
      <c r="K66" s="179"/>
      <c r="L66" s="179"/>
      <c r="M66" s="179"/>
      <c r="N66" s="179"/>
      <c r="O66" s="179"/>
      <c r="P66" s="179"/>
      <c r="Q66" s="179"/>
      <c r="AL66" s="179"/>
      <c r="AM66" s="179"/>
      <c r="AN66" s="179"/>
      <c r="AO66" s="179"/>
      <c r="AP66" s="179"/>
      <c r="AQ66" s="179"/>
      <c r="AR66" s="179"/>
      <c r="AS66" s="179"/>
      <c r="AT66" s="179"/>
      <c r="AU66" s="179"/>
      <c r="AV66" s="179"/>
      <c r="AW66" s="179"/>
    </row>
    <row r="67" spans="10:49" x14ac:dyDescent="0.2">
      <c r="J67" s="179"/>
      <c r="K67" s="179"/>
      <c r="L67" s="179"/>
      <c r="M67" s="179"/>
      <c r="N67" s="179"/>
      <c r="O67" s="179"/>
      <c r="P67" s="179"/>
      <c r="Q67" s="179"/>
      <c r="AL67" s="179"/>
      <c r="AM67" s="179"/>
      <c r="AN67" s="179"/>
      <c r="AO67" s="179"/>
      <c r="AP67" s="179"/>
      <c r="AQ67" s="179"/>
      <c r="AR67" s="179"/>
      <c r="AS67" s="179"/>
      <c r="AT67" s="179"/>
      <c r="AU67" s="179"/>
      <c r="AV67" s="179"/>
      <c r="AW67" s="179"/>
    </row>
    <row r="68" spans="10:49" x14ac:dyDescent="0.2">
      <c r="J68" s="179"/>
      <c r="K68" s="179"/>
      <c r="L68" s="179"/>
      <c r="M68" s="179"/>
      <c r="N68" s="179"/>
      <c r="O68" s="179"/>
      <c r="P68" s="179"/>
      <c r="Q68" s="179"/>
      <c r="AL68" s="179"/>
      <c r="AM68" s="179"/>
      <c r="AN68" s="179"/>
      <c r="AO68" s="179"/>
      <c r="AP68" s="179"/>
      <c r="AQ68" s="179"/>
      <c r="AR68" s="179"/>
      <c r="AS68" s="179"/>
      <c r="AT68" s="179"/>
      <c r="AU68" s="179"/>
      <c r="AV68" s="179"/>
      <c r="AW68" s="179"/>
    </row>
    <row r="69" spans="10:49" x14ac:dyDescent="0.2">
      <c r="J69" s="179"/>
      <c r="K69" s="179"/>
      <c r="L69" s="179"/>
      <c r="M69" s="179"/>
      <c r="N69" s="179"/>
      <c r="O69" s="179"/>
      <c r="P69" s="179"/>
      <c r="Q69" s="179"/>
      <c r="AL69" s="179"/>
      <c r="AM69" s="179"/>
      <c r="AN69" s="179"/>
      <c r="AO69" s="179"/>
      <c r="AP69" s="179"/>
      <c r="AQ69" s="179"/>
      <c r="AR69" s="179"/>
      <c r="AS69" s="179"/>
      <c r="AT69" s="179"/>
      <c r="AU69" s="179"/>
      <c r="AV69" s="179"/>
      <c r="AW69" s="179"/>
    </row>
    <row r="70" spans="10:49" x14ac:dyDescent="0.2">
      <c r="J70" s="179"/>
      <c r="K70" s="179"/>
      <c r="L70" s="179"/>
      <c r="M70" s="179"/>
      <c r="N70" s="179"/>
      <c r="O70" s="179"/>
      <c r="P70" s="179"/>
      <c r="Q70" s="179"/>
      <c r="AL70" s="179"/>
      <c r="AM70" s="179"/>
      <c r="AN70" s="179"/>
      <c r="AO70" s="179"/>
      <c r="AP70" s="179"/>
      <c r="AQ70" s="179"/>
      <c r="AR70" s="179"/>
      <c r="AS70" s="179"/>
      <c r="AT70" s="179"/>
      <c r="AU70" s="179"/>
      <c r="AV70" s="179"/>
      <c r="AW70" s="179"/>
    </row>
    <row r="71" spans="10:49" x14ac:dyDescent="0.2">
      <c r="J71" s="179"/>
      <c r="K71" s="179"/>
      <c r="L71" s="179"/>
      <c r="M71" s="179"/>
      <c r="N71" s="179"/>
      <c r="O71" s="179"/>
      <c r="P71" s="179"/>
      <c r="Q71" s="179"/>
      <c r="AL71" s="179"/>
      <c r="AM71" s="179"/>
      <c r="AN71" s="179"/>
      <c r="AO71" s="179"/>
      <c r="AP71" s="179"/>
      <c r="AQ71" s="179"/>
      <c r="AR71" s="179"/>
      <c r="AS71" s="179"/>
      <c r="AT71" s="179"/>
      <c r="AU71" s="179"/>
      <c r="AV71" s="179"/>
      <c r="AW71" s="179"/>
    </row>
    <row r="72" spans="10:49" x14ac:dyDescent="0.2">
      <c r="J72" s="179"/>
      <c r="K72" s="179"/>
      <c r="L72" s="179"/>
      <c r="M72" s="179"/>
      <c r="N72" s="179"/>
      <c r="O72" s="179"/>
      <c r="P72" s="179"/>
      <c r="Q72" s="179"/>
      <c r="AL72" s="179"/>
      <c r="AM72" s="179"/>
      <c r="AN72" s="179"/>
      <c r="AO72" s="179"/>
      <c r="AP72" s="179"/>
      <c r="AQ72" s="179"/>
      <c r="AR72" s="179"/>
      <c r="AS72" s="179"/>
      <c r="AT72" s="179"/>
      <c r="AU72" s="179"/>
      <c r="AV72" s="179"/>
      <c r="AW72" s="179"/>
    </row>
    <row r="73" spans="10:49" x14ac:dyDescent="0.2">
      <c r="J73" s="179"/>
      <c r="K73" s="179"/>
      <c r="L73" s="179"/>
      <c r="M73" s="179"/>
      <c r="N73" s="179"/>
      <c r="O73" s="179"/>
      <c r="P73" s="179"/>
      <c r="Q73" s="179"/>
      <c r="AL73" s="179"/>
      <c r="AM73" s="179"/>
      <c r="AN73" s="179"/>
      <c r="AO73" s="179"/>
      <c r="AP73" s="179"/>
      <c r="AQ73" s="179"/>
      <c r="AR73" s="179"/>
      <c r="AS73" s="179"/>
      <c r="AT73" s="179"/>
      <c r="AU73" s="179"/>
      <c r="AV73" s="179"/>
      <c r="AW73" s="179"/>
    </row>
    <row r="74" spans="10:49" x14ac:dyDescent="0.2">
      <c r="J74" s="179"/>
      <c r="K74" s="179"/>
      <c r="L74" s="179"/>
      <c r="M74" s="179"/>
      <c r="N74" s="179"/>
      <c r="O74" s="179"/>
      <c r="P74" s="179"/>
      <c r="Q74" s="179"/>
      <c r="AL74" s="179"/>
      <c r="AM74" s="179"/>
      <c r="AN74" s="179"/>
      <c r="AO74" s="179"/>
      <c r="AP74" s="179"/>
      <c r="AQ74" s="179"/>
      <c r="AR74" s="179"/>
      <c r="AS74" s="179"/>
      <c r="AT74" s="179"/>
      <c r="AU74" s="179"/>
      <c r="AV74" s="179"/>
      <c r="AW74" s="179"/>
    </row>
    <row r="75" spans="10:49" x14ac:dyDescent="0.2">
      <c r="J75" s="179"/>
      <c r="K75" s="179"/>
      <c r="L75" s="179"/>
      <c r="M75" s="179"/>
      <c r="N75" s="179"/>
      <c r="O75" s="179"/>
      <c r="P75" s="179"/>
      <c r="Q75" s="179"/>
      <c r="AL75" s="179"/>
      <c r="AM75" s="179"/>
      <c r="AN75" s="179"/>
      <c r="AO75" s="179"/>
      <c r="AP75" s="179"/>
      <c r="AQ75" s="179"/>
      <c r="AR75" s="179"/>
      <c r="AS75" s="179"/>
      <c r="AT75" s="179"/>
      <c r="AU75" s="179"/>
      <c r="AV75" s="179"/>
      <c r="AW75" s="179"/>
    </row>
    <row r="76" spans="10:49" x14ac:dyDescent="0.2">
      <c r="J76" s="179"/>
      <c r="K76" s="179"/>
      <c r="L76" s="179"/>
      <c r="M76" s="179"/>
      <c r="N76" s="179"/>
      <c r="O76" s="179"/>
      <c r="P76" s="179"/>
      <c r="Q76" s="179"/>
      <c r="AL76" s="179"/>
      <c r="AM76" s="179"/>
      <c r="AN76" s="179"/>
      <c r="AO76" s="179"/>
      <c r="AP76" s="179"/>
      <c r="AQ76" s="179"/>
      <c r="AR76" s="179"/>
      <c r="AS76" s="179"/>
      <c r="AT76" s="179"/>
      <c r="AU76" s="179"/>
      <c r="AV76" s="179"/>
      <c r="AW76" s="179"/>
    </row>
    <row r="77" spans="10:49" x14ac:dyDescent="0.2">
      <c r="J77" s="179"/>
      <c r="K77" s="179"/>
      <c r="L77" s="179"/>
      <c r="M77" s="179"/>
      <c r="N77" s="179"/>
      <c r="O77" s="179"/>
      <c r="P77" s="179"/>
      <c r="Q77" s="179"/>
      <c r="AL77" s="179"/>
      <c r="AM77" s="179"/>
      <c r="AN77" s="179"/>
      <c r="AO77" s="179"/>
      <c r="AP77" s="179"/>
      <c r="AQ77" s="179"/>
      <c r="AR77" s="179"/>
      <c r="AS77" s="179"/>
      <c r="AT77" s="179"/>
      <c r="AU77" s="179"/>
      <c r="AV77" s="179"/>
      <c r="AW77" s="179"/>
    </row>
    <row r="78" spans="10:49" x14ac:dyDescent="0.2">
      <c r="J78" s="179"/>
      <c r="K78" s="179"/>
      <c r="L78" s="179"/>
      <c r="M78" s="179"/>
      <c r="N78" s="179"/>
      <c r="O78" s="179"/>
      <c r="P78" s="179"/>
      <c r="Q78" s="179"/>
      <c r="AL78" s="179"/>
      <c r="AM78" s="179"/>
      <c r="AN78" s="179"/>
      <c r="AO78" s="179"/>
      <c r="AP78" s="179"/>
      <c r="AQ78" s="179"/>
      <c r="AR78" s="179"/>
      <c r="AS78" s="179"/>
      <c r="AT78" s="179"/>
      <c r="AU78" s="179"/>
      <c r="AV78" s="179"/>
      <c r="AW78" s="179"/>
    </row>
    <row r="79" spans="10:49" x14ac:dyDescent="0.2">
      <c r="J79" s="179"/>
      <c r="K79" s="179"/>
      <c r="L79" s="179"/>
      <c r="M79" s="179"/>
      <c r="N79" s="179"/>
      <c r="O79" s="179"/>
      <c r="P79" s="179"/>
      <c r="Q79" s="179"/>
      <c r="AL79" s="179"/>
      <c r="AM79" s="179"/>
      <c r="AN79" s="179"/>
      <c r="AO79" s="179"/>
      <c r="AP79" s="179"/>
      <c r="AQ79" s="179"/>
      <c r="AR79" s="179"/>
      <c r="AS79" s="179"/>
      <c r="AT79" s="179"/>
      <c r="AU79" s="179"/>
      <c r="AV79" s="179"/>
      <c r="AW79" s="179"/>
    </row>
    <row r="80" spans="10:49" x14ac:dyDescent="0.2">
      <c r="J80" s="179"/>
      <c r="K80" s="179"/>
      <c r="L80" s="179"/>
      <c r="M80" s="179"/>
      <c r="N80" s="179"/>
      <c r="O80" s="179"/>
      <c r="P80" s="179"/>
      <c r="Q80" s="179"/>
      <c r="AL80" s="179"/>
      <c r="AM80" s="179"/>
      <c r="AN80" s="179"/>
      <c r="AO80" s="179"/>
      <c r="AP80" s="179"/>
      <c r="AQ80" s="179"/>
      <c r="AR80" s="179"/>
      <c r="AS80" s="179"/>
      <c r="AT80" s="179"/>
      <c r="AU80" s="179"/>
      <c r="AV80" s="179"/>
      <c r="AW80" s="179"/>
    </row>
    <row r="81" spans="10:50" x14ac:dyDescent="0.2">
      <c r="J81" s="179"/>
      <c r="K81" s="179"/>
      <c r="L81" s="179"/>
      <c r="M81" s="179"/>
      <c r="N81" s="179"/>
      <c r="O81" s="179"/>
      <c r="P81" s="179"/>
      <c r="Q81" s="179"/>
      <c r="AL81" s="179"/>
      <c r="AM81" s="179"/>
      <c r="AN81" s="179"/>
      <c r="AO81" s="179"/>
      <c r="AP81" s="179"/>
      <c r="AQ81" s="179"/>
      <c r="AR81" s="179"/>
      <c r="AS81" s="179"/>
      <c r="AT81" s="179"/>
      <c r="AU81" s="179"/>
      <c r="AV81" s="179"/>
      <c r="AW81" s="179"/>
      <c r="AX81" s="179"/>
    </row>
    <row r="82" spans="10:50" x14ac:dyDescent="0.2">
      <c r="J82" s="179"/>
      <c r="K82" s="179"/>
      <c r="L82" s="179"/>
      <c r="M82" s="179"/>
      <c r="N82" s="179"/>
      <c r="O82" s="179"/>
      <c r="P82" s="179"/>
      <c r="Q82" s="179"/>
      <c r="AL82" s="186"/>
      <c r="AM82" s="188"/>
      <c r="AN82" s="188"/>
      <c r="AO82" s="188"/>
      <c r="AP82" s="189"/>
      <c r="AQ82" s="189"/>
      <c r="AR82" s="190"/>
      <c r="AS82" s="179"/>
      <c r="AT82" s="179"/>
      <c r="AU82" s="179"/>
      <c r="AV82" s="179"/>
      <c r="AW82" s="179"/>
      <c r="AX82" s="179"/>
    </row>
    <row r="83" spans="10:50" x14ac:dyDescent="0.2">
      <c r="J83" s="179"/>
      <c r="K83" s="179"/>
      <c r="L83" s="179"/>
      <c r="M83" s="179"/>
      <c r="N83" s="179"/>
      <c r="O83" s="179"/>
      <c r="P83" s="179"/>
      <c r="Q83" s="179"/>
      <c r="AL83" s="188"/>
      <c r="AM83" s="179"/>
      <c r="AN83" s="179"/>
      <c r="AO83" s="179"/>
      <c r="AP83" s="179"/>
      <c r="AQ83" s="179"/>
      <c r="AR83" s="179"/>
      <c r="AS83" s="179"/>
      <c r="AT83" s="179"/>
      <c r="AU83" s="179"/>
      <c r="AV83" s="179"/>
      <c r="AW83" s="179"/>
    </row>
    <row r="84" spans="10:50" x14ac:dyDescent="0.2">
      <c r="J84" s="179"/>
      <c r="K84" s="179"/>
      <c r="L84" s="179"/>
      <c r="M84" s="179"/>
      <c r="N84" s="179"/>
      <c r="O84" s="179"/>
      <c r="P84" s="179"/>
      <c r="Q84" s="179"/>
      <c r="AL84" s="190"/>
      <c r="AM84" s="179"/>
      <c r="AN84" s="179"/>
      <c r="AO84" s="179"/>
      <c r="AP84" s="179"/>
      <c r="AQ84" s="179"/>
      <c r="AR84" s="179"/>
      <c r="AS84" s="179"/>
      <c r="AT84" s="179"/>
      <c r="AU84" s="179"/>
      <c r="AV84" s="179"/>
      <c r="AW84" s="179"/>
    </row>
    <row r="85" spans="10:50" x14ac:dyDescent="0.2">
      <c r="J85" s="179"/>
      <c r="K85" s="179"/>
      <c r="L85" s="179"/>
      <c r="M85" s="179"/>
      <c r="N85" s="179"/>
      <c r="O85" s="179"/>
      <c r="P85" s="179"/>
      <c r="Q85" s="179"/>
      <c r="AL85" s="190"/>
      <c r="AM85" s="179"/>
      <c r="AN85" s="179"/>
      <c r="AO85" s="179"/>
      <c r="AP85" s="179"/>
      <c r="AQ85" s="179"/>
      <c r="AR85" s="179"/>
      <c r="AS85" s="179"/>
      <c r="AT85" s="179"/>
      <c r="AU85" s="179"/>
      <c r="AV85" s="179"/>
      <c r="AW85" s="179"/>
    </row>
    <row r="86" spans="10:50" x14ac:dyDescent="0.2">
      <c r="J86" s="179"/>
      <c r="K86" s="179"/>
      <c r="L86" s="179"/>
      <c r="M86" s="179"/>
      <c r="N86" s="179"/>
      <c r="O86" s="179"/>
      <c r="P86" s="179"/>
      <c r="Q86" s="179"/>
      <c r="AL86" s="186"/>
      <c r="AM86" s="179"/>
      <c r="AN86" s="179"/>
      <c r="AO86" s="179"/>
      <c r="AP86" s="179"/>
      <c r="AQ86" s="179"/>
      <c r="AR86" s="179"/>
      <c r="AS86" s="179"/>
      <c r="AT86" s="179"/>
      <c r="AU86" s="179"/>
      <c r="AV86" s="179"/>
      <c r="AW86" s="179"/>
    </row>
    <row r="87" spans="10:50" x14ac:dyDescent="0.2">
      <c r="J87" s="179"/>
      <c r="K87" s="179"/>
      <c r="L87" s="179"/>
      <c r="M87" s="179"/>
      <c r="N87" s="179"/>
      <c r="O87" s="179"/>
      <c r="P87" s="179"/>
      <c r="Q87" s="179"/>
      <c r="AL87" s="186"/>
      <c r="AM87" s="179"/>
      <c r="AN87" s="179"/>
      <c r="AO87" s="179"/>
      <c r="AP87" s="179"/>
      <c r="AQ87" s="179"/>
      <c r="AR87" s="179"/>
      <c r="AS87" s="179"/>
      <c r="AT87" s="179"/>
      <c r="AU87" s="179"/>
      <c r="AV87" s="179"/>
      <c r="AW87" s="179"/>
    </row>
    <row r="88" spans="10:50" x14ac:dyDescent="0.2">
      <c r="J88" s="179"/>
      <c r="K88" s="179"/>
      <c r="L88" s="179"/>
      <c r="M88" s="179"/>
      <c r="N88" s="179"/>
      <c r="O88" s="179"/>
      <c r="P88" s="179"/>
      <c r="Q88" s="179"/>
      <c r="AL88" s="186"/>
      <c r="AM88" s="179"/>
      <c r="AN88" s="179"/>
      <c r="AO88" s="179"/>
      <c r="AP88" s="179"/>
      <c r="AQ88" s="179"/>
      <c r="AR88" s="179"/>
      <c r="AS88" s="179"/>
      <c r="AT88" s="179"/>
      <c r="AU88" s="179"/>
      <c r="AV88" s="179"/>
      <c r="AW88" s="179"/>
    </row>
    <row r="89" spans="10:50" x14ac:dyDescent="0.2">
      <c r="J89" s="179"/>
      <c r="K89" s="179"/>
      <c r="L89" s="179"/>
      <c r="M89" s="179"/>
      <c r="N89" s="179"/>
      <c r="O89" s="179"/>
      <c r="P89" s="179"/>
      <c r="Q89" s="179"/>
      <c r="AL89" s="186"/>
      <c r="AM89" s="179"/>
      <c r="AN89" s="179"/>
      <c r="AO89" s="179"/>
      <c r="AP89" s="179"/>
      <c r="AQ89" s="179"/>
      <c r="AR89" s="179"/>
      <c r="AS89" s="179"/>
      <c r="AT89" s="179"/>
      <c r="AU89" s="179"/>
      <c r="AV89" s="179"/>
      <c r="AW89" s="179"/>
    </row>
    <row r="90" spans="10:50" x14ac:dyDescent="0.2">
      <c r="J90" s="179"/>
      <c r="K90" s="179"/>
      <c r="L90" s="179"/>
      <c r="M90" s="179"/>
      <c r="N90" s="179"/>
      <c r="O90" s="179"/>
      <c r="P90" s="179"/>
      <c r="Q90" s="179"/>
      <c r="AL90" s="186"/>
      <c r="AM90" s="179"/>
      <c r="AN90" s="179"/>
      <c r="AO90" s="179"/>
      <c r="AP90" s="179"/>
      <c r="AQ90" s="179"/>
      <c r="AR90" s="179"/>
      <c r="AS90" s="179"/>
      <c r="AT90" s="179"/>
      <c r="AU90" s="179"/>
      <c r="AV90" s="179"/>
      <c r="AW90" s="179"/>
    </row>
    <row r="91" spans="10:50" x14ac:dyDescent="0.2">
      <c r="J91" s="179"/>
      <c r="K91" s="179"/>
      <c r="L91" s="179"/>
      <c r="M91" s="179"/>
      <c r="N91" s="179"/>
      <c r="O91" s="179"/>
      <c r="P91" s="179"/>
      <c r="Q91" s="179"/>
      <c r="AL91" s="186"/>
      <c r="AM91" s="179"/>
      <c r="AN91" s="179"/>
      <c r="AO91" s="179"/>
      <c r="AP91" s="179"/>
      <c r="AQ91" s="179"/>
      <c r="AR91" s="179"/>
      <c r="AS91" s="179"/>
      <c r="AT91" s="179"/>
      <c r="AU91" s="179"/>
      <c r="AV91" s="179"/>
      <c r="AW91" s="179"/>
    </row>
    <row r="92" spans="10:50" x14ac:dyDescent="0.2">
      <c r="J92" s="179"/>
      <c r="K92" s="179"/>
      <c r="L92" s="179"/>
      <c r="M92" s="179"/>
      <c r="N92" s="179"/>
      <c r="O92" s="179"/>
      <c r="P92" s="179"/>
      <c r="Q92" s="179"/>
      <c r="AL92" s="186"/>
      <c r="AM92" s="179"/>
      <c r="AN92" s="179"/>
      <c r="AO92" s="179"/>
      <c r="AP92" s="179"/>
      <c r="AQ92" s="179"/>
      <c r="AR92" s="179"/>
      <c r="AS92" s="179"/>
      <c r="AT92" s="179"/>
      <c r="AU92" s="179"/>
      <c r="AV92" s="179"/>
      <c r="AW92" s="179"/>
    </row>
    <row r="93" spans="10:50" x14ac:dyDescent="0.2">
      <c r="J93" s="179"/>
      <c r="K93" s="179"/>
      <c r="L93" s="179"/>
      <c r="M93" s="179"/>
      <c r="N93" s="179"/>
      <c r="O93" s="179"/>
      <c r="P93" s="179"/>
      <c r="Q93" s="179"/>
      <c r="AL93" s="186"/>
      <c r="AM93" s="179"/>
      <c r="AN93" s="179"/>
      <c r="AO93" s="179"/>
      <c r="AP93" s="179"/>
      <c r="AQ93" s="179"/>
      <c r="AR93" s="179"/>
      <c r="AS93" s="179"/>
      <c r="AT93" s="179"/>
      <c r="AU93" s="179"/>
      <c r="AV93" s="179"/>
      <c r="AW93" s="179"/>
    </row>
    <row r="94" spans="10:50" x14ac:dyDescent="0.2">
      <c r="J94" s="179"/>
      <c r="K94" s="179"/>
      <c r="L94" s="179"/>
      <c r="M94" s="179"/>
      <c r="N94" s="179"/>
      <c r="O94" s="179"/>
      <c r="P94" s="179"/>
      <c r="Q94" s="179"/>
      <c r="AL94" s="186"/>
      <c r="AM94" s="179"/>
      <c r="AN94" s="179"/>
      <c r="AO94" s="179"/>
      <c r="AP94" s="179"/>
      <c r="AQ94" s="179"/>
      <c r="AR94" s="179"/>
      <c r="AS94" s="179"/>
      <c r="AT94" s="179"/>
      <c r="AU94" s="179"/>
      <c r="AV94" s="179"/>
      <c r="AW94" s="179"/>
    </row>
    <row r="95" spans="10:50" x14ac:dyDescent="0.2">
      <c r="J95" s="179"/>
      <c r="K95" s="179"/>
      <c r="L95" s="179"/>
      <c r="M95" s="179"/>
      <c r="N95" s="179"/>
      <c r="O95" s="179"/>
      <c r="P95" s="179"/>
      <c r="Q95" s="179"/>
      <c r="AL95" s="186"/>
      <c r="AM95" s="179"/>
      <c r="AN95" s="179"/>
      <c r="AO95" s="179"/>
      <c r="AP95" s="179"/>
      <c r="AQ95" s="179"/>
      <c r="AR95" s="179"/>
      <c r="AS95" s="179"/>
      <c r="AT95" s="179"/>
      <c r="AU95" s="179"/>
      <c r="AV95" s="179"/>
      <c r="AW95" s="179"/>
    </row>
    <row r="96" spans="10:50" x14ac:dyDescent="0.2">
      <c r="J96" s="179"/>
      <c r="K96" s="179"/>
      <c r="L96" s="179"/>
      <c r="M96" s="179"/>
      <c r="N96" s="179"/>
      <c r="O96" s="179"/>
      <c r="P96" s="179"/>
      <c r="Q96" s="179"/>
      <c r="AL96" s="186"/>
      <c r="AM96" s="179"/>
      <c r="AN96" s="179"/>
      <c r="AO96" s="179"/>
      <c r="AP96" s="179"/>
      <c r="AQ96" s="179"/>
      <c r="AR96" s="179"/>
      <c r="AS96" s="179"/>
      <c r="AT96" s="179"/>
      <c r="AU96" s="179"/>
      <c r="AV96" s="179"/>
      <c r="AW96" s="179"/>
    </row>
    <row r="97" spans="10:49" x14ac:dyDescent="0.2">
      <c r="J97" s="179"/>
      <c r="K97" s="179"/>
      <c r="L97" s="179"/>
      <c r="M97" s="179"/>
      <c r="N97" s="179"/>
      <c r="O97" s="179"/>
      <c r="P97" s="179"/>
      <c r="Q97" s="179"/>
      <c r="AL97" s="186"/>
      <c r="AM97" s="179"/>
      <c r="AN97" s="179"/>
      <c r="AO97" s="179"/>
      <c r="AP97" s="179"/>
      <c r="AQ97" s="179"/>
      <c r="AR97" s="179"/>
      <c r="AS97" s="179"/>
      <c r="AT97" s="179"/>
      <c r="AU97" s="179"/>
      <c r="AV97" s="179"/>
      <c r="AW97" s="179"/>
    </row>
    <row r="98" spans="10:49" x14ac:dyDescent="0.2">
      <c r="J98" s="179"/>
      <c r="K98" s="179"/>
      <c r="L98" s="179"/>
      <c r="M98" s="179"/>
      <c r="N98" s="179"/>
      <c r="O98" s="179"/>
      <c r="P98" s="179"/>
      <c r="Q98" s="179"/>
      <c r="AL98" s="186"/>
      <c r="AM98" s="179"/>
      <c r="AN98" s="179"/>
      <c r="AO98" s="179"/>
      <c r="AP98" s="179"/>
      <c r="AQ98" s="179"/>
      <c r="AR98" s="179"/>
      <c r="AS98" s="179"/>
      <c r="AT98" s="179"/>
      <c r="AU98" s="179"/>
      <c r="AV98" s="179"/>
      <c r="AW98" s="179"/>
    </row>
    <row r="99" spans="10:49" x14ac:dyDescent="0.2">
      <c r="J99" s="179"/>
      <c r="K99" s="179"/>
      <c r="L99" s="179"/>
      <c r="M99" s="179"/>
      <c r="N99" s="179"/>
      <c r="O99" s="179"/>
      <c r="P99" s="179"/>
      <c r="Q99" s="179"/>
      <c r="AL99" s="186"/>
      <c r="AM99" s="179"/>
      <c r="AN99" s="179"/>
      <c r="AO99" s="179"/>
      <c r="AP99" s="179"/>
      <c r="AQ99" s="179"/>
      <c r="AR99" s="179"/>
      <c r="AS99" s="179"/>
      <c r="AT99" s="179"/>
      <c r="AU99" s="179"/>
      <c r="AV99" s="179"/>
      <c r="AW99" s="179"/>
    </row>
    <row r="100" spans="10:49" x14ac:dyDescent="0.2">
      <c r="J100" s="179"/>
      <c r="K100" s="179"/>
      <c r="L100" s="179"/>
      <c r="M100" s="179"/>
      <c r="N100" s="179"/>
      <c r="O100" s="179"/>
      <c r="P100" s="179"/>
      <c r="Q100" s="179"/>
      <c r="AL100" s="186"/>
      <c r="AM100" s="179"/>
      <c r="AN100" s="179"/>
      <c r="AO100" s="179"/>
      <c r="AP100" s="179"/>
      <c r="AQ100" s="179"/>
      <c r="AR100" s="179"/>
      <c r="AS100" s="179"/>
      <c r="AT100" s="179"/>
      <c r="AU100" s="179"/>
      <c r="AV100" s="179"/>
      <c r="AW100" s="179"/>
    </row>
    <row r="101" spans="10:49" x14ac:dyDescent="0.2">
      <c r="J101" s="179"/>
      <c r="K101" s="179"/>
      <c r="L101" s="179"/>
      <c r="M101" s="179"/>
      <c r="N101" s="179"/>
      <c r="O101" s="179"/>
      <c r="P101" s="179"/>
      <c r="Q101" s="179"/>
      <c r="AL101" s="186"/>
      <c r="AM101" s="179"/>
      <c r="AN101" s="179"/>
      <c r="AO101" s="179"/>
      <c r="AP101" s="179"/>
      <c r="AQ101" s="179"/>
      <c r="AR101" s="179"/>
      <c r="AS101" s="179"/>
      <c r="AT101" s="179"/>
      <c r="AU101" s="179"/>
      <c r="AV101" s="179"/>
      <c r="AW101" s="179"/>
    </row>
    <row r="102" spans="10:49" x14ac:dyDescent="0.2">
      <c r="J102" s="179"/>
      <c r="K102" s="179"/>
      <c r="L102" s="179"/>
      <c r="M102" s="179"/>
      <c r="N102" s="179"/>
      <c r="O102" s="179"/>
      <c r="P102" s="179"/>
      <c r="Q102" s="179"/>
      <c r="AL102" s="186"/>
      <c r="AM102" s="179"/>
      <c r="AN102" s="179"/>
      <c r="AO102" s="179"/>
      <c r="AP102" s="179"/>
      <c r="AQ102" s="179"/>
      <c r="AR102" s="179"/>
      <c r="AS102" s="179"/>
      <c r="AT102" s="179"/>
      <c r="AU102" s="179"/>
      <c r="AV102" s="179"/>
      <c r="AW102" s="179"/>
    </row>
    <row r="103" spans="10:49" x14ac:dyDescent="0.2">
      <c r="J103" s="179"/>
      <c r="K103" s="179"/>
      <c r="L103" s="179"/>
      <c r="M103" s="179"/>
      <c r="N103" s="179"/>
      <c r="O103" s="179"/>
      <c r="P103" s="179"/>
      <c r="Q103" s="179"/>
      <c r="AL103" s="179"/>
      <c r="AM103" s="179"/>
      <c r="AN103" s="179"/>
      <c r="AO103" s="179"/>
      <c r="AP103" s="179"/>
      <c r="AQ103" s="179"/>
      <c r="AR103" s="179"/>
      <c r="AS103" s="179"/>
      <c r="AT103" s="179"/>
      <c r="AU103" s="179"/>
      <c r="AV103" s="179"/>
      <c r="AW103" s="179"/>
    </row>
    <row r="104" spans="10:49" x14ac:dyDescent="0.2">
      <c r="J104" s="179"/>
      <c r="K104" s="179"/>
      <c r="L104" s="179"/>
      <c r="M104" s="179"/>
      <c r="N104" s="179"/>
      <c r="O104" s="179"/>
      <c r="P104" s="179"/>
      <c r="Q104" s="179"/>
      <c r="AL104" s="179"/>
      <c r="AM104" s="179"/>
      <c r="AN104" s="179"/>
      <c r="AO104" s="179"/>
      <c r="AP104" s="179"/>
      <c r="AQ104" s="179"/>
      <c r="AR104" s="179"/>
      <c r="AS104" s="179"/>
      <c r="AT104" s="179"/>
      <c r="AU104" s="179"/>
      <c r="AV104" s="179"/>
      <c r="AW104" s="179"/>
    </row>
    <row r="105" spans="10:49" x14ac:dyDescent="0.2">
      <c r="J105" s="179"/>
      <c r="K105" s="179"/>
      <c r="L105" s="179"/>
      <c r="M105" s="179"/>
      <c r="N105" s="179"/>
      <c r="O105" s="179"/>
      <c r="P105" s="179"/>
      <c r="Q105" s="179"/>
      <c r="AL105" s="179"/>
      <c r="AM105" s="179"/>
      <c r="AN105" s="179"/>
      <c r="AO105" s="179"/>
      <c r="AP105" s="179"/>
      <c r="AQ105" s="179"/>
      <c r="AR105" s="179"/>
      <c r="AS105" s="179"/>
      <c r="AT105" s="179"/>
      <c r="AU105" s="179"/>
      <c r="AV105" s="179"/>
      <c r="AW105" s="179"/>
    </row>
    <row r="106" spans="10:49" x14ac:dyDescent="0.2">
      <c r="J106" s="179"/>
      <c r="K106" s="179"/>
      <c r="L106" s="179"/>
      <c r="M106" s="179"/>
      <c r="N106" s="179"/>
      <c r="O106" s="179"/>
      <c r="P106" s="179"/>
      <c r="Q106" s="179"/>
      <c r="AL106" s="179"/>
      <c r="AM106" s="179"/>
      <c r="AN106" s="179"/>
      <c r="AO106" s="179"/>
      <c r="AP106" s="179"/>
      <c r="AQ106" s="179"/>
      <c r="AR106" s="179"/>
      <c r="AS106" s="179"/>
      <c r="AT106" s="179"/>
      <c r="AU106" s="179"/>
      <c r="AV106" s="179"/>
      <c r="AW106" s="179"/>
    </row>
    <row r="107" spans="10:49" x14ac:dyDescent="0.2">
      <c r="J107" s="179"/>
      <c r="K107" s="179"/>
      <c r="L107" s="179"/>
      <c r="M107" s="179"/>
      <c r="N107" s="179"/>
      <c r="O107" s="179"/>
      <c r="P107" s="179"/>
      <c r="Q107" s="179"/>
      <c r="AL107" s="179"/>
      <c r="AM107" s="179"/>
      <c r="AN107" s="179"/>
      <c r="AO107" s="179"/>
      <c r="AP107" s="179"/>
      <c r="AQ107" s="179"/>
      <c r="AR107" s="179"/>
      <c r="AS107" s="179"/>
      <c r="AT107" s="179"/>
      <c r="AU107" s="179"/>
      <c r="AV107" s="179"/>
      <c r="AW107" s="179"/>
    </row>
    <row r="108" spans="10:49" x14ac:dyDescent="0.2">
      <c r="J108" s="179"/>
      <c r="K108" s="179"/>
      <c r="L108" s="179"/>
      <c r="M108" s="179"/>
      <c r="N108" s="179"/>
      <c r="O108" s="179"/>
      <c r="P108" s="179"/>
      <c r="Q108" s="179"/>
      <c r="AL108" s="179"/>
      <c r="AM108" s="179"/>
      <c r="AN108" s="179"/>
      <c r="AO108" s="179"/>
      <c r="AP108" s="179"/>
      <c r="AQ108" s="179"/>
      <c r="AR108" s="179"/>
      <c r="AS108" s="179"/>
      <c r="AT108" s="179"/>
      <c r="AU108" s="179"/>
      <c r="AV108" s="179"/>
      <c r="AW108" s="179"/>
    </row>
    <row r="109" spans="10:49" x14ac:dyDescent="0.2">
      <c r="J109" s="179"/>
      <c r="K109" s="179"/>
      <c r="L109" s="179"/>
      <c r="M109" s="179"/>
      <c r="N109" s="179"/>
      <c r="O109" s="179"/>
      <c r="P109" s="179"/>
      <c r="Q109" s="179"/>
      <c r="AL109" s="179"/>
      <c r="AM109" s="179"/>
      <c r="AN109" s="179"/>
      <c r="AO109" s="179"/>
      <c r="AP109" s="179"/>
      <c r="AQ109" s="179"/>
      <c r="AR109" s="179"/>
      <c r="AS109" s="179"/>
      <c r="AT109" s="179"/>
      <c r="AU109" s="179"/>
      <c r="AV109" s="179"/>
      <c r="AW109" s="179"/>
    </row>
    <row r="110" spans="10:49" x14ac:dyDescent="0.2">
      <c r="J110" s="179"/>
      <c r="K110" s="179"/>
      <c r="L110" s="179"/>
      <c r="M110" s="179"/>
      <c r="N110" s="179"/>
      <c r="O110" s="179"/>
      <c r="P110" s="179"/>
      <c r="Q110" s="179"/>
      <c r="AL110" s="179"/>
      <c r="AM110" s="179"/>
      <c r="AN110" s="179"/>
      <c r="AO110" s="179"/>
      <c r="AP110" s="179"/>
      <c r="AQ110" s="179"/>
      <c r="AR110" s="179"/>
      <c r="AS110" s="179"/>
      <c r="AT110" s="179"/>
      <c r="AU110" s="179"/>
      <c r="AV110" s="179"/>
      <c r="AW110" s="179"/>
    </row>
    <row r="111" spans="10:49" x14ac:dyDescent="0.2">
      <c r="J111" s="179"/>
      <c r="K111" s="179"/>
      <c r="L111" s="179"/>
      <c r="M111" s="179"/>
      <c r="N111" s="179"/>
      <c r="O111" s="179"/>
      <c r="P111" s="179"/>
      <c r="Q111" s="179"/>
      <c r="AL111" s="179"/>
      <c r="AM111" s="179"/>
      <c r="AN111" s="179"/>
      <c r="AO111" s="179"/>
      <c r="AP111" s="179"/>
      <c r="AQ111" s="179"/>
      <c r="AR111" s="179"/>
      <c r="AS111" s="179"/>
      <c r="AT111" s="179"/>
      <c r="AU111" s="179"/>
      <c r="AV111" s="179"/>
      <c r="AW111" s="179"/>
    </row>
    <row r="112" spans="10:49" x14ac:dyDescent="0.2">
      <c r="J112" s="179"/>
      <c r="K112" s="179"/>
      <c r="L112" s="179"/>
      <c r="M112" s="179"/>
      <c r="N112" s="179"/>
      <c r="O112" s="179"/>
      <c r="P112" s="179"/>
      <c r="Q112" s="179"/>
      <c r="AL112" s="179"/>
      <c r="AM112" s="179"/>
      <c r="AN112" s="179"/>
      <c r="AO112" s="179"/>
      <c r="AP112" s="179"/>
      <c r="AQ112" s="179"/>
      <c r="AR112" s="179"/>
      <c r="AS112" s="179"/>
      <c r="AT112" s="179"/>
      <c r="AU112" s="179"/>
      <c r="AV112" s="179"/>
      <c r="AW112" s="179"/>
    </row>
    <row r="113" spans="10:49" x14ac:dyDescent="0.2">
      <c r="J113" s="179"/>
      <c r="K113" s="179"/>
      <c r="L113" s="179"/>
      <c r="M113" s="179"/>
      <c r="N113" s="179"/>
      <c r="O113" s="179"/>
      <c r="P113" s="179"/>
      <c r="Q113" s="179"/>
      <c r="AL113" s="179"/>
      <c r="AM113" s="179"/>
      <c r="AN113" s="179"/>
      <c r="AO113" s="179"/>
      <c r="AP113" s="179"/>
      <c r="AQ113" s="179"/>
      <c r="AR113" s="179"/>
      <c r="AS113" s="179"/>
      <c r="AT113" s="179"/>
      <c r="AU113" s="179"/>
      <c r="AV113" s="179"/>
      <c r="AW113" s="179"/>
    </row>
    <row r="114" spans="10:49" x14ac:dyDescent="0.2">
      <c r="J114" s="179"/>
      <c r="K114" s="179"/>
      <c r="L114" s="179"/>
      <c r="M114" s="179"/>
      <c r="N114" s="179"/>
      <c r="O114" s="179"/>
      <c r="P114" s="179"/>
      <c r="Q114" s="179"/>
      <c r="AL114" s="179"/>
      <c r="AM114" s="179"/>
      <c r="AN114" s="179"/>
      <c r="AO114" s="179"/>
      <c r="AP114" s="179"/>
      <c r="AQ114" s="179"/>
      <c r="AR114" s="179"/>
      <c r="AS114" s="179"/>
      <c r="AT114" s="179"/>
      <c r="AU114" s="179"/>
      <c r="AV114" s="179"/>
      <c r="AW114" s="179"/>
    </row>
    <row r="115" spans="10:49" x14ac:dyDescent="0.2">
      <c r="J115" s="179"/>
      <c r="K115" s="179"/>
      <c r="L115" s="179"/>
      <c r="M115" s="179"/>
      <c r="N115" s="179"/>
      <c r="O115" s="179"/>
      <c r="P115" s="179"/>
      <c r="Q115" s="179"/>
      <c r="AL115" s="179"/>
      <c r="AM115" s="179"/>
      <c r="AN115" s="179"/>
      <c r="AO115" s="179"/>
      <c r="AP115" s="179"/>
      <c r="AQ115" s="179"/>
      <c r="AR115" s="179"/>
      <c r="AS115" s="179"/>
      <c r="AT115" s="179"/>
      <c r="AU115" s="179"/>
      <c r="AV115" s="179"/>
      <c r="AW115" s="179"/>
    </row>
    <row r="116" spans="10:49" x14ac:dyDescent="0.2">
      <c r="J116" s="179"/>
      <c r="K116" s="179"/>
      <c r="L116" s="179"/>
      <c r="M116" s="179"/>
      <c r="N116" s="179"/>
      <c r="O116" s="179"/>
      <c r="P116" s="179"/>
      <c r="Q116" s="179"/>
      <c r="AL116" s="179"/>
      <c r="AM116" s="179"/>
      <c r="AN116" s="179"/>
      <c r="AO116" s="179"/>
      <c r="AP116" s="179"/>
      <c r="AQ116" s="179"/>
      <c r="AR116" s="179"/>
      <c r="AS116" s="179"/>
      <c r="AT116" s="179"/>
      <c r="AU116" s="179"/>
      <c r="AV116" s="179"/>
      <c r="AW116" s="179"/>
    </row>
    <row r="117" spans="10:49" x14ac:dyDescent="0.2">
      <c r="J117" s="179"/>
      <c r="K117" s="179"/>
      <c r="L117" s="179"/>
      <c r="M117" s="179"/>
      <c r="N117" s="179"/>
      <c r="O117" s="179"/>
      <c r="P117" s="179"/>
      <c r="Q117" s="179"/>
      <c r="AL117" s="179"/>
      <c r="AM117" s="179"/>
      <c r="AN117" s="179"/>
      <c r="AO117" s="179"/>
      <c r="AP117" s="179"/>
      <c r="AQ117" s="179"/>
      <c r="AR117" s="179"/>
      <c r="AS117" s="179"/>
      <c r="AT117" s="179"/>
      <c r="AU117" s="179"/>
      <c r="AV117" s="179"/>
      <c r="AW117" s="179"/>
    </row>
    <row r="118" spans="10:49" x14ac:dyDescent="0.2">
      <c r="J118" s="179"/>
      <c r="K118" s="179"/>
      <c r="L118" s="179"/>
      <c r="M118" s="179"/>
      <c r="N118" s="179"/>
      <c r="O118" s="179"/>
      <c r="P118" s="179"/>
      <c r="Q118" s="179"/>
      <c r="AL118" s="179"/>
      <c r="AM118" s="179"/>
      <c r="AN118" s="179"/>
      <c r="AO118" s="179"/>
      <c r="AP118" s="179"/>
      <c r="AQ118" s="179"/>
      <c r="AR118" s="179"/>
      <c r="AS118" s="179"/>
      <c r="AT118" s="179"/>
      <c r="AU118" s="179"/>
      <c r="AV118" s="179"/>
      <c r="AW118" s="179"/>
    </row>
    <row r="119" spans="10:49" x14ac:dyDescent="0.2">
      <c r="J119" s="179"/>
      <c r="K119" s="179"/>
      <c r="L119" s="179"/>
      <c r="M119" s="179"/>
      <c r="N119" s="179"/>
      <c r="O119" s="179"/>
      <c r="P119" s="179"/>
      <c r="Q119" s="179"/>
      <c r="AL119" s="179"/>
      <c r="AM119" s="179"/>
      <c r="AN119" s="179"/>
      <c r="AO119" s="179"/>
      <c r="AP119" s="179"/>
      <c r="AQ119" s="179"/>
      <c r="AR119" s="179"/>
      <c r="AS119" s="179"/>
      <c r="AT119" s="179"/>
      <c r="AU119" s="179"/>
      <c r="AV119" s="179"/>
      <c r="AW119" s="179"/>
    </row>
    <row r="120" spans="10:49" x14ac:dyDescent="0.2">
      <c r="J120" s="179"/>
      <c r="K120" s="179"/>
      <c r="L120" s="179"/>
      <c r="M120" s="179"/>
      <c r="N120" s="179"/>
      <c r="O120" s="179"/>
      <c r="P120" s="179"/>
      <c r="Q120" s="179"/>
      <c r="AL120" s="179"/>
      <c r="AM120" s="179"/>
      <c r="AN120" s="179"/>
      <c r="AO120" s="179"/>
      <c r="AP120" s="179"/>
      <c r="AQ120" s="179"/>
      <c r="AR120" s="179"/>
      <c r="AS120" s="179"/>
      <c r="AT120" s="179"/>
      <c r="AU120" s="179"/>
      <c r="AV120" s="179"/>
      <c r="AW120" s="179"/>
    </row>
    <row r="121" spans="10:49" x14ac:dyDescent="0.2">
      <c r="J121" s="179"/>
      <c r="K121" s="179"/>
      <c r="L121" s="179"/>
      <c r="M121" s="179"/>
      <c r="N121" s="179"/>
      <c r="O121" s="179"/>
      <c r="P121" s="179"/>
      <c r="Q121" s="179"/>
      <c r="AL121" s="179"/>
      <c r="AM121" s="179"/>
      <c r="AN121" s="179"/>
      <c r="AO121" s="179"/>
      <c r="AP121" s="179"/>
      <c r="AQ121" s="179"/>
      <c r="AR121" s="179"/>
      <c r="AS121" s="179"/>
      <c r="AT121" s="179"/>
      <c r="AU121" s="179"/>
      <c r="AV121" s="179"/>
      <c r="AW121" s="179"/>
    </row>
    <row r="122" spans="10:49" x14ac:dyDescent="0.2">
      <c r="J122" s="179"/>
      <c r="K122" s="179"/>
      <c r="L122" s="179"/>
      <c r="M122" s="179"/>
      <c r="N122" s="179"/>
      <c r="O122" s="179"/>
      <c r="P122" s="179"/>
      <c r="Q122" s="179"/>
      <c r="AL122" s="179"/>
      <c r="AM122" s="179"/>
      <c r="AN122" s="179"/>
      <c r="AO122" s="179"/>
      <c r="AP122" s="179"/>
      <c r="AQ122" s="179"/>
      <c r="AR122" s="179"/>
      <c r="AS122" s="179"/>
      <c r="AT122" s="179"/>
      <c r="AU122" s="179"/>
      <c r="AV122" s="179"/>
      <c r="AW122" s="179"/>
    </row>
    <row r="123" spans="10:49" x14ac:dyDescent="0.2">
      <c r="J123" s="179"/>
      <c r="K123" s="179"/>
      <c r="L123" s="179"/>
      <c r="M123" s="179"/>
      <c r="N123" s="179"/>
      <c r="O123" s="179"/>
      <c r="P123" s="179"/>
      <c r="Q123" s="179"/>
      <c r="AL123" s="179"/>
      <c r="AM123" s="179"/>
      <c r="AN123" s="179"/>
      <c r="AO123" s="179"/>
      <c r="AP123" s="179"/>
      <c r="AQ123" s="179"/>
      <c r="AR123" s="179"/>
      <c r="AS123" s="179"/>
      <c r="AT123" s="179"/>
      <c r="AU123" s="179"/>
      <c r="AV123" s="179"/>
      <c r="AW123" s="179"/>
    </row>
    <row r="124" spans="10:49" x14ac:dyDescent="0.2">
      <c r="J124" s="179"/>
      <c r="K124" s="179"/>
      <c r="L124" s="179"/>
      <c r="M124" s="179"/>
      <c r="N124" s="179"/>
      <c r="O124" s="179"/>
      <c r="P124" s="179"/>
      <c r="Q124" s="179"/>
      <c r="AL124" s="179"/>
      <c r="AM124" s="179"/>
      <c r="AN124" s="179"/>
      <c r="AO124" s="179"/>
      <c r="AP124" s="179"/>
      <c r="AQ124" s="179"/>
      <c r="AR124" s="179"/>
      <c r="AS124" s="179"/>
      <c r="AT124" s="179"/>
      <c r="AU124" s="179"/>
      <c r="AV124" s="179"/>
      <c r="AW124" s="179"/>
    </row>
    <row r="125" spans="10:49" x14ac:dyDescent="0.2">
      <c r="J125" s="179"/>
      <c r="K125" s="179"/>
      <c r="L125" s="179"/>
      <c r="M125" s="179"/>
      <c r="N125" s="179"/>
      <c r="O125" s="179"/>
      <c r="P125" s="179"/>
      <c r="Q125" s="179"/>
      <c r="AL125" s="179"/>
      <c r="AM125" s="179"/>
      <c r="AN125" s="179"/>
      <c r="AO125" s="179"/>
      <c r="AP125" s="179"/>
      <c r="AQ125" s="179"/>
      <c r="AR125" s="179"/>
      <c r="AS125" s="179"/>
      <c r="AT125" s="179"/>
      <c r="AU125" s="179"/>
      <c r="AV125" s="179"/>
      <c r="AW125" s="179"/>
    </row>
    <row r="126" spans="10:49" x14ac:dyDescent="0.2">
      <c r="J126" s="179"/>
      <c r="K126" s="179"/>
      <c r="L126" s="179"/>
      <c r="M126" s="179"/>
      <c r="N126" s="179"/>
      <c r="O126" s="179"/>
      <c r="P126" s="179"/>
      <c r="Q126" s="179"/>
      <c r="AL126" s="179"/>
      <c r="AM126" s="179"/>
      <c r="AN126" s="179"/>
      <c r="AO126" s="179"/>
      <c r="AP126" s="179"/>
      <c r="AQ126" s="179"/>
      <c r="AR126" s="179"/>
      <c r="AS126" s="179"/>
      <c r="AT126" s="179"/>
      <c r="AU126" s="179"/>
      <c r="AV126" s="179"/>
      <c r="AW126" s="179"/>
    </row>
    <row r="127" spans="10:49" x14ac:dyDescent="0.2">
      <c r="J127" s="179"/>
      <c r="K127" s="179"/>
      <c r="L127" s="179"/>
      <c r="M127" s="179"/>
      <c r="N127" s="179"/>
      <c r="O127" s="179"/>
      <c r="P127" s="179"/>
      <c r="Q127" s="179"/>
      <c r="AL127" s="179"/>
      <c r="AM127" s="179"/>
      <c r="AN127" s="179"/>
      <c r="AO127" s="179"/>
      <c r="AP127" s="179"/>
      <c r="AQ127" s="179"/>
      <c r="AR127" s="179"/>
      <c r="AS127" s="179"/>
      <c r="AT127" s="179"/>
      <c r="AU127" s="179"/>
      <c r="AV127" s="179"/>
      <c r="AW127" s="179"/>
    </row>
    <row r="128" spans="10:49" x14ac:dyDescent="0.2">
      <c r="J128" s="179"/>
      <c r="K128" s="179"/>
      <c r="L128" s="179"/>
      <c r="M128" s="179"/>
      <c r="N128" s="179"/>
      <c r="O128" s="179"/>
      <c r="P128" s="179"/>
      <c r="Q128" s="179"/>
      <c r="AL128" s="179"/>
      <c r="AM128" s="179"/>
      <c r="AN128" s="179"/>
      <c r="AO128" s="179"/>
      <c r="AP128" s="179"/>
      <c r="AQ128" s="179"/>
      <c r="AR128" s="179"/>
      <c r="AS128" s="179"/>
      <c r="AT128" s="179"/>
      <c r="AU128" s="179"/>
      <c r="AV128" s="179"/>
      <c r="AW128" s="179"/>
    </row>
    <row r="129" spans="10:49" x14ac:dyDescent="0.2">
      <c r="J129" s="179"/>
      <c r="K129" s="179"/>
      <c r="L129" s="179"/>
      <c r="M129" s="179"/>
      <c r="N129" s="179"/>
      <c r="O129" s="179"/>
      <c r="P129" s="179"/>
      <c r="Q129" s="179"/>
      <c r="AL129" s="179"/>
      <c r="AM129" s="179"/>
      <c r="AN129" s="179"/>
      <c r="AO129" s="179"/>
      <c r="AP129" s="179"/>
      <c r="AQ129" s="179"/>
      <c r="AR129" s="179"/>
      <c r="AS129" s="179"/>
      <c r="AT129" s="179"/>
      <c r="AU129" s="179"/>
      <c r="AV129" s="179"/>
      <c r="AW129" s="179"/>
    </row>
    <row r="130" spans="10:49" x14ac:dyDescent="0.2">
      <c r="J130" s="179"/>
      <c r="K130" s="179"/>
      <c r="L130" s="179"/>
      <c r="M130" s="179"/>
      <c r="N130" s="179"/>
      <c r="O130" s="179"/>
      <c r="P130" s="179"/>
      <c r="Q130" s="179"/>
      <c r="AL130" s="179"/>
      <c r="AM130" s="179"/>
      <c r="AN130" s="179"/>
      <c r="AO130" s="179"/>
      <c r="AP130" s="179"/>
      <c r="AQ130" s="179"/>
      <c r="AR130" s="179"/>
      <c r="AS130" s="179"/>
      <c r="AT130" s="179"/>
      <c r="AU130" s="179"/>
      <c r="AV130" s="179"/>
      <c r="AW130" s="179"/>
    </row>
    <row r="131" spans="10:49" x14ac:dyDescent="0.2">
      <c r="J131" s="179"/>
      <c r="K131" s="179"/>
      <c r="L131" s="179"/>
      <c r="M131" s="179"/>
      <c r="N131" s="179"/>
      <c r="O131" s="179"/>
      <c r="P131" s="179"/>
      <c r="Q131" s="179"/>
      <c r="AL131" s="179"/>
      <c r="AM131" s="179"/>
      <c r="AN131" s="179"/>
      <c r="AO131" s="179"/>
      <c r="AP131" s="179"/>
      <c r="AQ131" s="179"/>
      <c r="AR131" s="179"/>
      <c r="AS131" s="179"/>
      <c r="AT131" s="179"/>
      <c r="AU131" s="179"/>
      <c r="AV131" s="179"/>
      <c r="AW131" s="179"/>
    </row>
    <row r="132" spans="10:49" x14ac:dyDescent="0.2">
      <c r="J132" s="179"/>
      <c r="K132" s="179"/>
      <c r="L132" s="179"/>
      <c r="M132" s="179"/>
      <c r="N132" s="179"/>
      <c r="O132" s="179"/>
      <c r="P132" s="179"/>
      <c r="Q132" s="179"/>
      <c r="AL132" s="179"/>
      <c r="AM132" s="179"/>
      <c r="AN132" s="179"/>
      <c r="AO132" s="179"/>
      <c r="AP132" s="179"/>
      <c r="AQ132" s="179"/>
      <c r="AR132" s="179"/>
      <c r="AS132" s="179"/>
      <c r="AT132" s="179"/>
      <c r="AU132" s="179"/>
      <c r="AV132" s="179"/>
      <c r="AW132" s="179"/>
    </row>
    <row r="133" spans="10:49" x14ac:dyDescent="0.2">
      <c r="J133" s="179"/>
      <c r="K133" s="179"/>
      <c r="L133" s="179"/>
      <c r="M133" s="179"/>
      <c r="N133" s="179"/>
      <c r="O133" s="179"/>
      <c r="P133" s="179"/>
      <c r="Q133" s="179"/>
      <c r="AL133" s="179"/>
      <c r="AM133" s="179"/>
      <c r="AN133" s="179"/>
      <c r="AO133" s="179"/>
      <c r="AP133" s="179"/>
      <c r="AQ133" s="179"/>
      <c r="AR133" s="179"/>
      <c r="AS133" s="179"/>
      <c r="AT133" s="179"/>
      <c r="AU133" s="179"/>
      <c r="AV133" s="179"/>
      <c r="AW133" s="179"/>
    </row>
    <row r="134" spans="10:49" x14ac:dyDescent="0.2">
      <c r="J134" s="179"/>
      <c r="K134" s="179"/>
      <c r="L134" s="179"/>
      <c r="M134" s="179"/>
      <c r="N134" s="179"/>
      <c r="O134" s="179"/>
      <c r="P134" s="179"/>
      <c r="Q134" s="179"/>
      <c r="R134" s="179"/>
      <c r="S134" s="179"/>
      <c r="T134" s="179"/>
      <c r="U134" s="179"/>
      <c r="V134" s="179"/>
      <c r="W134" s="179"/>
      <c r="X134" s="179"/>
      <c r="Y134" s="179"/>
      <c r="Z134" s="179"/>
      <c r="AA134" s="179"/>
      <c r="AB134" s="179"/>
      <c r="AC134" s="179"/>
      <c r="AD134" s="179"/>
      <c r="AE134" s="179"/>
      <c r="AF134" s="179"/>
      <c r="AG134" s="179"/>
      <c r="AH134" s="179"/>
      <c r="AI134" s="179"/>
      <c r="AJ134" s="179"/>
      <c r="AK134" s="179"/>
      <c r="AL134" s="179"/>
      <c r="AM134" s="179"/>
      <c r="AN134" s="179"/>
      <c r="AO134" s="179"/>
      <c r="AP134" s="179"/>
      <c r="AQ134" s="179"/>
      <c r="AR134" s="179"/>
      <c r="AS134" s="179"/>
      <c r="AT134" s="179"/>
      <c r="AU134" s="179"/>
      <c r="AV134" s="179"/>
      <c r="AW134" s="179"/>
    </row>
    <row r="135" spans="10:49" x14ac:dyDescent="0.2">
      <c r="J135" s="179"/>
      <c r="K135" s="179"/>
      <c r="L135" s="179"/>
      <c r="M135" s="179"/>
      <c r="N135" s="179"/>
      <c r="O135" s="179"/>
      <c r="P135" s="179"/>
      <c r="Q135" s="179"/>
      <c r="R135" s="179"/>
      <c r="S135" s="179"/>
      <c r="T135" s="179"/>
      <c r="U135" s="179"/>
      <c r="V135" s="179"/>
      <c r="W135" s="179"/>
      <c r="X135" s="179"/>
      <c r="Y135" s="179"/>
      <c r="Z135" s="179"/>
      <c r="AA135" s="179"/>
      <c r="AB135" s="179"/>
      <c r="AC135" s="179"/>
      <c r="AD135" s="179"/>
      <c r="AE135" s="179"/>
      <c r="AF135" s="179"/>
      <c r="AG135" s="179"/>
      <c r="AH135" s="179"/>
      <c r="AI135" s="179"/>
      <c r="AJ135" s="179"/>
      <c r="AK135" s="179"/>
      <c r="AL135" s="179"/>
      <c r="AM135" s="179"/>
      <c r="AN135" s="179"/>
      <c r="AO135" s="179"/>
      <c r="AP135" s="179"/>
      <c r="AQ135" s="179"/>
      <c r="AR135" s="179"/>
      <c r="AS135" s="179"/>
      <c r="AT135" s="179"/>
      <c r="AU135" s="179"/>
      <c r="AV135" s="179"/>
      <c r="AW135" s="179"/>
    </row>
    <row r="136" spans="10:49" x14ac:dyDescent="0.2">
      <c r="J136" s="179"/>
      <c r="K136" s="179"/>
      <c r="L136" s="179"/>
      <c r="M136" s="179"/>
      <c r="N136" s="179"/>
      <c r="O136" s="179"/>
      <c r="P136" s="179"/>
      <c r="Q136" s="179"/>
      <c r="R136" s="179"/>
      <c r="S136" s="179"/>
      <c r="T136" s="179"/>
      <c r="U136" s="179"/>
      <c r="V136" s="179"/>
      <c r="W136" s="179"/>
      <c r="X136" s="179"/>
      <c r="Y136" s="179"/>
      <c r="Z136" s="179"/>
      <c r="AA136" s="179"/>
      <c r="AB136" s="179"/>
      <c r="AC136" s="179"/>
      <c r="AD136" s="179"/>
      <c r="AE136" s="179"/>
      <c r="AF136" s="179"/>
      <c r="AG136" s="179"/>
      <c r="AH136" s="179"/>
      <c r="AI136" s="179"/>
      <c r="AJ136" s="179"/>
      <c r="AK136" s="179"/>
      <c r="AL136" s="179"/>
      <c r="AM136" s="179"/>
      <c r="AN136" s="179"/>
      <c r="AO136" s="179"/>
      <c r="AP136" s="179"/>
      <c r="AQ136" s="179"/>
      <c r="AR136" s="179"/>
      <c r="AS136" s="179"/>
      <c r="AT136" s="179"/>
      <c r="AU136" s="179"/>
      <c r="AV136" s="179"/>
      <c r="AW136" s="179"/>
    </row>
    <row r="137" spans="10:49" x14ac:dyDescent="0.2">
      <c r="J137" s="179"/>
      <c r="K137" s="179"/>
      <c r="L137" s="179"/>
      <c r="M137" s="179"/>
      <c r="N137" s="179"/>
      <c r="O137" s="179"/>
      <c r="P137" s="179"/>
      <c r="Q137" s="179"/>
      <c r="R137" s="179"/>
      <c r="S137" s="179"/>
      <c r="T137" s="179"/>
      <c r="U137" s="179"/>
      <c r="V137" s="179"/>
      <c r="W137" s="179"/>
      <c r="X137" s="179"/>
      <c r="Y137" s="179"/>
      <c r="Z137" s="179"/>
      <c r="AA137" s="179"/>
      <c r="AB137" s="179"/>
      <c r="AC137" s="179"/>
      <c r="AD137" s="179"/>
      <c r="AE137" s="179"/>
      <c r="AF137" s="179"/>
      <c r="AG137" s="179"/>
      <c r="AH137" s="179"/>
      <c r="AI137" s="179"/>
      <c r="AJ137" s="179"/>
      <c r="AK137" s="179"/>
      <c r="AL137" s="179"/>
      <c r="AM137" s="179"/>
      <c r="AN137" s="179"/>
      <c r="AO137" s="179"/>
      <c r="AP137" s="179"/>
      <c r="AQ137" s="179"/>
      <c r="AR137" s="179"/>
      <c r="AS137" s="179"/>
      <c r="AT137" s="179"/>
      <c r="AU137" s="179"/>
      <c r="AV137" s="179"/>
      <c r="AW137" s="179"/>
    </row>
    <row r="138" spans="10:49" x14ac:dyDescent="0.2">
      <c r="J138" s="179"/>
      <c r="K138" s="179"/>
      <c r="L138" s="179"/>
      <c r="M138" s="179"/>
      <c r="N138" s="179"/>
      <c r="O138" s="179"/>
      <c r="P138" s="179"/>
      <c r="Q138" s="179"/>
      <c r="R138" s="179"/>
      <c r="S138" s="179"/>
      <c r="T138" s="179"/>
      <c r="U138" s="179"/>
      <c r="V138" s="179"/>
      <c r="W138" s="179"/>
      <c r="X138" s="179"/>
      <c r="Y138" s="179"/>
      <c r="Z138" s="179"/>
      <c r="AA138" s="179"/>
      <c r="AB138" s="179"/>
      <c r="AC138" s="179"/>
      <c r="AD138" s="179"/>
      <c r="AE138" s="179"/>
      <c r="AF138" s="179"/>
      <c r="AG138" s="179"/>
      <c r="AH138" s="179"/>
      <c r="AI138" s="179"/>
      <c r="AJ138" s="179"/>
      <c r="AK138" s="179"/>
      <c r="AL138" s="179"/>
      <c r="AM138" s="179"/>
      <c r="AN138" s="179"/>
      <c r="AO138" s="179"/>
      <c r="AP138" s="179"/>
      <c r="AQ138" s="179"/>
      <c r="AR138" s="179"/>
      <c r="AS138" s="179"/>
      <c r="AT138" s="179"/>
      <c r="AU138" s="179"/>
      <c r="AV138" s="179"/>
      <c r="AW138" s="179"/>
    </row>
    <row r="139" spans="10:49" x14ac:dyDescent="0.2">
      <c r="J139" s="179"/>
      <c r="K139" s="179"/>
      <c r="L139" s="179"/>
      <c r="M139" s="179"/>
      <c r="N139" s="179"/>
      <c r="O139" s="179"/>
      <c r="P139" s="179"/>
      <c r="Q139" s="179"/>
      <c r="R139" s="179"/>
      <c r="S139" s="179"/>
      <c r="T139" s="179"/>
      <c r="U139" s="179"/>
      <c r="V139" s="179"/>
      <c r="W139" s="179"/>
      <c r="X139" s="179"/>
      <c r="Y139" s="179"/>
      <c r="Z139" s="179"/>
      <c r="AA139" s="179"/>
      <c r="AB139" s="179"/>
      <c r="AC139" s="179"/>
      <c r="AD139" s="179"/>
      <c r="AE139" s="179"/>
      <c r="AF139" s="179"/>
      <c r="AG139" s="179"/>
      <c r="AH139" s="179"/>
      <c r="AI139" s="179"/>
      <c r="AJ139" s="179"/>
      <c r="AK139" s="179"/>
      <c r="AL139" s="179"/>
      <c r="AM139" s="179"/>
      <c r="AN139" s="179"/>
      <c r="AO139" s="179"/>
      <c r="AP139" s="179"/>
      <c r="AQ139" s="179"/>
      <c r="AR139" s="179"/>
      <c r="AS139" s="179"/>
      <c r="AT139" s="179"/>
      <c r="AU139" s="179"/>
      <c r="AV139" s="179"/>
      <c r="AW139" s="179"/>
    </row>
    <row r="140" spans="10:49" x14ac:dyDescent="0.2">
      <c r="J140" s="179"/>
      <c r="K140" s="179"/>
      <c r="L140" s="179"/>
      <c r="M140" s="179"/>
      <c r="N140" s="179"/>
      <c r="O140" s="179"/>
      <c r="P140" s="179"/>
      <c r="Q140" s="179"/>
      <c r="R140" s="179"/>
      <c r="S140" s="179"/>
      <c r="T140" s="179"/>
      <c r="U140" s="179"/>
      <c r="V140" s="179"/>
      <c r="W140" s="179"/>
      <c r="X140" s="179"/>
      <c r="Y140" s="179"/>
      <c r="Z140" s="179"/>
      <c r="AA140" s="179"/>
      <c r="AB140" s="179"/>
      <c r="AC140" s="179"/>
      <c r="AD140" s="179"/>
      <c r="AE140" s="179"/>
      <c r="AF140" s="179"/>
      <c r="AG140" s="179"/>
      <c r="AH140" s="179"/>
      <c r="AI140" s="179"/>
      <c r="AJ140" s="179"/>
      <c r="AK140" s="179"/>
      <c r="AL140" s="179"/>
      <c r="AM140" s="179"/>
      <c r="AN140" s="179"/>
      <c r="AO140" s="179"/>
      <c r="AP140" s="179"/>
      <c r="AQ140" s="179"/>
      <c r="AR140" s="179"/>
      <c r="AS140" s="179"/>
      <c r="AT140" s="179"/>
      <c r="AU140" s="179"/>
      <c r="AV140" s="179"/>
      <c r="AW140" s="179"/>
    </row>
    <row r="141" spans="10:49" x14ac:dyDescent="0.2">
      <c r="J141" s="179"/>
      <c r="K141" s="179"/>
      <c r="L141" s="179"/>
      <c r="M141" s="179"/>
      <c r="N141" s="179"/>
      <c r="O141" s="179"/>
      <c r="P141" s="179"/>
      <c r="Q141" s="179"/>
      <c r="R141" s="179"/>
      <c r="S141" s="179"/>
      <c r="T141" s="179"/>
      <c r="U141" s="179"/>
      <c r="V141" s="179"/>
      <c r="W141" s="179"/>
      <c r="X141" s="179"/>
      <c r="Y141" s="179"/>
      <c r="Z141" s="179"/>
      <c r="AA141" s="179"/>
      <c r="AB141" s="179"/>
      <c r="AC141" s="179"/>
      <c r="AD141" s="179"/>
      <c r="AE141" s="179"/>
      <c r="AF141" s="179"/>
      <c r="AG141" s="179"/>
      <c r="AH141" s="179"/>
      <c r="AI141" s="179"/>
      <c r="AJ141" s="179"/>
      <c r="AK141" s="179"/>
      <c r="AL141" s="179"/>
      <c r="AM141" s="179"/>
      <c r="AN141" s="179"/>
      <c r="AO141" s="179"/>
      <c r="AP141" s="179"/>
      <c r="AQ141" s="179"/>
      <c r="AR141" s="179"/>
      <c r="AS141" s="179"/>
      <c r="AT141" s="179"/>
      <c r="AU141" s="179"/>
      <c r="AV141" s="179"/>
      <c r="AW141" s="179"/>
    </row>
    <row r="142" spans="10:49" x14ac:dyDescent="0.2">
      <c r="J142" s="179"/>
      <c r="K142" s="179"/>
      <c r="L142" s="179"/>
      <c r="M142" s="179"/>
      <c r="N142" s="179"/>
      <c r="O142" s="179"/>
      <c r="P142" s="179"/>
      <c r="Q142" s="179"/>
      <c r="R142" s="179"/>
      <c r="S142" s="179"/>
      <c r="T142" s="179"/>
      <c r="U142" s="179"/>
      <c r="V142" s="179"/>
      <c r="W142" s="179"/>
      <c r="X142" s="179"/>
      <c r="Y142" s="179"/>
      <c r="Z142" s="179"/>
      <c r="AA142" s="179"/>
      <c r="AB142" s="179"/>
      <c r="AC142" s="179"/>
      <c r="AD142" s="179"/>
      <c r="AE142" s="179"/>
      <c r="AF142" s="179"/>
      <c r="AG142" s="179"/>
      <c r="AH142" s="179"/>
      <c r="AI142" s="179"/>
      <c r="AJ142" s="179"/>
      <c r="AK142" s="179"/>
      <c r="AL142" s="179"/>
      <c r="AM142" s="179"/>
      <c r="AN142" s="179"/>
      <c r="AO142" s="179"/>
      <c r="AP142" s="179"/>
      <c r="AQ142" s="179"/>
      <c r="AR142" s="179"/>
      <c r="AS142" s="179"/>
      <c r="AT142" s="179"/>
      <c r="AU142" s="179"/>
      <c r="AV142" s="179"/>
      <c r="AW142" s="179"/>
    </row>
    <row r="143" spans="10:49" x14ac:dyDescent="0.2">
      <c r="J143" s="179"/>
      <c r="K143" s="179"/>
      <c r="L143" s="179"/>
      <c r="M143" s="179"/>
      <c r="N143" s="179"/>
      <c r="O143" s="179"/>
      <c r="P143" s="179"/>
      <c r="Q143" s="179"/>
      <c r="R143" s="179"/>
      <c r="S143" s="179"/>
      <c r="T143" s="179"/>
      <c r="U143" s="179"/>
      <c r="V143" s="179"/>
      <c r="W143" s="179"/>
      <c r="X143" s="179"/>
      <c r="Y143" s="179"/>
      <c r="Z143" s="179"/>
      <c r="AA143" s="179"/>
      <c r="AB143" s="179"/>
      <c r="AC143" s="179"/>
      <c r="AD143" s="179"/>
      <c r="AE143" s="179"/>
      <c r="AF143" s="179"/>
      <c r="AG143" s="179"/>
      <c r="AH143" s="179"/>
      <c r="AI143" s="179"/>
      <c r="AJ143" s="179"/>
      <c r="AK143" s="179"/>
      <c r="AL143" s="179"/>
      <c r="AM143" s="179"/>
      <c r="AN143" s="179"/>
      <c r="AO143" s="179"/>
      <c r="AP143" s="179"/>
      <c r="AQ143" s="179"/>
      <c r="AR143" s="179"/>
      <c r="AS143" s="179"/>
      <c r="AT143" s="179"/>
      <c r="AU143" s="179"/>
      <c r="AV143" s="179"/>
      <c r="AW143" s="179"/>
    </row>
    <row r="144" spans="10:49" x14ac:dyDescent="0.2">
      <c r="J144" s="179"/>
      <c r="K144" s="179"/>
      <c r="L144" s="179"/>
      <c r="M144" s="179"/>
      <c r="N144" s="179"/>
      <c r="O144" s="179"/>
      <c r="P144" s="179"/>
      <c r="Q144" s="179"/>
      <c r="R144" s="179"/>
      <c r="S144" s="179"/>
      <c r="T144" s="179"/>
      <c r="U144" s="179"/>
      <c r="V144" s="179"/>
      <c r="W144" s="179"/>
      <c r="X144" s="179"/>
      <c r="Y144" s="179"/>
      <c r="Z144" s="179"/>
      <c r="AA144" s="179"/>
      <c r="AB144" s="179"/>
      <c r="AC144" s="179"/>
      <c r="AD144" s="179"/>
      <c r="AE144" s="179"/>
      <c r="AF144" s="179"/>
      <c r="AG144" s="179"/>
      <c r="AH144" s="179"/>
      <c r="AI144" s="179"/>
      <c r="AJ144" s="179"/>
      <c r="AK144" s="179"/>
      <c r="AL144" s="179"/>
      <c r="AM144" s="179"/>
      <c r="AN144" s="179"/>
      <c r="AO144" s="179"/>
      <c r="AP144" s="179"/>
      <c r="AQ144" s="179"/>
      <c r="AR144" s="179"/>
      <c r="AS144" s="179"/>
      <c r="AT144" s="179"/>
      <c r="AU144" s="179"/>
      <c r="AV144" s="179"/>
      <c r="AW144" s="179"/>
    </row>
    <row r="145" spans="10:49" x14ac:dyDescent="0.2">
      <c r="J145" s="179"/>
      <c r="K145" s="179"/>
      <c r="L145" s="179"/>
      <c r="M145" s="179"/>
      <c r="N145" s="179"/>
      <c r="O145" s="179"/>
      <c r="P145" s="179"/>
      <c r="Q145" s="179"/>
      <c r="R145" s="179"/>
      <c r="S145" s="179"/>
      <c r="T145" s="179"/>
      <c r="U145" s="179"/>
      <c r="V145" s="179"/>
      <c r="W145" s="179"/>
      <c r="X145" s="179"/>
      <c r="Y145" s="179"/>
      <c r="Z145" s="179"/>
      <c r="AA145" s="179"/>
      <c r="AB145" s="179"/>
      <c r="AC145" s="179"/>
      <c r="AD145" s="179"/>
      <c r="AE145" s="179"/>
      <c r="AF145" s="179"/>
      <c r="AG145" s="179"/>
      <c r="AH145" s="179"/>
      <c r="AI145" s="179"/>
      <c r="AJ145" s="179"/>
      <c r="AK145" s="179"/>
      <c r="AL145" s="179"/>
      <c r="AM145" s="179"/>
      <c r="AN145" s="179"/>
      <c r="AO145" s="179"/>
      <c r="AP145" s="179"/>
      <c r="AQ145" s="179"/>
      <c r="AR145" s="179"/>
      <c r="AS145" s="179"/>
      <c r="AT145" s="179"/>
      <c r="AU145" s="179"/>
      <c r="AV145" s="179"/>
      <c r="AW145" s="179"/>
    </row>
    <row r="146" spans="10:49" x14ac:dyDescent="0.2">
      <c r="J146" s="179"/>
      <c r="K146" s="179"/>
      <c r="L146" s="179"/>
      <c r="M146" s="179"/>
      <c r="N146" s="179"/>
      <c r="O146" s="179"/>
      <c r="P146" s="179"/>
      <c r="Q146" s="179"/>
      <c r="R146" s="179"/>
      <c r="S146" s="179"/>
      <c r="T146" s="179"/>
      <c r="U146" s="179"/>
      <c r="V146" s="179"/>
      <c r="W146" s="179"/>
      <c r="X146" s="179"/>
      <c r="Y146" s="179"/>
      <c r="Z146" s="179"/>
      <c r="AA146" s="179"/>
      <c r="AB146" s="179"/>
      <c r="AC146" s="179"/>
      <c r="AD146" s="179"/>
      <c r="AE146" s="179"/>
      <c r="AF146" s="179"/>
      <c r="AG146" s="179"/>
      <c r="AH146" s="179"/>
      <c r="AI146" s="179"/>
      <c r="AJ146" s="179"/>
      <c r="AK146" s="179"/>
      <c r="AL146" s="179"/>
      <c r="AM146" s="179"/>
      <c r="AN146" s="179"/>
      <c r="AO146" s="179"/>
      <c r="AP146" s="179"/>
      <c r="AQ146" s="179"/>
      <c r="AR146" s="179"/>
      <c r="AS146" s="179"/>
      <c r="AT146" s="179"/>
      <c r="AU146" s="179"/>
      <c r="AV146" s="179"/>
      <c r="AW146" s="179"/>
    </row>
    <row r="147" spans="10:49" x14ac:dyDescent="0.2">
      <c r="J147" s="179"/>
      <c r="K147" s="179"/>
      <c r="L147" s="179"/>
      <c r="M147" s="179"/>
      <c r="N147" s="179"/>
      <c r="O147" s="179"/>
      <c r="P147" s="179"/>
      <c r="Q147" s="179"/>
      <c r="R147" s="179"/>
      <c r="S147" s="179"/>
      <c r="T147" s="179"/>
      <c r="U147" s="179"/>
      <c r="V147" s="179"/>
      <c r="W147" s="179"/>
      <c r="X147" s="179"/>
      <c r="Y147" s="179"/>
      <c r="Z147" s="179"/>
      <c r="AA147" s="179"/>
      <c r="AB147" s="179"/>
      <c r="AC147" s="179"/>
      <c r="AD147" s="179"/>
      <c r="AE147" s="179"/>
      <c r="AF147" s="179"/>
      <c r="AG147" s="179"/>
      <c r="AH147" s="179"/>
      <c r="AI147" s="179"/>
      <c r="AJ147" s="179"/>
      <c r="AK147" s="179"/>
      <c r="AL147" s="179"/>
      <c r="AM147" s="179"/>
      <c r="AN147" s="179"/>
      <c r="AO147" s="179"/>
      <c r="AP147" s="179"/>
      <c r="AQ147" s="179"/>
      <c r="AR147" s="179"/>
      <c r="AS147" s="179"/>
      <c r="AT147" s="179"/>
      <c r="AU147" s="179"/>
      <c r="AV147" s="179"/>
      <c r="AW147" s="179"/>
    </row>
    <row r="148" spans="10:49" x14ac:dyDescent="0.2">
      <c r="J148" s="179"/>
      <c r="K148" s="179"/>
      <c r="L148" s="179"/>
      <c r="M148" s="179"/>
      <c r="N148" s="179"/>
      <c r="O148" s="179"/>
      <c r="P148" s="179"/>
      <c r="Q148" s="179"/>
      <c r="R148" s="179"/>
      <c r="S148" s="179"/>
      <c r="T148" s="179"/>
      <c r="U148" s="179"/>
      <c r="V148" s="179"/>
      <c r="W148" s="179"/>
      <c r="X148" s="179"/>
      <c r="Y148" s="179"/>
      <c r="Z148" s="179"/>
      <c r="AA148" s="179"/>
      <c r="AB148" s="179"/>
      <c r="AC148" s="179"/>
      <c r="AD148" s="179"/>
      <c r="AE148" s="179"/>
      <c r="AF148" s="179"/>
      <c r="AG148" s="179"/>
      <c r="AH148" s="179"/>
      <c r="AI148" s="179"/>
      <c r="AJ148" s="179"/>
      <c r="AK148" s="179"/>
      <c r="AL148" s="179"/>
      <c r="AM148" s="179"/>
      <c r="AN148" s="179"/>
      <c r="AO148" s="179"/>
      <c r="AP148" s="179"/>
      <c r="AQ148" s="179"/>
      <c r="AR148" s="179"/>
      <c r="AS148" s="179"/>
      <c r="AT148" s="179"/>
      <c r="AU148" s="179"/>
      <c r="AV148" s="179"/>
      <c r="AW148" s="179"/>
    </row>
    <row r="149" spans="10:49" x14ac:dyDescent="0.2">
      <c r="J149" s="179"/>
      <c r="K149" s="179"/>
      <c r="L149" s="179"/>
      <c r="M149" s="179"/>
      <c r="N149" s="179"/>
      <c r="O149" s="179"/>
      <c r="P149" s="179"/>
      <c r="Q149" s="179"/>
      <c r="R149" s="179"/>
      <c r="S149" s="179"/>
      <c r="T149" s="179"/>
      <c r="U149" s="179"/>
      <c r="V149" s="179"/>
      <c r="W149" s="179"/>
      <c r="X149" s="179"/>
      <c r="Y149" s="179"/>
      <c r="Z149" s="179"/>
      <c r="AA149" s="179"/>
      <c r="AB149" s="179"/>
      <c r="AC149" s="179"/>
      <c r="AD149" s="179"/>
      <c r="AE149" s="179"/>
      <c r="AF149" s="179"/>
      <c r="AG149" s="179"/>
      <c r="AH149" s="179"/>
      <c r="AI149" s="179"/>
      <c r="AJ149" s="179"/>
      <c r="AK149" s="179"/>
      <c r="AL149" s="179"/>
      <c r="AM149" s="179"/>
      <c r="AN149" s="179"/>
      <c r="AO149" s="179"/>
      <c r="AP149" s="179"/>
      <c r="AQ149" s="179"/>
      <c r="AR149" s="179"/>
      <c r="AS149" s="179"/>
      <c r="AT149" s="179"/>
      <c r="AU149" s="179"/>
      <c r="AV149" s="179"/>
      <c r="AW149" s="179"/>
    </row>
    <row r="150" spans="10:49" x14ac:dyDescent="0.2">
      <c r="J150" s="179"/>
      <c r="K150" s="179"/>
      <c r="L150" s="179"/>
      <c r="M150" s="179"/>
      <c r="N150" s="179"/>
      <c r="O150" s="179"/>
      <c r="P150" s="179"/>
      <c r="Q150" s="179"/>
      <c r="R150" s="179"/>
      <c r="S150" s="179"/>
      <c r="T150" s="179"/>
      <c r="U150" s="179"/>
      <c r="V150" s="179"/>
      <c r="W150" s="179"/>
      <c r="X150" s="179"/>
      <c r="Y150" s="179"/>
      <c r="Z150" s="179"/>
      <c r="AA150" s="179"/>
      <c r="AB150" s="179"/>
      <c r="AC150" s="179"/>
      <c r="AD150" s="179"/>
      <c r="AE150" s="179"/>
      <c r="AF150" s="179"/>
      <c r="AG150" s="179"/>
      <c r="AH150" s="179"/>
      <c r="AI150" s="179"/>
      <c r="AJ150" s="179"/>
      <c r="AK150" s="179"/>
      <c r="AL150" s="179"/>
      <c r="AM150" s="179"/>
      <c r="AN150" s="179"/>
      <c r="AO150" s="179"/>
      <c r="AP150" s="179"/>
      <c r="AQ150" s="179"/>
      <c r="AR150" s="179"/>
      <c r="AS150" s="179"/>
      <c r="AT150" s="179"/>
      <c r="AU150" s="179"/>
      <c r="AV150" s="179"/>
      <c r="AW150" s="179"/>
    </row>
    <row r="151" spans="10:49" x14ac:dyDescent="0.2">
      <c r="J151" s="179"/>
      <c r="K151" s="179"/>
      <c r="L151" s="179"/>
      <c r="M151" s="179"/>
      <c r="N151" s="179"/>
      <c r="O151" s="179"/>
      <c r="P151" s="179"/>
      <c r="Q151" s="179"/>
      <c r="R151" s="179"/>
      <c r="S151" s="179"/>
      <c r="T151" s="179"/>
      <c r="U151" s="179"/>
      <c r="V151" s="179"/>
      <c r="W151" s="179"/>
      <c r="X151" s="179"/>
      <c r="Y151" s="179"/>
      <c r="Z151" s="179"/>
      <c r="AA151" s="179"/>
      <c r="AB151" s="179"/>
      <c r="AC151" s="179"/>
      <c r="AD151" s="179"/>
      <c r="AE151" s="179"/>
      <c r="AF151" s="179"/>
      <c r="AG151" s="179"/>
      <c r="AH151" s="179"/>
      <c r="AI151" s="179"/>
      <c r="AJ151" s="179"/>
      <c r="AK151" s="179"/>
      <c r="AL151" s="179"/>
      <c r="AM151" s="179"/>
      <c r="AN151" s="179"/>
      <c r="AO151" s="179"/>
      <c r="AP151" s="179"/>
      <c r="AQ151" s="179"/>
      <c r="AR151" s="179"/>
      <c r="AS151" s="179"/>
      <c r="AT151" s="179"/>
      <c r="AU151" s="179"/>
      <c r="AV151" s="179"/>
      <c r="AW151" s="179"/>
    </row>
    <row r="152" spans="10:49" x14ac:dyDescent="0.2">
      <c r="J152" s="179"/>
      <c r="K152" s="179"/>
      <c r="L152" s="179"/>
      <c r="M152" s="179"/>
      <c r="N152" s="179"/>
      <c r="O152" s="179"/>
      <c r="P152" s="179"/>
      <c r="Q152" s="179"/>
      <c r="R152" s="179"/>
      <c r="S152" s="179"/>
      <c r="T152" s="179"/>
      <c r="U152" s="179"/>
      <c r="V152" s="179"/>
      <c r="W152" s="179"/>
      <c r="X152" s="179"/>
      <c r="Y152" s="179"/>
      <c r="Z152" s="179"/>
      <c r="AA152" s="179"/>
      <c r="AB152" s="179"/>
      <c r="AC152" s="179"/>
      <c r="AD152" s="179"/>
      <c r="AE152" s="179"/>
      <c r="AF152" s="179"/>
      <c r="AG152" s="179"/>
      <c r="AH152" s="179"/>
      <c r="AI152" s="179"/>
      <c r="AJ152" s="179"/>
      <c r="AK152" s="179"/>
      <c r="AL152" s="179"/>
      <c r="AM152" s="179"/>
      <c r="AN152" s="179"/>
      <c r="AO152" s="179"/>
      <c r="AP152" s="179"/>
      <c r="AQ152" s="179"/>
      <c r="AR152" s="179"/>
      <c r="AS152" s="179"/>
      <c r="AT152" s="179"/>
      <c r="AU152" s="179"/>
      <c r="AV152" s="179"/>
      <c r="AW152" s="179"/>
    </row>
    <row r="153" spans="10:49" x14ac:dyDescent="0.2">
      <c r="J153" s="179"/>
      <c r="K153" s="179"/>
      <c r="L153" s="179"/>
      <c r="M153" s="179"/>
      <c r="N153" s="179"/>
      <c r="O153" s="179"/>
      <c r="P153" s="179"/>
      <c r="Q153" s="179"/>
      <c r="R153" s="179"/>
      <c r="S153" s="179"/>
      <c r="T153" s="179"/>
      <c r="U153" s="179"/>
      <c r="V153" s="179"/>
      <c r="W153" s="179"/>
      <c r="X153" s="179"/>
      <c r="Y153" s="179"/>
      <c r="Z153" s="179"/>
      <c r="AA153" s="179"/>
      <c r="AB153" s="179"/>
      <c r="AC153" s="179"/>
      <c r="AD153" s="179"/>
      <c r="AE153" s="179"/>
      <c r="AF153" s="179"/>
      <c r="AG153" s="179"/>
      <c r="AH153" s="179"/>
      <c r="AI153" s="179"/>
      <c r="AJ153" s="179"/>
      <c r="AK153" s="179"/>
      <c r="AL153" s="179"/>
      <c r="AM153" s="179"/>
      <c r="AN153" s="179"/>
      <c r="AO153" s="179"/>
      <c r="AP153" s="179"/>
      <c r="AQ153" s="179"/>
      <c r="AR153" s="179"/>
      <c r="AS153" s="179"/>
      <c r="AT153" s="179"/>
      <c r="AU153" s="179"/>
      <c r="AV153" s="179"/>
      <c r="AW153" s="179"/>
    </row>
    <row r="154" spans="10:49" x14ac:dyDescent="0.2">
      <c r="J154" s="179"/>
      <c r="K154" s="179"/>
      <c r="L154" s="179"/>
      <c r="M154" s="179"/>
      <c r="N154" s="179"/>
      <c r="O154" s="179"/>
      <c r="P154" s="179"/>
      <c r="Q154" s="179"/>
      <c r="R154" s="179"/>
      <c r="S154" s="179"/>
      <c r="T154" s="179"/>
      <c r="U154" s="179"/>
      <c r="V154" s="179"/>
      <c r="W154" s="179"/>
      <c r="X154" s="179"/>
      <c r="Y154" s="179"/>
      <c r="Z154" s="179"/>
      <c r="AA154" s="179"/>
      <c r="AB154" s="179"/>
      <c r="AC154" s="179"/>
      <c r="AD154" s="179"/>
      <c r="AE154" s="179"/>
      <c r="AF154" s="179"/>
      <c r="AG154" s="179"/>
      <c r="AH154" s="179"/>
      <c r="AI154" s="179"/>
      <c r="AJ154" s="179"/>
      <c r="AK154" s="179"/>
      <c r="AL154" s="179"/>
      <c r="AM154" s="179"/>
      <c r="AN154" s="179"/>
      <c r="AO154" s="179"/>
      <c r="AP154" s="179"/>
      <c r="AQ154" s="179"/>
      <c r="AR154" s="179"/>
      <c r="AS154" s="179"/>
      <c r="AT154" s="179"/>
      <c r="AU154" s="179"/>
      <c r="AV154" s="179"/>
      <c r="AW154" s="179"/>
    </row>
    <row r="155" spans="10:49" x14ac:dyDescent="0.2">
      <c r="J155" s="179"/>
      <c r="K155" s="179"/>
      <c r="L155" s="179"/>
      <c r="M155" s="179"/>
      <c r="N155" s="179"/>
      <c r="O155" s="179"/>
      <c r="P155" s="179"/>
      <c r="Q155" s="179"/>
      <c r="R155" s="179"/>
      <c r="S155" s="179"/>
      <c r="T155" s="179"/>
      <c r="U155" s="179"/>
      <c r="V155" s="179"/>
      <c r="W155" s="179"/>
      <c r="X155" s="179"/>
      <c r="Y155" s="179"/>
      <c r="Z155" s="179"/>
      <c r="AA155" s="179"/>
      <c r="AB155" s="179"/>
      <c r="AC155" s="179"/>
      <c r="AD155" s="179"/>
      <c r="AE155" s="179"/>
      <c r="AF155" s="179"/>
      <c r="AG155" s="179"/>
      <c r="AH155" s="179"/>
      <c r="AI155" s="179"/>
      <c r="AJ155" s="179"/>
      <c r="AK155" s="179"/>
      <c r="AL155" s="179"/>
      <c r="AM155" s="179"/>
      <c r="AN155" s="179"/>
      <c r="AO155" s="179"/>
      <c r="AP155" s="179"/>
      <c r="AQ155" s="179"/>
      <c r="AR155" s="179"/>
      <c r="AS155" s="179"/>
      <c r="AT155" s="179"/>
      <c r="AU155" s="179"/>
      <c r="AV155" s="179"/>
      <c r="AW155" s="179"/>
    </row>
    <row r="156" spans="10:49" x14ac:dyDescent="0.2">
      <c r="J156" s="179"/>
      <c r="K156" s="179"/>
      <c r="L156" s="179"/>
      <c r="M156" s="179"/>
      <c r="N156" s="179"/>
      <c r="O156" s="179"/>
      <c r="P156" s="179"/>
      <c r="Q156" s="179"/>
      <c r="R156" s="179"/>
      <c r="S156" s="179"/>
      <c r="T156" s="179"/>
      <c r="U156" s="179"/>
      <c r="V156" s="179"/>
      <c r="W156" s="179"/>
      <c r="X156" s="179"/>
      <c r="Y156" s="179"/>
      <c r="Z156" s="179"/>
      <c r="AA156" s="179"/>
      <c r="AB156" s="179"/>
      <c r="AC156" s="179"/>
      <c r="AD156" s="179"/>
      <c r="AE156" s="179"/>
      <c r="AF156" s="179"/>
      <c r="AG156" s="179"/>
      <c r="AH156" s="179"/>
      <c r="AI156" s="179"/>
      <c r="AJ156" s="179"/>
      <c r="AK156" s="179"/>
      <c r="AL156" s="179"/>
      <c r="AM156" s="179"/>
      <c r="AN156" s="179"/>
      <c r="AO156" s="179"/>
      <c r="AP156" s="179"/>
      <c r="AQ156" s="179"/>
      <c r="AR156" s="179"/>
      <c r="AS156" s="179"/>
      <c r="AT156" s="179"/>
      <c r="AU156" s="179"/>
      <c r="AV156" s="179"/>
      <c r="AW156" s="179"/>
    </row>
    <row r="157" spans="10:49" x14ac:dyDescent="0.2">
      <c r="J157" s="179"/>
      <c r="K157" s="179"/>
      <c r="L157" s="179"/>
      <c r="M157" s="179"/>
      <c r="N157" s="179"/>
      <c r="O157" s="179"/>
      <c r="P157" s="179"/>
      <c r="Q157" s="179"/>
      <c r="R157" s="179"/>
      <c r="S157" s="179"/>
      <c r="T157" s="179"/>
      <c r="U157" s="179"/>
      <c r="V157" s="179"/>
      <c r="W157" s="179"/>
      <c r="X157" s="179"/>
      <c r="Y157" s="179"/>
      <c r="Z157" s="179"/>
      <c r="AA157" s="179"/>
      <c r="AB157" s="179"/>
      <c r="AC157" s="179"/>
      <c r="AD157" s="179"/>
      <c r="AE157" s="179"/>
      <c r="AF157" s="179"/>
      <c r="AG157" s="179"/>
      <c r="AH157" s="179"/>
      <c r="AI157" s="179"/>
      <c r="AJ157" s="179"/>
      <c r="AK157" s="179"/>
      <c r="AL157" s="179"/>
      <c r="AM157" s="179"/>
      <c r="AN157" s="179"/>
      <c r="AO157" s="179"/>
      <c r="AP157" s="179"/>
      <c r="AQ157" s="179"/>
      <c r="AR157" s="179"/>
      <c r="AS157" s="179"/>
      <c r="AT157" s="179"/>
      <c r="AU157" s="179"/>
      <c r="AV157" s="179"/>
      <c r="AW157" s="179"/>
    </row>
    <row r="158" spans="10:49" x14ac:dyDescent="0.2">
      <c r="J158" s="179"/>
      <c r="K158" s="179"/>
      <c r="L158" s="179"/>
      <c r="M158" s="179"/>
      <c r="N158" s="179"/>
      <c r="O158" s="179"/>
      <c r="P158" s="179"/>
      <c r="Q158" s="179"/>
      <c r="R158" s="179"/>
      <c r="S158" s="179"/>
      <c r="T158" s="179"/>
      <c r="U158" s="179"/>
      <c r="V158" s="179"/>
      <c r="W158" s="179"/>
      <c r="X158" s="179"/>
      <c r="Y158" s="179"/>
      <c r="Z158" s="179"/>
      <c r="AA158" s="179"/>
      <c r="AB158" s="179"/>
      <c r="AC158" s="179"/>
      <c r="AD158" s="179"/>
      <c r="AE158" s="179"/>
      <c r="AF158" s="179"/>
      <c r="AG158" s="179"/>
      <c r="AH158" s="179"/>
      <c r="AI158" s="179"/>
      <c r="AJ158" s="179"/>
      <c r="AK158" s="179"/>
      <c r="AL158" s="179"/>
      <c r="AM158" s="179"/>
      <c r="AN158" s="179"/>
      <c r="AO158" s="179"/>
      <c r="AP158" s="179"/>
      <c r="AQ158" s="179"/>
      <c r="AR158" s="179"/>
      <c r="AS158" s="179"/>
      <c r="AT158" s="179"/>
      <c r="AU158" s="179"/>
      <c r="AV158" s="179"/>
      <c r="AW158" s="179"/>
    </row>
    <row r="159" spans="10:49" x14ac:dyDescent="0.2">
      <c r="J159" s="179"/>
      <c r="K159" s="179"/>
      <c r="L159" s="179"/>
      <c r="M159" s="179"/>
      <c r="N159" s="179"/>
      <c r="O159" s="179"/>
      <c r="P159" s="179"/>
      <c r="Q159" s="179"/>
      <c r="R159" s="179"/>
      <c r="S159" s="179"/>
      <c r="T159" s="179"/>
      <c r="U159" s="179"/>
      <c r="V159" s="179"/>
      <c r="W159" s="179"/>
      <c r="X159" s="179"/>
      <c r="Y159" s="179"/>
      <c r="Z159" s="179"/>
      <c r="AA159" s="179"/>
      <c r="AB159" s="179"/>
      <c r="AC159" s="179"/>
      <c r="AD159" s="179"/>
      <c r="AE159" s="179"/>
      <c r="AF159" s="179"/>
      <c r="AG159" s="179"/>
      <c r="AH159" s="179"/>
      <c r="AI159" s="179"/>
      <c r="AJ159" s="179"/>
      <c r="AK159" s="179"/>
      <c r="AL159" s="179"/>
      <c r="AM159" s="179"/>
      <c r="AN159" s="179"/>
      <c r="AO159" s="179"/>
      <c r="AP159" s="179"/>
      <c r="AQ159" s="179"/>
      <c r="AR159" s="179"/>
      <c r="AS159" s="179"/>
      <c r="AT159" s="179"/>
      <c r="AU159" s="179"/>
      <c r="AV159" s="179"/>
      <c r="AW159" s="179"/>
    </row>
    <row r="160" spans="10:49" x14ac:dyDescent="0.2">
      <c r="J160" s="179"/>
      <c r="K160" s="179"/>
      <c r="L160" s="179"/>
      <c r="M160" s="179"/>
      <c r="N160" s="179"/>
      <c r="O160" s="179"/>
      <c r="P160" s="179"/>
      <c r="Q160" s="179"/>
      <c r="R160" s="179"/>
      <c r="S160" s="179"/>
      <c r="T160" s="179"/>
      <c r="U160" s="179"/>
      <c r="V160" s="179"/>
      <c r="W160" s="179"/>
      <c r="X160" s="179"/>
      <c r="Y160" s="179"/>
      <c r="Z160" s="179"/>
      <c r="AA160" s="179"/>
      <c r="AB160" s="179"/>
      <c r="AC160" s="179"/>
      <c r="AD160" s="179"/>
      <c r="AE160" s="179"/>
      <c r="AF160" s="179"/>
      <c r="AG160" s="179"/>
      <c r="AH160" s="179"/>
      <c r="AI160" s="179"/>
      <c r="AJ160" s="179"/>
      <c r="AK160" s="179"/>
      <c r="AL160" s="179"/>
      <c r="AM160" s="179"/>
      <c r="AN160" s="179"/>
      <c r="AO160" s="179"/>
      <c r="AP160" s="179"/>
      <c r="AQ160" s="179"/>
      <c r="AR160" s="179"/>
      <c r="AS160" s="179"/>
      <c r="AT160" s="179"/>
      <c r="AU160" s="179"/>
      <c r="AV160" s="179"/>
      <c r="AW160" s="179"/>
    </row>
    <row r="161" spans="10:49" x14ac:dyDescent="0.2">
      <c r="J161" s="179"/>
      <c r="K161" s="179"/>
      <c r="L161" s="179"/>
      <c r="M161" s="179"/>
      <c r="N161" s="179"/>
      <c r="O161" s="179"/>
      <c r="P161" s="179"/>
      <c r="Q161" s="179"/>
      <c r="R161" s="179"/>
      <c r="S161" s="179"/>
      <c r="T161" s="179"/>
      <c r="U161" s="179"/>
      <c r="V161" s="179"/>
      <c r="W161" s="179"/>
      <c r="X161" s="179"/>
      <c r="Y161" s="179"/>
      <c r="Z161" s="179"/>
      <c r="AA161" s="179"/>
      <c r="AB161" s="179"/>
      <c r="AC161" s="179"/>
      <c r="AD161" s="179"/>
      <c r="AE161" s="179"/>
      <c r="AF161" s="179"/>
      <c r="AG161" s="179"/>
      <c r="AH161" s="179"/>
      <c r="AI161" s="179"/>
      <c r="AJ161" s="179"/>
      <c r="AK161" s="179"/>
      <c r="AL161" s="179"/>
      <c r="AM161" s="179"/>
      <c r="AN161" s="179"/>
      <c r="AO161" s="179"/>
      <c r="AP161" s="179"/>
      <c r="AQ161" s="179"/>
      <c r="AR161" s="179"/>
      <c r="AS161" s="179"/>
      <c r="AT161" s="179"/>
      <c r="AU161" s="179"/>
      <c r="AV161" s="179"/>
      <c r="AW161" s="179"/>
    </row>
    <row r="162" spans="10:49" x14ac:dyDescent="0.2">
      <c r="J162" s="179"/>
      <c r="K162" s="179"/>
      <c r="L162" s="179"/>
      <c r="M162" s="179"/>
      <c r="N162" s="179"/>
      <c r="O162" s="179"/>
      <c r="P162" s="179"/>
      <c r="Q162" s="179"/>
      <c r="R162" s="179"/>
      <c r="S162" s="179"/>
      <c r="T162" s="179"/>
      <c r="U162" s="179"/>
      <c r="V162" s="179"/>
      <c r="W162" s="179"/>
      <c r="X162" s="179"/>
      <c r="Y162" s="179"/>
      <c r="Z162" s="179"/>
      <c r="AA162" s="179"/>
      <c r="AB162" s="179"/>
      <c r="AC162" s="179"/>
      <c r="AD162" s="179"/>
      <c r="AE162" s="179"/>
      <c r="AF162" s="179"/>
      <c r="AG162" s="179"/>
      <c r="AH162" s="179"/>
      <c r="AI162" s="179"/>
      <c r="AJ162" s="179"/>
      <c r="AK162" s="179"/>
      <c r="AL162" s="179"/>
      <c r="AM162" s="179"/>
      <c r="AN162" s="179"/>
      <c r="AO162" s="179"/>
      <c r="AP162" s="179"/>
      <c r="AQ162" s="179"/>
      <c r="AR162" s="179"/>
      <c r="AS162" s="179"/>
      <c r="AT162" s="179"/>
      <c r="AU162" s="179"/>
      <c r="AV162" s="179"/>
      <c r="AW162" s="179"/>
    </row>
    <row r="163" spans="10:49" x14ac:dyDescent="0.2">
      <c r="J163" s="179"/>
      <c r="K163" s="179"/>
      <c r="L163" s="179"/>
      <c r="M163" s="179"/>
      <c r="N163" s="179"/>
      <c r="O163" s="179"/>
      <c r="P163" s="179"/>
      <c r="Q163" s="179"/>
      <c r="R163" s="179"/>
      <c r="S163" s="179"/>
      <c r="T163" s="179"/>
      <c r="U163" s="179"/>
      <c r="V163" s="179"/>
      <c r="W163" s="179"/>
      <c r="X163" s="179"/>
      <c r="Y163" s="179"/>
      <c r="Z163" s="179"/>
      <c r="AA163" s="179"/>
      <c r="AB163" s="179"/>
      <c r="AC163" s="179"/>
      <c r="AD163" s="179"/>
      <c r="AE163" s="179"/>
      <c r="AF163" s="179"/>
      <c r="AG163" s="179"/>
      <c r="AH163" s="179"/>
      <c r="AI163" s="179"/>
      <c r="AJ163" s="179"/>
      <c r="AK163" s="179"/>
      <c r="AL163" s="179"/>
      <c r="AM163" s="179"/>
      <c r="AN163" s="179"/>
      <c r="AO163" s="179"/>
      <c r="AP163" s="179"/>
      <c r="AQ163" s="179"/>
      <c r="AR163" s="179"/>
      <c r="AS163" s="179"/>
      <c r="AT163" s="179"/>
      <c r="AU163" s="179"/>
      <c r="AV163" s="179"/>
      <c r="AW163" s="179"/>
    </row>
    <row r="164" spans="10:49" x14ac:dyDescent="0.2">
      <c r="J164" s="179"/>
      <c r="K164" s="179"/>
      <c r="L164" s="179"/>
      <c r="M164" s="179"/>
      <c r="N164" s="179"/>
      <c r="O164" s="179"/>
      <c r="P164" s="179"/>
      <c r="Q164" s="179"/>
      <c r="R164" s="179"/>
      <c r="S164" s="179"/>
      <c r="T164" s="179"/>
      <c r="U164" s="179"/>
      <c r="V164" s="179"/>
      <c r="W164" s="179"/>
      <c r="X164" s="179"/>
      <c r="Y164" s="179"/>
      <c r="Z164" s="179"/>
      <c r="AA164" s="179"/>
      <c r="AB164" s="179"/>
      <c r="AC164" s="179"/>
      <c r="AD164" s="179"/>
      <c r="AE164" s="179"/>
      <c r="AF164" s="179"/>
      <c r="AG164" s="179"/>
      <c r="AH164" s="179"/>
      <c r="AI164" s="179"/>
      <c r="AJ164" s="179"/>
      <c r="AK164" s="179"/>
      <c r="AL164" s="179"/>
      <c r="AM164" s="179"/>
      <c r="AN164" s="179"/>
      <c r="AO164" s="179"/>
      <c r="AP164" s="179"/>
      <c r="AQ164" s="179"/>
      <c r="AR164" s="179"/>
      <c r="AS164" s="179"/>
      <c r="AT164" s="179"/>
      <c r="AU164" s="179"/>
      <c r="AV164" s="179"/>
      <c r="AW164" s="179"/>
    </row>
    <row r="165" spans="10:49" x14ac:dyDescent="0.2">
      <c r="J165" s="179"/>
      <c r="K165" s="179"/>
      <c r="L165" s="179"/>
      <c r="M165" s="179"/>
      <c r="N165" s="179"/>
      <c r="O165" s="179"/>
      <c r="P165" s="179"/>
      <c r="Q165" s="179"/>
      <c r="R165" s="179"/>
      <c r="S165" s="179"/>
      <c r="T165" s="179"/>
      <c r="U165" s="179"/>
      <c r="V165" s="179"/>
      <c r="W165" s="179"/>
      <c r="X165" s="179"/>
      <c r="Y165" s="179"/>
      <c r="Z165" s="179"/>
      <c r="AA165" s="179"/>
      <c r="AB165" s="179"/>
      <c r="AC165" s="179"/>
      <c r="AD165" s="179"/>
      <c r="AE165" s="179"/>
      <c r="AF165" s="179"/>
      <c r="AG165" s="179"/>
      <c r="AH165" s="179"/>
      <c r="AI165" s="179"/>
      <c r="AJ165" s="179"/>
      <c r="AK165" s="179"/>
      <c r="AL165" s="179"/>
      <c r="AM165" s="179"/>
      <c r="AN165" s="179"/>
      <c r="AO165" s="179"/>
      <c r="AP165" s="179"/>
      <c r="AQ165" s="179"/>
      <c r="AR165" s="179"/>
      <c r="AS165" s="179"/>
      <c r="AT165" s="179"/>
      <c r="AU165" s="179"/>
      <c r="AV165" s="179"/>
      <c r="AW165" s="179"/>
    </row>
    <row r="166" spans="10:49" x14ac:dyDescent="0.2">
      <c r="J166" s="179"/>
      <c r="K166" s="179"/>
      <c r="L166" s="179"/>
      <c r="M166" s="179"/>
      <c r="N166" s="179"/>
      <c r="O166" s="179"/>
      <c r="P166" s="179"/>
      <c r="Q166" s="179"/>
      <c r="R166" s="179"/>
      <c r="S166" s="179"/>
      <c r="T166" s="179"/>
      <c r="U166" s="179"/>
      <c r="V166" s="179"/>
      <c r="W166" s="179"/>
      <c r="X166" s="179"/>
      <c r="Y166" s="179"/>
      <c r="Z166" s="179"/>
      <c r="AA166" s="179"/>
      <c r="AB166" s="179"/>
      <c r="AC166" s="179"/>
      <c r="AD166" s="179"/>
      <c r="AE166" s="179"/>
      <c r="AF166" s="179"/>
      <c r="AG166" s="179"/>
      <c r="AH166" s="179"/>
      <c r="AI166" s="179"/>
      <c r="AJ166" s="179"/>
      <c r="AK166" s="179"/>
      <c r="AL166" s="179"/>
      <c r="AM166" s="179"/>
      <c r="AN166" s="179"/>
      <c r="AO166" s="179"/>
      <c r="AP166" s="179"/>
      <c r="AQ166" s="179"/>
      <c r="AR166" s="179"/>
      <c r="AS166" s="179"/>
      <c r="AT166" s="179"/>
      <c r="AU166" s="179"/>
      <c r="AV166" s="179"/>
      <c r="AW166" s="179"/>
    </row>
    <row r="167" spans="10:49" x14ac:dyDescent="0.2">
      <c r="J167" s="179"/>
      <c r="K167" s="179"/>
      <c r="L167" s="179"/>
      <c r="M167" s="179"/>
      <c r="N167" s="179"/>
      <c r="O167" s="179"/>
      <c r="P167" s="179"/>
      <c r="Q167" s="179"/>
      <c r="R167" s="179"/>
      <c r="S167" s="179"/>
      <c r="T167" s="179"/>
      <c r="U167" s="179"/>
      <c r="V167" s="179"/>
      <c r="W167" s="179"/>
      <c r="X167" s="179"/>
      <c r="Y167" s="179"/>
      <c r="Z167" s="179"/>
      <c r="AA167" s="179"/>
      <c r="AB167" s="179"/>
      <c r="AC167" s="179"/>
      <c r="AD167" s="179"/>
      <c r="AE167" s="179"/>
      <c r="AF167" s="179"/>
      <c r="AG167" s="179"/>
      <c r="AH167" s="179"/>
      <c r="AI167" s="179"/>
      <c r="AJ167" s="179"/>
      <c r="AK167" s="179"/>
      <c r="AL167" s="179"/>
      <c r="AM167" s="179"/>
      <c r="AN167" s="179"/>
      <c r="AO167" s="179"/>
      <c r="AP167" s="179"/>
      <c r="AQ167" s="179"/>
      <c r="AR167" s="179"/>
      <c r="AS167" s="179"/>
      <c r="AT167" s="179"/>
      <c r="AU167" s="179"/>
      <c r="AV167" s="179"/>
      <c r="AW167" s="179"/>
    </row>
    <row r="168" spans="10:49" x14ac:dyDescent="0.2">
      <c r="J168" s="179"/>
      <c r="K168" s="179"/>
      <c r="L168" s="179"/>
      <c r="M168" s="179"/>
      <c r="N168" s="179"/>
      <c r="O168" s="179"/>
      <c r="P168" s="179"/>
      <c r="Q168" s="179"/>
      <c r="R168" s="179"/>
      <c r="S168" s="179"/>
      <c r="T168" s="179"/>
      <c r="U168" s="179"/>
      <c r="V168" s="179"/>
      <c r="W168" s="179"/>
      <c r="X168" s="179"/>
      <c r="Y168" s="179"/>
      <c r="Z168" s="179"/>
      <c r="AA168" s="179"/>
      <c r="AB168" s="179"/>
      <c r="AC168" s="179"/>
      <c r="AD168" s="179"/>
      <c r="AE168" s="179"/>
      <c r="AF168" s="179"/>
      <c r="AG168" s="179"/>
      <c r="AH168" s="179"/>
      <c r="AI168" s="179"/>
      <c r="AJ168" s="179"/>
      <c r="AK168" s="179"/>
      <c r="AL168" s="179"/>
      <c r="AM168" s="179"/>
      <c r="AN168" s="179"/>
      <c r="AO168" s="179"/>
      <c r="AP168" s="179"/>
      <c r="AQ168" s="179"/>
      <c r="AR168" s="179"/>
      <c r="AS168" s="179"/>
      <c r="AT168" s="179"/>
      <c r="AU168" s="179"/>
      <c r="AV168" s="179"/>
      <c r="AW168" s="179"/>
    </row>
    <row r="169" spans="10:49" x14ac:dyDescent="0.2">
      <c r="J169" s="179"/>
      <c r="K169" s="179"/>
      <c r="L169" s="179"/>
      <c r="M169" s="179"/>
      <c r="N169" s="179"/>
      <c r="O169" s="179"/>
      <c r="P169" s="179"/>
      <c r="Q169" s="179"/>
      <c r="R169" s="179"/>
      <c r="S169" s="179"/>
      <c r="T169" s="179"/>
      <c r="U169" s="179"/>
      <c r="V169" s="179"/>
      <c r="W169" s="179"/>
      <c r="X169" s="179"/>
      <c r="Y169" s="179"/>
      <c r="Z169" s="179"/>
      <c r="AA169" s="179"/>
      <c r="AB169" s="179"/>
      <c r="AC169" s="179"/>
      <c r="AD169" s="179"/>
      <c r="AE169" s="179"/>
      <c r="AF169" s="179"/>
      <c r="AG169" s="179"/>
      <c r="AH169" s="179"/>
      <c r="AI169" s="179"/>
      <c r="AJ169" s="179"/>
      <c r="AK169" s="179"/>
      <c r="AL169" s="179"/>
      <c r="AM169" s="179"/>
      <c r="AN169" s="179"/>
      <c r="AO169" s="179"/>
      <c r="AP169" s="179"/>
      <c r="AQ169" s="179"/>
      <c r="AR169" s="179"/>
      <c r="AS169" s="179"/>
      <c r="AT169" s="179"/>
      <c r="AU169" s="179"/>
      <c r="AV169" s="179"/>
      <c r="AW169" s="179"/>
    </row>
    <row r="170" spans="10:49" x14ac:dyDescent="0.2">
      <c r="J170" s="179"/>
      <c r="K170" s="179"/>
      <c r="L170" s="179"/>
      <c r="M170" s="179"/>
      <c r="N170" s="179"/>
      <c r="O170" s="179"/>
      <c r="P170" s="179"/>
      <c r="Q170" s="179"/>
      <c r="R170" s="179"/>
      <c r="S170" s="179"/>
      <c r="T170" s="179"/>
      <c r="U170" s="179"/>
      <c r="V170" s="179"/>
      <c r="W170" s="179"/>
      <c r="X170" s="179"/>
      <c r="Y170" s="179"/>
      <c r="Z170" s="179"/>
      <c r="AA170" s="179"/>
      <c r="AB170" s="179"/>
      <c r="AC170" s="179"/>
      <c r="AD170" s="179"/>
      <c r="AE170" s="179"/>
      <c r="AF170" s="179"/>
      <c r="AG170" s="179"/>
      <c r="AH170" s="179"/>
      <c r="AI170" s="179"/>
      <c r="AJ170" s="179"/>
      <c r="AK170" s="179"/>
      <c r="AL170" s="179"/>
      <c r="AM170" s="179"/>
      <c r="AN170" s="179"/>
      <c r="AO170" s="179"/>
      <c r="AP170" s="179"/>
      <c r="AQ170" s="179"/>
      <c r="AR170" s="179"/>
      <c r="AS170" s="179"/>
      <c r="AT170" s="179"/>
      <c r="AU170" s="179"/>
      <c r="AV170" s="179"/>
      <c r="AW170" s="179"/>
    </row>
    <row r="171" spans="10:49" x14ac:dyDescent="0.2">
      <c r="J171" s="179"/>
      <c r="K171" s="179"/>
      <c r="L171" s="179"/>
      <c r="M171" s="179"/>
      <c r="N171" s="179"/>
      <c r="O171" s="179"/>
      <c r="P171" s="179"/>
      <c r="Q171" s="179"/>
      <c r="R171" s="179"/>
      <c r="S171" s="179"/>
      <c r="T171" s="179"/>
      <c r="U171" s="179"/>
      <c r="V171" s="179"/>
      <c r="W171" s="179"/>
      <c r="X171" s="179"/>
      <c r="Y171" s="179"/>
      <c r="Z171" s="179"/>
      <c r="AA171" s="179"/>
      <c r="AB171" s="179"/>
      <c r="AC171" s="179"/>
      <c r="AD171" s="179"/>
      <c r="AE171" s="179"/>
      <c r="AF171" s="179"/>
      <c r="AG171" s="179"/>
      <c r="AH171" s="179"/>
      <c r="AI171" s="179"/>
      <c r="AJ171" s="179"/>
      <c r="AK171" s="179"/>
      <c r="AL171" s="179"/>
      <c r="AM171" s="179"/>
      <c r="AN171" s="179"/>
      <c r="AO171" s="179"/>
      <c r="AP171" s="179"/>
      <c r="AQ171" s="179"/>
      <c r="AR171" s="179"/>
      <c r="AS171" s="179"/>
      <c r="AT171" s="179"/>
      <c r="AU171" s="179"/>
      <c r="AV171" s="179"/>
      <c r="AW171" s="179"/>
    </row>
    <row r="172" spans="10:49" x14ac:dyDescent="0.2">
      <c r="J172" s="179"/>
      <c r="K172" s="179"/>
      <c r="L172" s="179"/>
      <c r="M172" s="179"/>
      <c r="N172" s="179"/>
      <c r="O172" s="179"/>
      <c r="P172" s="179"/>
      <c r="Q172" s="179"/>
      <c r="R172" s="179"/>
      <c r="S172" s="179"/>
      <c r="T172" s="179"/>
      <c r="U172" s="179"/>
      <c r="V172" s="179"/>
      <c r="W172" s="179"/>
      <c r="X172" s="179"/>
      <c r="Y172" s="179"/>
      <c r="Z172" s="179"/>
      <c r="AA172" s="179"/>
      <c r="AB172" s="179"/>
      <c r="AC172" s="179"/>
      <c r="AD172" s="179"/>
      <c r="AE172" s="179"/>
      <c r="AF172" s="179"/>
      <c r="AG172" s="179"/>
      <c r="AH172" s="179"/>
      <c r="AI172" s="179"/>
      <c r="AJ172" s="179"/>
      <c r="AK172" s="179"/>
      <c r="AL172" s="179"/>
      <c r="AM172" s="179"/>
      <c r="AN172" s="179"/>
      <c r="AO172" s="179"/>
      <c r="AP172" s="179"/>
      <c r="AQ172" s="179"/>
      <c r="AR172" s="179"/>
      <c r="AS172" s="179"/>
      <c r="AT172" s="179"/>
      <c r="AU172" s="179"/>
      <c r="AV172" s="179"/>
      <c r="AW172" s="179"/>
    </row>
    <row r="173" spans="10:49" x14ac:dyDescent="0.2">
      <c r="J173" s="179"/>
      <c r="K173" s="179"/>
      <c r="L173" s="179"/>
      <c r="M173" s="179"/>
      <c r="N173" s="179"/>
      <c r="O173" s="179"/>
      <c r="P173" s="179"/>
      <c r="Q173" s="179"/>
      <c r="R173" s="179"/>
      <c r="S173" s="179"/>
      <c r="T173" s="179"/>
      <c r="U173" s="179"/>
      <c r="V173" s="179"/>
      <c r="W173" s="179"/>
      <c r="X173" s="179"/>
      <c r="Y173" s="179"/>
      <c r="Z173" s="179"/>
      <c r="AA173" s="179"/>
      <c r="AB173" s="179"/>
      <c r="AC173" s="179"/>
      <c r="AD173" s="179"/>
      <c r="AE173" s="179"/>
      <c r="AF173" s="179"/>
      <c r="AG173" s="179"/>
      <c r="AH173" s="179"/>
      <c r="AI173" s="179"/>
      <c r="AJ173" s="179"/>
      <c r="AK173" s="179"/>
      <c r="AL173" s="179"/>
      <c r="AM173" s="179"/>
      <c r="AN173" s="179"/>
      <c r="AO173" s="179"/>
      <c r="AP173" s="179"/>
      <c r="AQ173" s="179"/>
      <c r="AR173" s="179"/>
      <c r="AS173" s="179"/>
      <c r="AT173" s="179"/>
      <c r="AU173" s="179"/>
      <c r="AV173" s="179"/>
      <c r="AW173" s="179"/>
    </row>
    <row r="174" spans="10:49" x14ac:dyDescent="0.2">
      <c r="J174" s="179"/>
      <c r="K174" s="179"/>
      <c r="L174" s="179"/>
      <c r="M174" s="179"/>
      <c r="N174" s="179"/>
      <c r="O174" s="179"/>
      <c r="P174" s="179"/>
      <c r="Q174" s="179"/>
      <c r="R174" s="179"/>
      <c r="S174" s="179"/>
      <c r="T174" s="179"/>
      <c r="U174" s="179"/>
      <c r="V174" s="179"/>
      <c r="W174" s="179"/>
      <c r="X174" s="179"/>
      <c r="Y174" s="179"/>
      <c r="Z174" s="179"/>
      <c r="AA174" s="179"/>
      <c r="AB174" s="179"/>
      <c r="AC174" s="179"/>
      <c r="AD174" s="179"/>
      <c r="AE174" s="179"/>
      <c r="AF174" s="179"/>
      <c r="AG174" s="179"/>
      <c r="AH174" s="179"/>
      <c r="AI174" s="179"/>
      <c r="AJ174" s="179"/>
      <c r="AK174" s="179"/>
      <c r="AL174" s="179"/>
      <c r="AM174" s="179"/>
      <c r="AN174" s="179"/>
      <c r="AO174" s="179"/>
      <c r="AP174" s="179"/>
      <c r="AQ174" s="179"/>
      <c r="AR174" s="179"/>
      <c r="AS174" s="179"/>
      <c r="AT174" s="179"/>
      <c r="AU174" s="179"/>
      <c r="AV174" s="179"/>
      <c r="AW174" s="179"/>
    </row>
    <row r="175" spans="10:49" x14ac:dyDescent="0.2">
      <c r="J175" s="179"/>
      <c r="K175" s="179"/>
      <c r="L175" s="179"/>
      <c r="M175" s="179"/>
      <c r="N175" s="179"/>
      <c r="O175" s="179"/>
      <c r="P175" s="179"/>
      <c r="Q175" s="179"/>
      <c r="R175" s="179"/>
      <c r="S175" s="179"/>
      <c r="T175" s="179"/>
      <c r="U175" s="179"/>
      <c r="V175" s="179"/>
      <c r="W175" s="179"/>
      <c r="X175" s="179"/>
      <c r="Y175" s="179"/>
      <c r="Z175" s="179"/>
      <c r="AA175" s="179"/>
      <c r="AB175" s="179"/>
      <c r="AC175" s="179"/>
      <c r="AD175" s="179"/>
      <c r="AE175" s="179"/>
      <c r="AF175" s="179"/>
      <c r="AG175" s="179"/>
      <c r="AH175" s="179"/>
      <c r="AI175" s="179"/>
      <c r="AJ175" s="179"/>
      <c r="AK175" s="179"/>
      <c r="AL175" s="179"/>
      <c r="AM175" s="179"/>
      <c r="AN175" s="179"/>
      <c r="AO175" s="179"/>
      <c r="AP175" s="179"/>
      <c r="AQ175" s="179"/>
      <c r="AR175" s="179"/>
      <c r="AS175" s="179"/>
      <c r="AT175" s="179"/>
      <c r="AU175" s="179"/>
      <c r="AV175" s="179"/>
      <c r="AW175" s="179"/>
    </row>
    <row r="176" spans="10:49" x14ac:dyDescent="0.2">
      <c r="J176" s="179"/>
      <c r="K176" s="179"/>
      <c r="L176" s="179"/>
      <c r="M176" s="179"/>
      <c r="N176" s="179"/>
      <c r="O176" s="179"/>
      <c r="P176" s="179"/>
      <c r="Q176" s="179"/>
      <c r="R176" s="179"/>
      <c r="S176" s="179"/>
      <c r="T176" s="179"/>
      <c r="U176" s="179"/>
      <c r="V176" s="179"/>
      <c r="W176" s="179"/>
      <c r="X176" s="179"/>
      <c r="Y176" s="179"/>
      <c r="Z176" s="179"/>
      <c r="AA176" s="179"/>
      <c r="AB176" s="179"/>
      <c r="AC176" s="179"/>
      <c r="AD176" s="179"/>
      <c r="AE176" s="179"/>
      <c r="AF176" s="179"/>
      <c r="AG176" s="179"/>
      <c r="AH176" s="179"/>
      <c r="AI176" s="179"/>
      <c r="AJ176" s="179"/>
      <c r="AK176" s="179"/>
      <c r="AL176" s="179"/>
      <c r="AM176" s="179"/>
      <c r="AN176" s="179"/>
      <c r="AO176" s="179"/>
      <c r="AP176" s="179"/>
      <c r="AQ176" s="179"/>
      <c r="AR176" s="179"/>
      <c r="AS176" s="179"/>
      <c r="AT176" s="179"/>
      <c r="AU176" s="179"/>
      <c r="AV176" s="179"/>
      <c r="AW176" s="179"/>
    </row>
    <row r="177" spans="10:49" x14ac:dyDescent="0.2">
      <c r="J177" s="179"/>
      <c r="K177" s="179"/>
      <c r="L177" s="179"/>
      <c r="M177" s="179"/>
      <c r="N177" s="179"/>
      <c r="O177" s="179"/>
      <c r="P177" s="179"/>
      <c r="Q177" s="179"/>
      <c r="R177" s="179"/>
      <c r="S177" s="179"/>
      <c r="T177" s="179"/>
      <c r="U177" s="179"/>
      <c r="V177" s="179"/>
      <c r="W177" s="179"/>
      <c r="X177" s="179"/>
      <c r="Y177" s="179"/>
      <c r="Z177" s="179"/>
      <c r="AA177" s="179"/>
      <c r="AB177" s="179"/>
      <c r="AC177" s="179"/>
      <c r="AD177" s="179"/>
      <c r="AE177" s="179"/>
      <c r="AF177" s="179"/>
      <c r="AG177" s="179"/>
      <c r="AH177" s="179"/>
      <c r="AI177" s="179"/>
      <c r="AJ177" s="179"/>
      <c r="AK177" s="179"/>
      <c r="AL177" s="179"/>
      <c r="AM177" s="179"/>
      <c r="AN177" s="179"/>
      <c r="AO177" s="179"/>
      <c r="AP177" s="179"/>
      <c r="AQ177" s="179"/>
      <c r="AR177" s="179"/>
      <c r="AS177" s="179"/>
      <c r="AT177" s="179"/>
      <c r="AU177" s="179"/>
      <c r="AV177" s="179"/>
      <c r="AW177" s="179"/>
    </row>
    <row r="178" spans="10:49" x14ac:dyDescent="0.2">
      <c r="J178" s="179"/>
      <c r="K178" s="179"/>
      <c r="L178" s="179"/>
      <c r="M178" s="179"/>
      <c r="N178" s="179"/>
      <c r="O178" s="179"/>
      <c r="P178" s="179"/>
      <c r="Q178" s="179"/>
      <c r="R178" s="179"/>
      <c r="S178" s="179"/>
      <c r="T178" s="179"/>
      <c r="U178" s="179"/>
      <c r="V178" s="179"/>
      <c r="W178" s="179"/>
      <c r="X178" s="179"/>
      <c r="Y178" s="179"/>
      <c r="Z178" s="179"/>
      <c r="AA178" s="179"/>
      <c r="AB178" s="179"/>
      <c r="AC178" s="179"/>
      <c r="AD178" s="179"/>
      <c r="AE178" s="179"/>
      <c r="AF178" s="179"/>
      <c r="AG178" s="179"/>
      <c r="AH178" s="179"/>
      <c r="AI178" s="179"/>
      <c r="AJ178" s="179"/>
      <c r="AK178" s="179"/>
      <c r="AL178" s="179"/>
      <c r="AM178" s="179"/>
      <c r="AN178" s="179"/>
      <c r="AO178" s="179"/>
      <c r="AP178" s="179"/>
      <c r="AQ178" s="179"/>
      <c r="AR178" s="179"/>
      <c r="AS178" s="179"/>
      <c r="AT178" s="179"/>
      <c r="AU178" s="179"/>
      <c r="AV178" s="179"/>
      <c r="AW178" s="179"/>
    </row>
    <row r="179" spans="10:49" x14ac:dyDescent="0.2">
      <c r="J179" s="179"/>
      <c r="K179" s="179"/>
      <c r="L179" s="179"/>
      <c r="M179" s="179"/>
      <c r="N179" s="179"/>
      <c r="O179" s="179"/>
      <c r="P179" s="179"/>
      <c r="Q179" s="179"/>
      <c r="R179" s="179"/>
      <c r="S179" s="179"/>
      <c r="T179" s="179"/>
      <c r="U179" s="179"/>
      <c r="V179" s="179"/>
      <c r="W179" s="179"/>
      <c r="X179" s="179"/>
      <c r="Y179" s="179"/>
      <c r="Z179" s="179"/>
      <c r="AA179" s="179"/>
      <c r="AB179" s="179"/>
      <c r="AC179" s="179"/>
      <c r="AD179" s="179"/>
      <c r="AE179" s="179"/>
      <c r="AF179" s="179"/>
      <c r="AG179" s="179"/>
      <c r="AH179" s="179"/>
      <c r="AI179" s="179"/>
      <c r="AJ179" s="179"/>
      <c r="AK179" s="179"/>
      <c r="AL179" s="179"/>
      <c r="AM179" s="179"/>
      <c r="AN179" s="179"/>
      <c r="AO179" s="179"/>
      <c r="AP179" s="179"/>
      <c r="AQ179" s="179"/>
      <c r="AR179" s="179"/>
      <c r="AS179" s="179"/>
      <c r="AT179" s="179"/>
      <c r="AU179" s="179"/>
      <c r="AV179" s="179"/>
      <c r="AW179" s="179"/>
    </row>
    <row r="180" spans="10:49" x14ac:dyDescent="0.2">
      <c r="J180" s="179"/>
      <c r="K180" s="179"/>
      <c r="L180" s="179"/>
      <c r="M180" s="179"/>
      <c r="N180" s="179"/>
      <c r="O180" s="179"/>
      <c r="P180" s="179"/>
      <c r="Q180" s="179"/>
      <c r="R180" s="179"/>
      <c r="S180" s="179"/>
      <c r="T180" s="179"/>
      <c r="U180" s="179"/>
      <c r="V180" s="179"/>
      <c r="W180" s="179"/>
      <c r="X180" s="179"/>
      <c r="Y180" s="179"/>
      <c r="Z180" s="179"/>
      <c r="AA180" s="179"/>
      <c r="AB180" s="179"/>
      <c r="AC180" s="179"/>
      <c r="AD180" s="179"/>
      <c r="AE180" s="179"/>
      <c r="AF180" s="179"/>
      <c r="AG180" s="179"/>
      <c r="AH180" s="179"/>
      <c r="AI180" s="179"/>
      <c r="AJ180" s="179"/>
      <c r="AK180" s="179"/>
      <c r="AL180" s="179"/>
      <c r="AM180" s="179"/>
      <c r="AN180" s="179"/>
      <c r="AO180" s="179"/>
      <c r="AP180" s="179"/>
      <c r="AQ180" s="179"/>
      <c r="AR180" s="179"/>
      <c r="AS180" s="179"/>
      <c r="AT180" s="179"/>
      <c r="AU180" s="179"/>
      <c r="AV180" s="179"/>
      <c r="AW180" s="179"/>
    </row>
    <row r="181" spans="10:49" x14ac:dyDescent="0.2">
      <c r="J181" s="179"/>
      <c r="K181" s="179"/>
      <c r="L181" s="179"/>
      <c r="M181" s="179"/>
      <c r="N181" s="179"/>
      <c r="O181" s="179"/>
      <c r="P181" s="179"/>
      <c r="Q181" s="179"/>
      <c r="R181" s="179"/>
      <c r="S181" s="179"/>
      <c r="T181" s="179"/>
      <c r="U181" s="179"/>
      <c r="V181" s="179"/>
      <c r="W181" s="179"/>
      <c r="X181" s="179"/>
      <c r="Y181" s="179"/>
      <c r="Z181" s="179"/>
      <c r="AA181" s="179"/>
      <c r="AB181" s="179"/>
      <c r="AC181" s="179"/>
      <c r="AD181" s="179"/>
      <c r="AE181" s="179"/>
      <c r="AF181" s="179"/>
      <c r="AG181" s="179"/>
      <c r="AH181" s="179"/>
      <c r="AI181" s="179"/>
      <c r="AJ181" s="179"/>
      <c r="AK181" s="179"/>
      <c r="AL181" s="179"/>
      <c r="AM181" s="179"/>
      <c r="AN181" s="179"/>
      <c r="AO181" s="179"/>
      <c r="AP181" s="179"/>
      <c r="AQ181" s="179"/>
      <c r="AR181" s="179"/>
      <c r="AS181" s="179"/>
      <c r="AT181" s="179"/>
      <c r="AU181" s="179"/>
      <c r="AV181" s="179"/>
      <c r="AW181" s="179"/>
    </row>
    <row r="182" spans="10:49" x14ac:dyDescent="0.2">
      <c r="J182" s="179"/>
      <c r="K182" s="179"/>
      <c r="L182" s="179"/>
      <c r="M182" s="179"/>
      <c r="N182" s="179"/>
      <c r="O182" s="179"/>
      <c r="P182" s="179"/>
      <c r="Q182" s="179"/>
      <c r="R182" s="179"/>
      <c r="S182" s="179"/>
      <c r="T182" s="179"/>
      <c r="U182" s="179"/>
      <c r="V182" s="179"/>
      <c r="W182" s="179"/>
      <c r="X182" s="179"/>
      <c r="Y182" s="179"/>
      <c r="Z182" s="179"/>
      <c r="AA182" s="179"/>
      <c r="AB182" s="179"/>
      <c r="AC182" s="179"/>
      <c r="AD182" s="179"/>
      <c r="AE182" s="179"/>
      <c r="AF182" s="179"/>
      <c r="AG182" s="179"/>
      <c r="AH182" s="179"/>
      <c r="AI182" s="179"/>
      <c r="AJ182" s="179"/>
      <c r="AK182" s="179"/>
      <c r="AL182" s="179"/>
      <c r="AM182" s="179"/>
      <c r="AN182" s="179"/>
      <c r="AO182" s="179"/>
      <c r="AP182" s="179"/>
      <c r="AQ182" s="179"/>
      <c r="AR182" s="179"/>
      <c r="AS182" s="179"/>
      <c r="AT182" s="179"/>
      <c r="AU182" s="179"/>
      <c r="AV182" s="179"/>
      <c r="AW182" s="179"/>
    </row>
    <row r="183" spans="10:49" x14ac:dyDescent="0.2">
      <c r="J183" s="179"/>
      <c r="K183" s="179"/>
      <c r="L183" s="179"/>
      <c r="M183" s="179"/>
      <c r="N183" s="179"/>
      <c r="O183" s="179"/>
      <c r="P183" s="179"/>
      <c r="Q183" s="179"/>
      <c r="R183" s="179"/>
      <c r="S183" s="179"/>
      <c r="T183" s="179"/>
      <c r="U183" s="179"/>
      <c r="V183" s="179"/>
      <c r="W183" s="179"/>
      <c r="X183" s="179"/>
      <c r="Y183" s="179"/>
      <c r="Z183" s="179"/>
      <c r="AA183" s="179"/>
      <c r="AB183" s="179"/>
      <c r="AC183" s="179"/>
      <c r="AD183" s="179"/>
      <c r="AE183" s="179"/>
      <c r="AF183" s="179"/>
      <c r="AG183" s="179"/>
      <c r="AH183" s="179"/>
      <c r="AI183" s="179"/>
      <c r="AJ183" s="179"/>
      <c r="AK183" s="179"/>
      <c r="AL183" s="179"/>
      <c r="AM183" s="179"/>
      <c r="AN183" s="179"/>
      <c r="AO183" s="179"/>
      <c r="AP183" s="179"/>
      <c r="AQ183" s="179"/>
      <c r="AR183" s="179"/>
      <c r="AS183" s="179"/>
      <c r="AT183" s="179"/>
      <c r="AU183" s="179"/>
      <c r="AV183" s="179"/>
      <c r="AW183" s="179"/>
    </row>
    <row r="184" spans="10:49" x14ac:dyDescent="0.2">
      <c r="J184" s="179"/>
      <c r="K184" s="179"/>
      <c r="L184" s="179"/>
      <c r="M184" s="179"/>
      <c r="N184" s="179"/>
      <c r="O184" s="179"/>
      <c r="P184" s="179"/>
      <c r="Q184" s="179"/>
      <c r="R184" s="179"/>
      <c r="S184" s="179"/>
      <c r="T184" s="179"/>
      <c r="U184" s="179"/>
      <c r="V184" s="179"/>
      <c r="W184" s="179"/>
      <c r="X184" s="179"/>
      <c r="Y184" s="179"/>
      <c r="Z184" s="179"/>
      <c r="AA184" s="179"/>
      <c r="AB184" s="179"/>
      <c r="AC184" s="179"/>
      <c r="AD184" s="179"/>
      <c r="AE184" s="179"/>
      <c r="AF184" s="179"/>
      <c r="AG184" s="179"/>
      <c r="AH184" s="179"/>
      <c r="AI184" s="179"/>
      <c r="AJ184" s="179"/>
      <c r="AK184" s="179"/>
      <c r="AL184" s="179"/>
      <c r="AM184" s="179"/>
      <c r="AN184" s="179"/>
      <c r="AO184" s="179"/>
      <c r="AP184" s="179"/>
      <c r="AQ184" s="179"/>
      <c r="AR184" s="179"/>
      <c r="AS184" s="179"/>
      <c r="AT184" s="179"/>
      <c r="AU184" s="179"/>
      <c r="AV184" s="179"/>
      <c r="AW184" s="179"/>
    </row>
    <row r="185" spans="10:49" x14ac:dyDescent="0.2">
      <c r="J185" s="179"/>
      <c r="K185" s="179"/>
      <c r="L185" s="179"/>
      <c r="M185" s="179"/>
      <c r="N185" s="179"/>
      <c r="O185" s="179"/>
      <c r="P185" s="179"/>
      <c r="Q185" s="179"/>
      <c r="R185" s="179"/>
      <c r="S185" s="179"/>
      <c r="T185" s="179"/>
      <c r="U185" s="179"/>
      <c r="V185" s="179"/>
      <c r="W185" s="179"/>
      <c r="X185" s="179"/>
      <c r="Y185" s="179"/>
      <c r="Z185" s="179"/>
      <c r="AA185" s="179"/>
      <c r="AB185" s="179"/>
      <c r="AC185" s="179"/>
      <c r="AD185" s="179"/>
      <c r="AE185" s="179"/>
      <c r="AF185" s="179"/>
      <c r="AG185" s="179"/>
      <c r="AH185" s="179"/>
      <c r="AI185" s="179"/>
      <c r="AJ185" s="179"/>
      <c r="AK185" s="179"/>
      <c r="AL185" s="179"/>
      <c r="AM185" s="179"/>
      <c r="AN185" s="179"/>
      <c r="AO185" s="179"/>
      <c r="AP185" s="179"/>
      <c r="AQ185" s="179"/>
      <c r="AR185" s="179"/>
      <c r="AS185" s="179"/>
      <c r="AT185" s="179"/>
      <c r="AU185" s="179"/>
      <c r="AV185" s="179"/>
      <c r="AW185" s="179"/>
    </row>
    <row r="186" spans="10:49" x14ac:dyDescent="0.2">
      <c r="J186" s="179"/>
      <c r="K186" s="179"/>
      <c r="L186" s="179"/>
      <c r="M186" s="179"/>
      <c r="N186" s="179"/>
      <c r="O186" s="179"/>
      <c r="P186" s="179"/>
      <c r="Q186" s="179"/>
      <c r="R186" s="179"/>
      <c r="S186" s="179"/>
      <c r="T186" s="179"/>
      <c r="U186" s="179"/>
      <c r="V186" s="179"/>
      <c r="W186" s="179"/>
      <c r="X186" s="179"/>
      <c r="Y186" s="179"/>
      <c r="Z186" s="179"/>
      <c r="AA186" s="179"/>
      <c r="AB186" s="179"/>
      <c r="AC186" s="179"/>
      <c r="AD186" s="179"/>
      <c r="AE186" s="179"/>
      <c r="AF186" s="179"/>
      <c r="AG186" s="179"/>
      <c r="AH186" s="179"/>
      <c r="AI186" s="179"/>
      <c r="AJ186" s="179"/>
      <c r="AK186" s="179"/>
      <c r="AL186" s="179"/>
      <c r="AM186" s="179"/>
      <c r="AN186" s="179"/>
      <c r="AO186" s="179"/>
      <c r="AP186" s="179"/>
      <c r="AQ186" s="179"/>
      <c r="AR186" s="179"/>
      <c r="AS186" s="179"/>
      <c r="AT186" s="179"/>
      <c r="AU186" s="179"/>
      <c r="AV186" s="179"/>
      <c r="AW186" s="179"/>
    </row>
    <row r="187" spans="10:49" x14ac:dyDescent="0.2">
      <c r="J187" s="179"/>
      <c r="K187" s="179"/>
      <c r="L187" s="179"/>
      <c r="M187" s="179"/>
      <c r="N187" s="179"/>
      <c r="O187" s="179"/>
      <c r="P187" s="179"/>
      <c r="Q187" s="179"/>
      <c r="R187" s="179"/>
      <c r="S187" s="179"/>
      <c r="T187" s="179"/>
      <c r="U187" s="179"/>
      <c r="V187" s="179"/>
      <c r="W187" s="179"/>
      <c r="X187" s="179"/>
      <c r="Y187" s="179"/>
      <c r="Z187" s="179"/>
      <c r="AA187" s="179"/>
      <c r="AB187" s="179"/>
      <c r="AC187" s="179"/>
      <c r="AD187" s="179"/>
      <c r="AE187" s="179"/>
      <c r="AF187" s="179"/>
      <c r="AG187" s="179"/>
      <c r="AH187" s="179"/>
      <c r="AI187" s="179"/>
      <c r="AJ187" s="179"/>
      <c r="AK187" s="179"/>
      <c r="AL187" s="179"/>
      <c r="AM187" s="179"/>
      <c r="AN187" s="179"/>
      <c r="AO187" s="179"/>
      <c r="AP187" s="179"/>
      <c r="AQ187" s="179"/>
      <c r="AR187" s="179"/>
      <c r="AS187" s="179"/>
      <c r="AT187" s="179"/>
      <c r="AU187" s="179"/>
      <c r="AV187" s="179"/>
      <c r="AW187" s="179"/>
    </row>
    <row r="188" spans="10:49" x14ac:dyDescent="0.2">
      <c r="J188" s="179"/>
      <c r="K188" s="179"/>
      <c r="L188" s="179"/>
      <c r="M188" s="179"/>
      <c r="N188" s="179"/>
      <c r="O188" s="179"/>
      <c r="P188" s="179"/>
      <c r="Q188" s="179"/>
      <c r="R188" s="179"/>
      <c r="S188" s="179"/>
      <c r="T188" s="179"/>
      <c r="U188" s="179"/>
      <c r="V188" s="179"/>
      <c r="W188" s="179"/>
      <c r="X188" s="179"/>
      <c r="Y188" s="179"/>
      <c r="Z188" s="179"/>
      <c r="AA188" s="179"/>
      <c r="AB188" s="179"/>
      <c r="AC188" s="179"/>
      <c r="AD188" s="179"/>
      <c r="AE188" s="179"/>
      <c r="AF188" s="179"/>
      <c r="AG188" s="179"/>
      <c r="AH188" s="179"/>
      <c r="AI188" s="179"/>
      <c r="AJ188" s="179"/>
      <c r="AK188" s="179"/>
      <c r="AL188" s="179"/>
      <c r="AM188" s="179"/>
      <c r="AN188" s="179"/>
      <c r="AO188" s="179"/>
      <c r="AP188" s="179"/>
      <c r="AQ188" s="179"/>
      <c r="AR188" s="179"/>
      <c r="AS188" s="179"/>
      <c r="AT188" s="179"/>
      <c r="AU188" s="179"/>
      <c r="AV188" s="179"/>
      <c r="AW188" s="179"/>
    </row>
    <row r="189" spans="10:49" x14ac:dyDescent="0.2">
      <c r="J189" s="179"/>
      <c r="K189" s="179"/>
      <c r="L189" s="179"/>
      <c r="M189" s="179"/>
      <c r="N189" s="179"/>
      <c r="O189" s="179"/>
      <c r="P189" s="179"/>
      <c r="Q189" s="179"/>
      <c r="R189" s="179"/>
      <c r="S189" s="179"/>
      <c r="T189" s="179"/>
      <c r="U189" s="179"/>
      <c r="V189" s="179"/>
      <c r="W189" s="179"/>
      <c r="X189" s="179"/>
      <c r="Y189" s="179"/>
      <c r="Z189" s="179"/>
      <c r="AA189" s="179"/>
      <c r="AB189" s="179"/>
      <c r="AC189" s="179"/>
      <c r="AD189" s="179"/>
      <c r="AE189" s="179"/>
      <c r="AF189" s="179"/>
      <c r="AG189" s="179"/>
      <c r="AH189" s="179"/>
      <c r="AI189" s="179"/>
      <c r="AJ189" s="179"/>
      <c r="AK189" s="179"/>
      <c r="AL189" s="179"/>
      <c r="AM189" s="179"/>
      <c r="AN189" s="179"/>
      <c r="AO189" s="179"/>
      <c r="AP189" s="179"/>
      <c r="AQ189" s="179"/>
      <c r="AR189" s="179"/>
      <c r="AS189" s="179"/>
      <c r="AT189" s="179"/>
      <c r="AU189" s="179"/>
      <c r="AV189" s="179"/>
      <c r="AW189" s="179"/>
    </row>
    <row r="190" spans="10:49" x14ac:dyDescent="0.2">
      <c r="J190" s="179"/>
      <c r="K190" s="179"/>
      <c r="L190" s="179"/>
      <c r="M190" s="179"/>
      <c r="N190" s="179"/>
      <c r="O190" s="179"/>
      <c r="P190" s="179"/>
      <c r="Q190" s="179"/>
      <c r="R190" s="179"/>
      <c r="S190" s="179"/>
      <c r="T190" s="179"/>
      <c r="U190" s="179"/>
      <c r="V190" s="179"/>
      <c r="W190" s="179"/>
      <c r="X190" s="179"/>
      <c r="Y190" s="179"/>
      <c r="Z190" s="179"/>
      <c r="AA190" s="179"/>
      <c r="AB190" s="179"/>
      <c r="AC190" s="179"/>
      <c r="AD190" s="179"/>
      <c r="AE190" s="179"/>
      <c r="AF190" s="179"/>
      <c r="AG190" s="179"/>
      <c r="AH190" s="179"/>
      <c r="AI190" s="179"/>
      <c r="AJ190" s="179"/>
      <c r="AK190" s="179"/>
      <c r="AL190" s="179"/>
      <c r="AM190" s="179"/>
      <c r="AN190" s="179"/>
      <c r="AO190" s="179"/>
      <c r="AP190" s="179"/>
      <c r="AQ190" s="179"/>
      <c r="AR190" s="179"/>
      <c r="AS190" s="179"/>
      <c r="AT190" s="179"/>
      <c r="AU190" s="179"/>
      <c r="AV190" s="179"/>
      <c r="AW190" s="179"/>
    </row>
    <row r="191" spans="10:49" x14ac:dyDescent="0.2">
      <c r="J191" s="179"/>
      <c r="K191" s="179"/>
      <c r="L191" s="179"/>
      <c r="M191" s="179"/>
      <c r="N191" s="179"/>
      <c r="O191" s="179"/>
      <c r="P191" s="179"/>
      <c r="Q191" s="179"/>
      <c r="R191" s="179"/>
      <c r="S191" s="179"/>
      <c r="T191" s="179"/>
      <c r="U191" s="179"/>
      <c r="V191" s="179"/>
      <c r="W191" s="179"/>
      <c r="X191" s="179"/>
      <c r="Y191" s="179"/>
      <c r="Z191" s="179"/>
      <c r="AA191" s="179"/>
      <c r="AB191" s="179"/>
      <c r="AC191" s="179"/>
      <c r="AD191" s="179"/>
      <c r="AE191" s="179"/>
      <c r="AF191" s="179"/>
      <c r="AG191" s="179"/>
      <c r="AH191" s="179"/>
      <c r="AI191" s="179"/>
      <c r="AJ191" s="179"/>
      <c r="AK191" s="179"/>
      <c r="AL191" s="179"/>
      <c r="AM191" s="179"/>
      <c r="AN191" s="179"/>
      <c r="AO191" s="179"/>
      <c r="AP191" s="179"/>
      <c r="AQ191" s="179"/>
      <c r="AR191" s="179"/>
      <c r="AS191" s="179"/>
      <c r="AT191" s="179"/>
      <c r="AU191" s="179"/>
      <c r="AV191" s="179"/>
      <c r="AW191" s="179"/>
    </row>
    <row r="192" spans="10:49" x14ac:dyDescent="0.2">
      <c r="J192" s="179"/>
      <c r="K192" s="179"/>
      <c r="L192" s="179"/>
      <c r="M192" s="179"/>
      <c r="N192" s="179"/>
      <c r="O192" s="179"/>
      <c r="P192" s="179"/>
      <c r="Q192" s="179"/>
      <c r="R192" s="179"/>
      <c r="S192" s="179"/>
      <c r="T192" s="179"/>
      <c r="U192" s="179"/>
      <c r="V192" s="179"/>
      <c r="W192" s="179"/>
      <c r="X192" s="179"/>
      <c r="Y192" s="179"/>
      <c r="Z192" s="179"/>
      <c r="AA192" s="179"/>
      <c r="AB192" s="179"/>
      <c r="AC192" s="179"/>
      <c r="AD192" s="179"/>
      <c r="AE192" s="179"/>
      <c r="AF192" s="179"/>
      <c r="AG192" s="179"/>
      <c r="AH192" s="179"/>
      <c r="AI192" s="179"/>
      <c r="AJ192" s="179"/>
      <c r="AK192" s="179"/>
      <c r="AL192" s="179"/>
      <c r="AM192" s="179"/>
      <c r="AN192" s="179"/>
      <c r="AO192" s="179"/>
      <c r="AP192" s="179"/>
      <c r="AQ192" s="179"/>
      <c r="AR192" s="179"/>
      <c r="AS192" s="179"/>
      <c r="AT192" s="179"/>
      <c r="AU192" s="179"/>
      <c r="AV192" s="179"/>
      <c r="AW192" s="179"/>
    </row>
    <row r="193" spans="10:49" x14ac:dyDescent="0.2">
      <c r="J193" s="179"/>
      <c r="K193" s="179"/>
      <c r="L193" s="179"/>
      <c r="M193" s="179"/>
      <c r="N193" s="179"/>
      <c r="O193" s="179"/>
      <c r="P193" s="179"/>
      <c r="Q193" s="179"/>
      <c r="R193" s="179"/>
      <c r="S193" s="179"/>
      <c r="T193" s="179"/>
      <c r="U193" s="179"/>
      <c r="V193" s="179"/>
      <c r="W193" s="179"/>
      <c r="X193" s="179"/>
      <c r="Y193" s="179"/>
      <c r="Z193" s="179"/>
      <c r="AA193" s="179"/>
      <c r="AB193" s="179"/>
      <c r="AC193" s="179"/>
      <c r="AD193" s="179"/>
      <c r="AE193" s="179"/>
      <c r="AF193" s="179"/>
      <c r="AG193" s="179"/>
      <c r="AH193" s="179"/>
      <c r="AI193" s="179"/>
      <c r="AJ193" s="179"/>
      <c r="AK193" s="179"/>
      <c r="AL193" s="179"/>
      <c r="AM193" s="179"/>
      <c r="AN193" s="179"/>
      <c r="AO193" s="179"/>
      <c r="AP193" s="179"/>
      <c r="AQ193" s="179"/>
      <c r="AR193" s="179"/>
      <c r="AS193" s="179"/>
      <c r="AT193" s="179"/>
      <c r="AU193" s="179"/>
      <c r="AV193" s="179"/>
      <c r="AW193" s="179"/>
    </row>
    <row r="194" spans="10:49" x14ac:dyDescent="0.2">
      <c r="J194" s="179"/>
      <c r="K194" s="179"/>
      <c r="L194" s="179"/>
      <c r="M194" s="179"/>
      <c r="N194" s="179"/>
      <c r="O194" s="179"/>
      <c r="P194" s="179"/>
      <c r="Q194" s="179"/>
      <c r="R194" s="179"/>
      <c r="S194" s="179"/>
      <c r="T194" s="179"/>
      <c r="U194" s="179"/>
      <c r="V194" s="179"/>
      <c r="W194" s="179"/>
      <c r="X194" s="179"/>
      <c r="Y194" s="179"/>
      <c r="Z194" s="179"/>
      <c r="AA194" s="179"/>
      <c r="AB194" s="179"/>
      <c r="AC194" s="179"/>
      <c r="AD194" s="179"/>
      <c r="AE194" s="179"/>
      <c r="AF194" s="179"/>
      <c r="AG194" s="179"/>
      <c r="AH194" s="179"/>
      <c r="AI194" s="179"/>
      <c r="AJ194" s="179"/>
      <c r="AK194" s="179"/>
      <c r="AL194" s="179"/>
      <c r="AM194" s="179"/>
      <c r="AN194" s="179"/>
      <c r="AO194" s="179"/>
      <c r="AP194" s="179"/>
      <c r="AQ194" s="179"/>
      <c r="AR194" s="179"/>
      <c r="AS194" s="179"/>
      <c r="AT194" s="179"/>
      <c r="AU194" s="179"/>
      <c r="AV194" s="179"/>
      <c r="AW194" s="179"/>
    </row>
    <row r="195" spans="10:49" x14ac:dyDescent="0.2">
      <c r="J195" s="179"/>
      <c r="K195" s="179"/>
      <c r="L195" s="179"/>
      <c r="M195" s="179"/>
      <c r="N195" s="179"/>
      <c r="O195" s="179"/>
      <c r="P195" s="179"/>
      <c r="Q195" s="179"/>
      <c r="R195" s="179"/>
      <c r="S195" s="179"/>
      <c r="T195" s="179"/>
      <c r="U195" s="179"/>
      <c r="V195" s="179"/>
      <c r="W195" s="179"/>
      <c r="X195" s="179"/>
      <c r="Y195" s="179"/>
      <c r="Z195" s="179"/>
      <c r="AA195" s="179"/>
      <c r="AB195" s="179"/>
      <c r="AC195" s="179"/>
      <c r="AD195" s="179"/>
      <c r="AE195" s="179"/>
      <c r="AF195" s="179"/>
      <c r="AG195" s="179"/>
      <c r="AH195" s="179"/>
      <c r="AI195" s="179"/>
      <c r="AJ195" s="179"/>
      <c r="AK195" s="179"/>
      <c r="AL195" s="179"/>
      <c r="AM195" s="179"/>
      <c r="AN195" s="179"/>
      <c r="AO195" s="179"/>
      <c r="AP195" s="179"/>
      <c r="AQ195" s="179"/>
      <c r="AR195" s="179"/>
      <c r="AS195" s="179"/>
      <c r="AT195" s="179"/>
      <c r="AU195" s="179"/>
      <c r="AV195" s="179"/>
      <c r="AW195" s="179"/>
    </row>
    <row r="196" spans="10:49" x14ac:dyDescent="0.2">
      <c r="J196" s="179"/>
      <c r="K196" s="179"/>
      <c r="L196" s="179"/>
      <c r="M196" s="179"/>
      <c r="N196" s="179"/>
      <c r="O196" s="179"/>
      <c r="P196" s="179"/>
      <c r="Q196" s="179"/>
      <c r="R196" s="179"/>
      <c r="S196" s="179"/>
      <c r="T196" s="179"/>
      <c r="U196" s="179"/>
      <c r="V196" s="179"/>
      <c r="W196" s="179"/>
      <c r="X196" s="179"/>
      <c r="Y196" s="179"/>
      <c r="Z196" s="179"/>
      <c r="AA196" s="179"/>
      <c r="AB196" s="179"/>
      <c r="AC196" s="179"/>
      <c r="AD196" s="179"/>
      <c r="AE196" s="179"/>
      <c r="AF196" s="179"/>
      <c r="AG196" s="179"/>
      <c r="AH196" s="179"/>
      <c r="AI196" s="179"/>
      <c r="AJ196" s="179"/>
      <c r="AK196" s="179"/>
      <c r="AL196" s="179"/>
      <c r="AM196" s="179"/>
      <c r="AN196" s="179"/>
      <c r="AO196" s="179"/>
      <c r="AP196" s="179"/>
      <c r="AQ196" s="179"/>
      <c r="AR196" s="179"/>
      <c r="AS196" s="179"/>
      <c r="AT196" s="179"/>
      <c r="AU196" s="179"/>
      <c r="AV196" s="179"/>
      <c r="AW196" s="179"/>
    </row>
    <row r="197" spans="10:49" x14ac:dyDescent="0.2">
      <c r="J197" s="179"/>
      <c r="K197" s="179"/>
      <c r="L197" s="179"/>
      <c r="M197" s="179"/>
      <c r="N197" s="179"/>
      <c r="O197" s="179"/>
      <c r="P197" s="179"/>
      <c r="Q197" s="179"/>
      <c r="R197" s="179"/>
      <c r="S197" s="179"/>
      <c r="T197" s="179"/>
      <c r="U197" s="179"/>
      <c r="V197" s="179"/>
      <c r="W197" s="179"/>
      <c r="X197" s="179"/>
      <c r="Y197" s="179"/>
      <c r="Z197" s="179"/>
      <c r="AA197" s="179"/>
      <c r="AB197" s="179"/>
      <c r="AC197" s="179"/>
      <c r="AD197" s="179"/>
      <c r="AE197" s="179"/>
      <c r="AF197" s="179"/>
      <c r="AG197" s="179"/>
      <c r="AH197" s="179"/>
      <c r="AI197" s="179"/>
      <c r="AJ197" s="179"/>
      <c r="AK197" s="179"/>
      <c r="AL197" s="179"/>
      <c r="AM197" s="179"/>
      <c r="AN197" s="179"/>
      <c r="AO197" s="179"/>
      <c r="AP197" s="179"/>
      <c r="AQ197" s="179"/>
      <c r="AR197" s="179"/>
      <c r="AS197" s="179"/>
      <c r="AT197" s="179"/>
      <c r="AU197" s="179"/>
      <c r="AV197" s="179"/>
      <c r="AW197" s="179"/>
    </row>
    <row r="198" spans="10:49" x14ac:dyDescent="0.2">
      <c r="J198" s="179"/>
      <c r="K198" s="179"/>
      <c r="L198" s="179"/>
      <c r="M198" s="179"/>
      <c r="N198" s="179"/>
      <c r="O198" s="179"/>
      <c r="P198" s="179"/>
      <c r="Q198" s="179"/>
      <c r="R198" s="179"/>
      <c r="S198" s="179"/>
      <c r="T198" s="179"/>
      <c r="U198" s="179"/>
      <c r="V198" s="179"/>
      <c r="W198" s="179"/>
      <c r="X198" s="179"/>
      <c r="Y198" s="179"/>
      <c r="Z198" s="179"/>
      <c r="AA198" s="179"/>
      <c r="AB198" s="179"/>
      <c r="AC198" s="179"/>
      <c r="AD198" s="179"/>
      <c r="AE198" s="179"/>
      <c r="AF198" s="179"/>
      <c r="AG198" s="179"/>
      <c r="AH198" s="179"/>
      <c r="AI198" s="179"/>
      <c r="AJ198" s="179"/>
      <c r="AK198" s="179"/>
      <c r="AL198" s="179"/>
      <c r="AM198" s="179"/>
      <c r="AN198" s="179"/>
      <c r="AO198" s="179"/>
      <c r="AP198" s="179"/>
      <c r="AQ198" s="179"/>
      <c r="AR198" s="179"/>
      <c r="AS198" s="179"/>
      <c r="AT198" s="179"/>
      <c r="AU198" s="179"/>
      <c r="AV198" s="179"/>
      <c r="AW198" s="179"/>
    </row>
    <row r="199" spans="10:49" x14ac:dyDescent="0.2">
      <c r="J199" s="179"/>
      <c r="K199" s="179"/>
      <c r="L199" s="179"/>
      <c r="M199" s="179"/>
      <c r="N199" s="179"/>
      <c r="O199" s="179"/>
      <c r="P199" s="179"/>
      <c r="Q199" s="179"/>
      <c r="R199" s="179"/>
      <c r="S199" s="179"/>
      <c r="T199" s="179"/>
      <c r="U199" s="179"/>
      <c r="V199" s="179"/>
      <c r="W199" s="179"/>
      <c r="X199" s="179"/>
      <c r="Y199" s="179"/>
      <c r="Z199" s="179"/>
      <c r="AA199" s="179"/>
      <c r="AB199" s="179"/>
      <c r="AC199" s="179"/>
      <c r="AD199" s="179"/>
      <c r="AE199" s="179"/>
      <c r="AF199" s="179"/>
      <c r="AG199" s="179"/>
      <c r="AH199" s="179"/>
      <c r="AI199" s="179"/>
      <c r="AJ199" s="179"/>
      <c r="AK199" s="179"/>
      <c r="AL199" s="179"/>
      <c r="AM199" s="179"/>
      <c r="AN199" s="179"/>
      <c r="AO199" s="179"/>
      <c r="AP199" s="179"/>
      <c r="AQ199" s="179"/>
      <c r="AR199" s="179"/>
      <c r="AS199" s="179"/>
      <c r="AT199" s="179"/>
      <c r="AU199" s="179"/>
      <c r="AV199" s="179"/>
      <c r="AW199" s="179"/>
    </row>
    <row r="200" spans="10:49" x14ac:dyDescent="0.2">
      <c r="J200" s="179"/>
      <c r="K200" s="179"/>
      <c r="L200" s="179"/>
      <c r="M200" s="179"/>
      <c r="N200" s="179"/>
      <c r="O200" s="179"/>
      <c r="P200" s="179"/>
      <c r="Q200" s="179"/>
      <c r="R200" s="179"/>
      <c r="S200" s="179"/>
      <c r="T200" s="179"/>
      <c r="U200" s="179"/>
      <c r="V200" s="179"/>
      <c r="W200" s="179"/>
      <c r="X200" s="179"/>
      <c r="Y200" s="179"/>
      <c r="Z200" s="179"/>
      <c r="AA200" s="179"/>
      <c r="AB200" s="179"/>
      <c r="AC200" s="179"/>
      <c r="AD200" s="179"/>
      <c r="AE200" s="179"/>
      <c r="AF200" s="179"/>
      <c r="AG200" s="179"/>
      <c r="AH200" s="179"/>
      <c r="AI200" s="179"/>
      <c r="AJ200" s="179"/>
      <c r="AK200" s="179"/>
      <c r="AL200" s="179"/>
      <c r="AM200" s="179"/>
      <c r="AN200" s="179"/>
      <c r="AO200" s="179"/>
      <c r="AP200" s="179"/>
      <c r="AQ200" s="179"/>
      <c r="AR200" s="179"/>
      <c r="AS200" s="179"/>
      <c r="AT200" s="179"/>
      <c r="AU200" s="179"/>
      <c r="AV200" s="179"/>
      <c r="AW200" s="179"/>
    </row>
    <row r="201" spans="10:49" x14ac:dyDescent="0.2">
      <c r="J201" s="179"/>
      <c r="K201" s="179"/>
      <c r="L201" s="179"/>
      <c r="M201" s="179"/>
      <c r="N201" s="179"/>
      <c r="O201" s="179"/>
      <c r="P201" s="179"/>
      <c r="Q201" s="179"/>
      <c r="R201" s="179"/>
      <c r="S201" s="179"/>
      <c r="T201" s="179"/>
      <c r="U201" s="179"/>
      <c r="V201" s="179"/>
      <c r="W201" s="179"/>
      <c r="X201" s="179"/>
      <c r="Y201" s="179"/>
      <c r="Z201" s="179"/>
      <c r="AA201" s="179"/>
      <c r="AB201" s="179"/>
      <c r="AC201" s="179"/>
      <c r="AD201" s="179"/>
      <c r="AE201" s="179"/>
      <c r="AF201" s="179"/>
      <c r="AG201" s="179"/>
      <c r="AH201" s="179"/>
      <c r="AI201" s="179"/>
      <c r="AJ201" s="179"/>
      <c r="AK201" s="179"/>
      <c r="AL201" s="179"/>
      <c r="AM201" s="179"/>
      <c r="AN201" s="179"/>
      <c r="AO201" s="179"/>
      <c r="AP201" s="179"/>
      <c r="AQ201" s="179"/>
      <c r="AR201" s="179"/>
      <c r="AS201" s="179"/>
      <c r="AT201" s="179"/>
      <c r="AU201" s="179"/>
      <c r="AV201" s="179"/>
      <c r="AW201" s="179"/>
    </row>
    <row r="202" spans="10:49" x14ac:dyDescent="0.2">
      <c r="J202" s="179"/>
      <c r="K202" s="179"/>
      <c r="L202" s="179"/>
      <c r="M202" s="179"/>
      <c r="N202" s="179"/>
      <c r="O202" s="179"/>
      <c r="P202" s="179"/>
      <c r="Q202" s="179"/>
      <c r="R202" s="179"/>
      <c r="S202" s="179"/>
      <c r="T202" s="179"/>
      <c r="U202" s="179"/>
      <c r="V202" s="179"/>
      <c r="W202" s="179"/>
      <c r="X202" s="179"/>
      <c r="Y202" s="179"/>
      <c r="Z202" s="179"/>
      <c r="AA202" s="179"/>
      <c r="AB202" s="179"/>
      <c r="AC202" s="179"/>
      <c r="AD202" s="179"/>
      <c r="AE202" s="179"/>
      <c r="AF202" s="179"/>
      <c r="AG202" s="179"/>
      <c r="AH202" s="179"/>
      <c r="AI202" s="179"/>
      <c r="AJ202" s="179"/>
      <c r="AK202" s="179"/>
      <c r="AL202" s="179"/>
      <c r="AM202" s="179"/>
      <c r="AN202" s="179"/>
      <c r="AO202" s="179"/>
      <c r="AP202" s="179"/>
      <c r="AQ202" s="179"/>
      <c r="AR202" s="179"/>
      <c r="AS202" s="179"/>
      <c r="AT202" s="179"/>
      <c r="AU202" s="179"/>
      <c r="AV202" s="179"/>
      <c r="AW202" s="179"/>
    </row>
    <row r="203" spans="10:49" x14ac:dyDescent="0.2">
      <c r="J203" s="179"/>
      <c r="K203" s="179"/>
      <c r="L203" s="179"/>
      <c r="M203" s="179"/>
      <c r="N203" s="179"/>
      <c r="O203" s="179"/>
      <c r="P203" s="179"/>
      <c r="Q203" s="179"/>
      <c r="R203" s="179"/>
      <c r="S203" s="179"/>
      <c r="T203" s="179"/>
      <c r="U203" s="179"/>
      <c r="V203" s="179"/>
      <c r="W203" s="179"/>
      <c r="X203" s="179"/>
      <c r="Y203" s="179"/>
      <c r="Z203" s="179"/>
      <c r="AA203" s="179"/>
      <c r="AB203" s="179"/>
      <c r="AC203" s="179"/>
      <c r="AD203" s="179"/>
      <c r="AE203" s="179"/>
      <c r="AF203" s="179"/>
      <c r="AG203" s="179"/>
      <c r="AH203" s="179"/>
      <c r="AI203" s="179"/>
      <c r="AJ203" s="179"/>
      <c r="AK203" s="179"/>
      <c r="AL203" s="179"/>
      <c r="AM203" s="179"/>
      <c r="AN203" s="179"/>
      <c r="AO203" s="179"/>
      <c r="AP203" s="179"/>
      <c r="AQ203" s="179"/>
      <c r="AR203" s="179"/>
      <c r="AS203" s="179"/>
      <c r="AT203" s="179"/>
      <c r="AU203" s="179"/>
      <c r="AV203" s="179"/>
      <c r="AW203" s="179"/>
    </row>
    <row r="204" spans="10:49" x14ac:dyDescent="0.2">
      <c r="J204" s="179"/>
      <c r="K204" s="179"/>
      <c r="L204" s="179"/>
      <c r="M204" s="179"/>
      <c r="N204" s="179"/>
      <c r="O204" s="179"/>
      <c r="P204" s="179"/>
      <c r="Q204" s="179"/>
      <c r="R204" s="179"/>
      <c r="S204" s="179"/>
      <c r="T204" s="179"/>
      <c r="U204" s="179"/>
      <c r="V204" s="179"/>
      <c r="W204" s="179"/>
      <c r="X204" s="179"/>
      <c r="Y204" s="179"/>
      <c r="Z204" s="179"/>
      <c r="AA204" s="179"/>
      <c r="AB204" s="179"/>
      <c r="AC204" s="179"/>
      <c r="AD204" s="179"/>
      <c r="AE204" s="179"/>
      <c r="AF204" s="179"/>
      <c r="AG204" s="179"/>
      <c r="AH204" s="179"/>
      <c r="AI204" s="179"/>
      <c r="AJ204" s="179"/>
      <c r="AK204" s="179"/>
      <c r="AL204" s="179"/>
      <c r="AM204" s="179"/>
      <c r="AN204" s="179"/>
      <c r="AO204" s="179"/>
      <c r="AP204" s="179"/>
      <c r="AQ204" s="179"/>
      <c r="AR204" s="179"/>
      <c r="AS204" s="179"/>
      <c r="AT204" s="179"/>
      <c r="AU204" s="179"/>
      <c r="AV204" s="179"/>
      <c r="AW204" s="179"/>
    </row>
    <row r="205" spans="10:49" x14ac:dyDescent="0.2">
      <c r="J205" s="179"/>
      <c r="K205" s="179"/>
      <c r="L205" s="179"/>
      <c r="M205" s="179"/>
      <c r="N205" s="179"/>
      <c r="O205" s="179"/>
      <c r="P205" s="179"/>
      <c r="Q205" s="179"/>
      <c r="R205" s="179"/>
      <c r="S205" s="179"/>
      <c r="T205" s="179"/>
      <c r="U205" s="179"/>
      <c r="V205" s="179"/>
      <c r="W205" s="179"/>
      <c r="X205" s="179"/>
      <c r="Y205" s="179"/>
      <c r="Z205" s="179"/>
      <c r="AA205" s="179"/>
      <c r="AB205" s="179"/>
      <c r="AC205" s="179"/>
      <c r="AD205" s="179"/>
      <c r="AE205" s="179"/>
      <c r="AF205" s="179"/>
      <c r="AG205" s="179"/>
      <c r="AH205" s="179"/>
      <c r="AI205" s="179"/>
      <c r="AJ205" s="179"/>
      <c r="AK205" s="179"/>
      <c r="AL205" s="179"/>
      <c r="AM205" s="179"/>
      <c r="AN205" s="179"/>
      <c r="AO205" s="179"/>
      <c r="AP205" s="179"/>
      <c r="AQ205" s="179"/>
      <c r="AR205" s="179"/>
      <c r="AS205" s="179"/>
      <c r="AT205" s="179"/>
      <c r="AU205" s="179"/>
      <c r="AV205" s="179"/>
      <c r="AW205" s="179"/>
    </row>
    <row r="206" spans="10:49" x14ac:dyDescent="0.2">
      <c r="J206" s="179"/>
      <c r="K206" s="179"/>
      <c r="L206" s="179"/>
      <c r="M206" s="179"/>
      <c r="N206" s="179"/>
      <c r="O206" s="179"/>
      <c r="P206" s="179"/>
      <c r="Q206" s="179"/>
      <c r="R206" s="179"/>
      <c r="S206" s="179"/>
      <c r="T206" s="179"/>
      <c r="U206" s="179"/>
      <c r="V206" s="179"/>
      <c r="W206" s="179"/>
      <c r="X206" s="179"/>
      <c r="Y206" s="179"/>
      <c r="Z206" s="179"/>
      <c r="AA206" s="179"/>
      <c r="AB206" s="179"/>
      <c r="AC206" s="179"/>
      <c r="AD206" s="179"/>
      <c r="AE206" s="179"/>
      <c r="AF206" s="179"/>
      <c r="AG206" s="179"/>
      <c r="AH206" s="179"/>
      <c r="AI206" s="179"/>
      <c r="AJ206" s="179"/>
      <c r="AK206" s="179"/>
      <c r="AL206" s="179"/>
      <c r="AM206" s="179"/>
      <c r="AN206" s="179"/>
      <c r="AO206" s="179"/>
      <c r="AP206" s="179"/>
      <c r="AQ206" s="179"/>
      <c r="AR206" s="179"/>
      <c r="AS206" s="179"/>
      <c r="AT206" s="179"/>
      <c r="AU206" s="179"/>
      <c r="AV206" s="179"/>
      <c r="AW206" s="179"/>
    </row>
    <row r="207" spans="10:49" x14ac:dyDescent="0.2">
      <c r="J207" s="179"/>
      <c r="K207" s="179"/>
      <c r="L207" s="179"/>
      <c r="M207" s="179"/>
      <c r="N207" s="179"/>
      <c r="O207" s="179"/>
      <c r="P207" s="179"/>
      <c r="Q207" s="179"/>
      <c r="R207" s="179"/>
      <c r="S207" s="179"/>
      <c r="T207" s="179"/>
      <c r="U207" s="179"/>
      <c r="V207" s="179"/>
      <c r="W207" s="179"/>
      <c r="X207" s="179"/>
      <c r="Y207" s="179"/>
      <c r="Z207" s="179"/>
      <c r="AA207" s="179"/>
      <c r="AB207" s="179"/>
      <c r="AC207" s="179"/>
      <c r="AD207" s="179"/>
      <c r="AE207" s="179"/>
      <c r="AF207" s="179"/>
      <c r="AG207" s="179"/>
      <c r="AH207" s="179"/>
      <c r="AI207" s="179"/>
      <c r="AJ207" s="179"/>
      <c r="AK207" s="179"/>
      <c r="AL207" s="179"/>
      <c r="AM207" s="179"/>
      <c r="AN207" s="179"/>
      <c r="AO207" s="179"/>
      <c r="AP207" s="179"/>
      <c r="AQ207" s="179"/>
      <c r="AR207" s="179"/>
      <c r="AS207" s="179"/>
      <c r="AT207" s="179"/>
      <c r="AU207" s="179"/>
      <c r="AV207" s="179"/>
      <c r="AW207" s="179"/>
    </row>
    <row r="208" spans="10:49" x14ac:dyDescent="0.2">
      <c r="J208" s="179"/>
      <c r="K208" s="179"/>
      <c r="L208" s="179"/>
      <c r="M208" s="179"/>
      <c r="N208" s="179"/>
      <c r="O208" s="179"/>
      <c r="P208" s="179"/>
      <c r="Q208" s="179"/>
      <c r="R208" s="179"/>
      <c r="S208" s="179"/>
      <c r="T208" s="179"/>
      <c r="U208" s="179"/>
      <c r="V208" s="179"/>
      <c r="W208" s="179"/>
      <c r="X208" s="179"/>
      <c r="Y208" s="179"/>
      <c r="Z208" s="179"/>
      <c r="AA208" s="179"/>
      <c r="AB208" s="179"/>
      <c r="AC208" s="179"/>
      <c r="AD208" s="179"/>
      <c r="AE208" s="179"/>
      <c r="AF208" s="179"/>
      <c r="AG208" s="179"/>
      <c r="AH208" s="179"/>
      <c r="AI208" s="179"/>
      <c r="AJ208" s="179"/>
      <c r="AK208" s="179"/>
      <c r="AL208" s="179"/>
      <c r="AM208" s="179"/>
      <c r="AN208" s="179"/>
      <c r="AO208" s="179"/>
      <c r="AP208" s="179"/>
      <c r="AQ208" s="179"/>
      <c r="AR208" s="179"/>
      <c r="AS208" s="179"/>
      <c r="AT208" s="179"/>
      <c r="AU208" s="179"/>
      <c r="AV208" s="179"/>
      <c r="AW208" s="179"/>
    </row>
    <row r="209" spans="10:49" x14ac:dyDescent="0.2">
      <c r="J209" s="179"/>
      <c r="K209" s="179"/>
      <c r="L209" s="179"/>
      <c r="M209" s="179"/>
      <c r="N209" s="179"/>
      <c r="O209" s="179"/>
      <c r="P209" s="179"/>
      <c r="Q209" s="179"/>
      <c r="R209" s="179"/>
      <c r="S209" s="179"/>
      <c r="T209" s="179"/>
      <c r="U209" s="179"/>
      <c r="V209" s="179"/>
      <c r="W209" s="179"/>
      <c r="X209" s="179"/>
      <c r="Y209" s="179"/>
      <c r="Z209" s="179"/>
      <c r="AA209" s="179"/>
      <c r="AB209" s="179"/>
      <c r="AC209" s="179"/>
      <c r="AD209" s="179"/>
      <c r="AE209" s="179"/>
      <c r="AF209" s="179"/>
      <c r="AG209" s="179"/>
      <c r="AH209" s="179"/>
      <c r="AI209" s="179"/>
      <c r="AJ209" s="179"/>
      <c r="AK209" s="179"/>
      <c r="AL209" s="179"/>
      <c r="AM209" s="179"/>
      <c r="AN209" s="179"/>
      <c r="AO209" s="179"/>
      <c r="AP209" s="179"/>
      <c r="AQ209" s="179"/>
      <c r="AR209" s="179"/>
      <c r="AS209" s="179"/>
      <c r="AT209" s="179"/>
      <c r="AU209" s="179"/>
      <c r="AV209" s="179"/>
      <c r="AW209" s="179"/>
    </row>
    <row r="210" spans="10:49" x14ac:dyDescent="0.2">
      <c r="J210" s="179"/>
      <c r="K210" s="179"/>
      <c r="L210" s="179"/>
      <c r="M210" s="179"/>
      <c r="N210" s="179"/>
      <c r="O210" s="179"/>
      <c r="P210" s="179"/>
      <c r="Q210" s="179"/>
      <c r="R210" s="179"/>
      <c r="S210" s="179"/>
      <c r="T210" s="179"/>
      <c r="U210" s="179"/>
      <c r="V210" s="179"/>
      <c r="W210" s="179"/>
      <c r="X210" s="179"/>
      <c r="Y210" s="179"/>
      <c r="Z210" s="179"/>
      <c r="AA210" s="179"/>
      <c r="AB210" s="179"/>
      <c r="AC210" s="179"/>
      <c r="AD210" s="179"/>
      <c r="AE210" s="179"/>
      <c r="AF210" s="179"/>
      <c r="AG210" s="179"/>
      <c r="AH210" s="179"/>
      <c r="AI210" s="179"/>
      <c r="AJ210" s="179"/>
      <c r="AK210" s="179"/>
      <c r="AL210" s="179"/>
      <c r="AM210" s="179"/>
      <c r="AN210" s="179"/>
      <c r="AO210" s="179"/>
      <c r="AP210" s="179"/>
      <c r="AQ210" s="179"/>
      <c r="AR210" s="179"/>
      <c r="AS210" s="179"/>
      <c r="AT210" s="179"/>
      <c r="AU210" s="179"/>
      <c r="AV210" s="179"/>
      <c r="AW210" s="179"/>
    </row>
    <row r="211" spans="10:49" x14ac:dyDescent="0.2">
      <c r="J211" s="179"/>
      <c r="K211" s="179"/>
      <c r="L211" s="179"/>
      <c r="M211" s="179"/>
      <c r="N211" s="179"/>
      <c r="O211" s="179"/>
      <c r="P211" s="179"/>
      <c r="Q211" s="179"/>
      <c r="R211" s="179"/>
      <c r="S211" s="179"/>
      <c r="T211" s="179"/>
      <c r="U211" s="179"/>
      <c r="V211" s="179"/>
      <c r="W211" s="179"/>
      <c r="X211" s="179"/>
      <c r="Y211" s="179"/>
      <c r="Z211" s="179"/>
      <c r="AA211" s="179"/>
      <c r="AB211" s="179"/>
      <c r="AC211" s="179"/>
      <c r="AD211" s="179"/>
      <c r="AE211" s="179"/>
      <c r="AF211" s="179"/>
      <c r="AG211" s="179"/>
      <c r="AH211" s="179"/>
      <c r="AI211" s="179"/>
      <c r="AJ211" s="179"/>
      <c r="AK211" s="179"/>
      <c r="AL211" s="179"/>
      <c r="AM211" s="179"/>
      <c r="AN211" s="179"/>
      <c r="AO211" s="179"/>
      <c r="AP211" s="179"/>
      <c r="AQ211" s="179"/>
      <c r="AR211" s="179"/>
      <c r="AS211" s="179"/>
      <c r="AT211" s="179"/>
      <c r="AU211" s="179"/>
      <c r="AV211" s="179"/>
      <c r="AW211" s="179"/>
    </row>
    <row r="212" spans="10:49" x14ac:dyDescent="0.2">
      <c r="J212" s="179"/>
      <c r="K212" s="179"/>
      <c r="L212" s="179"/>
      <c r="M212" s="179"/>
      <c r="N212" s="179"/>
      <c r="O212" s="179"/>
      <c r="P212" s="179"/>
      <c r="Q212" s="179"/>
      <c r="R212" s="179"/>
      <c r="S212" s="179"/>
      <c r="T212" s="179"/>
      <c r="U212" s="179"/>
      <c r="V212" s="179"/>
      <c r="W212" s="179"/>
      <c r="X212" s="179"/>
      <c r="Y212" s="179"/>
      <c r="Z212" s="179"/>
      <c r="AA212" s="179"/>
      <c r="AB212" s="179"/>
      <c r="AC212" s="179"/>
      <c r="AD212" s="179"/>
      <c r="AE212" s="179"/>
      <c r="AF212" s="179"/>
      <c r="AG212" s="179"/>
      <c r="AH212" s="179"/>
      <c r="AI212" s="179"/>
      <c r="AJ212" s="179"/>
      <c r="AK212" s="179"/>
      <c r="AL212" s="179"/>
      <c r="AM212" s="179"/>
      <c r="AN212" s="179"/>
      <c r="AO212" s="179"/>
      <c r="AP212" s="179"/>
      <c r="AQ212" s="179"/>
      <c r="AR212" s="179"/>
      <c r="AS212" s="179"/>
      <c r="AT212" s="179"/>
      <c r="AU212" s="179"/>
      <c r="AV212" s="179"/>
      <c r="AW212" s="179"/>
    </row>
    <row r="213" spans="10:49" x14ac:dyDescent="0.2">
      <c r="J213" s="179"/>
      <c r="K213" s="179"/>
      <c r="L213" s="179"/>
      <c r="M213" s="179"/>
      <c r="N213" s="179"/>
      <c r="O213" s="179"/>
      <c r="P213" s="179"/>
      <c r="Q213" s="179"/>
      <c r="R213" s="179"/>
      <c r="S213" s="179"/>
      <c r="T213" s="179"/>
      <c r="U213" s="179"/>
      <c r="V213" s="179"/>
      <c r="W213" s="179"/>
      <c r="X213" s="179"/>
      <c r="Y213" s="179"/>
      <c r="Z213" s="179"/>
      <c r="AA213" s="179"/>
      <c r="AB213" s="179"/>
      <c r="AC213" s="179"/>
      <c r="AD213" s="179"/>
      <c r="AE213" s="179"/>
      <c r="AF213" s="179"/>
      <c r="AG213" s="179"/>
      <c r="AH213" s="179"/>
      <c r="AI213" s="179"/>
      <c r="AJ213" s="179"/>
      <c r="AK213" s="179"/>
      <c r="AL213" s="179"/>
      <c r="AM213" s="179"/>
      <c r="AN213" s="179"/>
      <c r="AO213" s="179"/>
      <c r="AP213" s="179"/>
      <c r="AQ213" s="179"/>
      <c r="AR213" s="179"/>
      <c r="AS213" s="179"/>
      <c r="AT213" s="179"/>
      <c r="AU213" s="179"/>
      <c r="AV213" s="179"/>
      <c r="AW213" s="179"/>
    </row>
    <row r="214" spans="10:49" x14ac:dyDescent="0.2">
      <c r="J214" s="179"/>
      <c r="K214" s="179"/>
      <c r="L214" s="179"/>
      <c r="M214" s="179"/>
      <c r="N214" s="179"/>
      <c r="O214" s="179"/>
      <c r="P214" s="179"/>
      <c r="Q214" s="179"/>
      <c r="R214" s="179"/>
      <c r="S214" s="179"/>
      <c r="T214" s="179"/>
      <c r="U214" s="179"/>
      <c r="V214" s="179"/>
      <c r="W214" s="179"/>
      <c r="X214" s="179"/>
      <c r="Y214" s="179"/>
      <c r="Z214" s="179"/>
      <c r="AA214" s="179"/>
      <c r="AB214" s="179"/>
      <c r="AC214" s="179"/>
      <c r="AD214" s="179"/>
      <c r="AE214" s="179"/>
      <c r="AF214" s="179"/>
      <c r="AG214" s="179"/>
      <c r="AH214" s="179"/>
      <c r="AI214" s="179"/>
      <c r="AJ214" s="179"/>
      <c r="AK214" s="179"/>
      <c r="AL214" s="179"/>
      <c r="AM214" s="179"/>
      <c r="AN214" s="179"/>
      <c r="AO214" s="179"/>
      <c r="AP214" s="179"/>
      <c r="AQ214" s="179"/>
      <c r="AR214" s="179"/>
      <c r="AS214" s="179"/>
      <c r="AT214" s="179"/>
      <c r="AU214" s="179"/>
      <c r="AV214" s="179"/>
      <c r="AW214" s="179"/>
    </row>
    <row r="215" spans="10:49" x14ac:dyDescent="0.2">
      <c r="J215" s="179"/>
      <c r="K215" s="179"/>
      <c r="L215" s="179"/>
      <c r="M215" s="179"/>
      <c r="N215" s="179"/>
      <c r="O215" s="179"/>
      <c r="P215" s="179"/>
      <c r="Q215" s="179"/>
      <c r="R215" s="179"/>
      <c r="S215" s="179"/>
      <c r="T215" s="179"/>
      <c r="U215" s="179"/>
      <c r="V215" s="179"/>
      <c r="W215" s="179"/>
      <c r="X215" s="179"/>
      <c r="Y215" s="179"/>
      <c r="Z215" s="179"/>
      <c r="AA215" s="179"/>
      <c r="AB215" s="179"/>
      <c r="AC215" s="179"/>
      <c r="AD215" s="179"/>
      <c r="AE215" s="179"/>
      <c r="AF215" s="179"/>
      <c r="AG215" s="179"/>
      <c r="AH215" s="179"/>
      <c r="AI215" s="179"/>
      <c r="AJ215" s="179"/>
      <c r="AK215" s="179"/>
      <c r="AL215" s="179"/>
      <c r="AM215" s="179"/>
      <c r="AN215" s="179"/>
      <c r="AO215" s="179"/>
      <c r="AP215" s="179"/>
      <c r="AQ215" s="179"/>
      <c r="AR215" s="179"/>
      <c r="AS215" s="179"/>
      <c r="AT215" s="179"/>
      <c r="AU215" s="179"/>
      <c r="AV215" s="179"/>
      <c r="AW215" s="179"/>
    </row>
    <row r="216" spans="10:49" x14ac:dyDescent="0.2">
      <c r="J216" s="179"/>
      <c r="K216" s="179"/>
      <c r="L216" s="179"/>
      <c r="M216" s="179"/>
      <c r="N216" s="179"/>
      <c r="O216" s="179"/>
      <c r="P216" s="179"/>
      <c r="Q216" s="179"/>
      <c r="R216" s="179"/>
      <c r="S216" s="179"/>
      <c r="T216" s="179"/>
      <c r="U216" s="179"/>
      <c r="V216" s="179"/>
      <c r="W216" s="179"/>
      <c r="X216" s="179"/>
      <c r="Y216" s="179"/>
      <c r="Z216" s="179"/>
      <c r="AA216" s="179"/>
      <c r="AB216" s="179"/>
      <c r="AC216" s="179"/>
      <c r="AD216" s="179"/>
      <c r="AE216" s="179"/>
      <c r="AF216" s="179"/>
      <c r="AG216" s="179"/>
      <c r="AH216" s="179"/>
      <c r="AI216" s="179"/>
      <c r="AJ216" s="179"/>
      <c r="AK216" s="179"/>
      <c r="AL216" s="179"/>
      <c r="AM216" s="179"/>
      <c r="AN216" s="179"/>
      <c r="AO216" s="179"/>
      <c r="AP216" s="179"/>
      <c r="AQ216" s="179"/>
      <c r="AR216" s="179"/>
      <c r="AS216" s="179"/>
      <c r="AT216" s="179"/>
      <c r="AU216" s="179"/>
      <c r="AV216" s="179"/>
      <c r="AW216" s="179"/>
    </row>
    <row r="217" spans="10:49" x14ac:dyDescent="0.2">
      <c r="J217" s="179"/>
      <c r="K217" s="179"/>
      <c r="L217" s="179"/>
      <c r="M217" s="179"/>
      <c r="N217" s="179"/>
      <c r="O217" s="179"/>
      <c r="P217" s="179"/>
      <c r="Q217" s="179"/>
      <c r="R217" s="179"/>
      <c r="S217" s="179"/>
      <c r="T217" s="179"/>
      <c r="U217" s="179"/>
      <c r="V217" s="179"/>
      <c r="W217" s="179"/>
      <c r="X217" s="179"/>
      <c r="Y217" s="179"/>
      <c r="Z217" s="179"/>
      <c r="AA217" s="179"/>
      <c r="AB217" s="179"/>
      <c r="AC217" s="179"/>
      <c r="AD217" s="179"/>
      <c r="AE217" s="179"/>
      <c r="AF217" s="179"/>
      <c r="AG217" s="179"/>
      <c r="AH217" s="179"/>
      <c r="AI217" s="179"/>
      <c r="AJ217" s="179"/>
      <c r="AK217" s="179"/>
      <c r="AL217" s="179"/>
      <c r="AM217" s="179"/>
      <c r="AN217" s="179"/>
      <c r="AO217" s="179"/>
      <c r="AP217" s="179"/>
      <c r="AQ217" s="179"/>
      <c r="AR217" s="179"/>
      <c r="AS217" s="179"/>
      <c r="AT217" s="179"/>
      <c r="AU217" s="179"/>
      <c r="AV217" s="179"/>
      <c r="AW217" s="179"/>
    </row>
    <row r="218" spans="10:49" x14ac:dyDescent="0.2">
      <c r="J218" s="179"/>
      <c r="K218" s="179"/>
      <c r="L218" s="179"/>
      <c r="M218" s="179"/>
      <c r="N218" s="179"/>
      <c r="O218" s="179"/>
      <c r="P218" s="179"/>
      <c r="Q218" s="179"/>
      <c r="R218" s="179"/>
      <c r="S218" s="179"/>
      <c r="T218" s="179"/>
      <c r="U218" s="179"/>
      <c r="V218" s="179"/>
      <c r="W218" s="179"/>
      <c r="X218" s="179"/>
      <c r="Y218" s="179"/>
      <c r="Z218" s="179"/>
      <c r="AA218" s="179"/>
      <c r="AB218" s="179"/>
      <c r="AC218" s="179"/>
      <c r="AD218" s="179"/>
      <c r="AE218" s="179"/>
      <c r="AF218" s="179"/>
      <c r="AG218" s="179"/>
      <c r="AH218" s="179"/>
      <c r="AI218" s="179"/>
      <c r="AJ218" s="179"/>
      <c r="AK218" s="179"/>
      <c r="AL218" s="179"/>
      <c r="AM218" s="179"/>
      <c r="AN218" s="179"/>
      <c r="AO218" s="179"/>
      <c r="AP218" s="179"/>
      <c r="AQ218" s="179"/>
      <c r="AR218" s="179"/>
      <c r="AS218" s="179"/>
      <c r="AT218" s="179"/>
      <c r="AU218" s="179"/>
      <c r="AV218" s="179"/>
      <c r="AW218" s="179"/>
    </row>
    <row r="219" spans="10:49" x14ac:dyDescent="0.2">
      <c r="J219" s="179"/>
      <c r="K219" s="179"/>
      <c r="L219" s="179"/>
      <c r="M219" s="179"/>
      <c r="N219" s="179"/>
      <c r="O219" s="179"/>
      <c r="P219" s="179"/>
      <c r="Q219" s="179"/>
      <c r="R219" s="179"/>
      <c r="S219" s="179"/>
      <c r="T219" s="179"/>
      <c r="U219" s="179"/>
      <c r="V219" s="179"/>
      <c r="W219" s="179"/>
      <c r="X219" s="179"/>
      <c r="Y219" s="179"/>
      <c r="Z219" s="179"/>
      <c r="AA219" s="179"/>
      <c r="AB219" s="179"/>
      <c r="AC219" s="179"/>
      <c r="AD219" s="179"/>
      <c r="AE219" s="179"/>
      <c r="AF219" s="179"/>
      <c r="AG219" s="179"/>
      <c r="AH219" s="179"/>
      <c r="AI219" s="179"/>
      <c r="AJ219" s="179"/>
      <c r="AK219" s="179"/>
      <c r="AL219" s="179"/>
      <c r="AM219" s="179"/>
      <c r="AN219" s="179"/>
      <c r="AO219" s="179"/>
      <c r="AP219" s="179"/>
      <c r="AQ219" s="179"/>
      <c r="AR219" s="179"/>
      <c r="AS219" s="179"/>
      <c r="AT219" s="179"/>
      <c r="AU219" s="179"/>
      <c r="AV219" s="179"/>
      <c r="AW219" s="179"/>
    </row>
    <row r="220" spans="10:49" x14ac:dyDescent="0.2">
      <c r="J220" s="179"/>
      <c r="K220" s="179"/>
      <c r="L220" s="179"/>
      <c r="M220" s="179"/>
      <c r="N220" s="179"/>
      <c r="O220" s="179"/>
      <c r="P220" s="179"/>
      <c r="Q220" s="179"/>
      <c r="R220" s="179"/>
      <c r="S220" s="179"/>
      <c r="T220" s="179"/>
      <c r="U220" s="179"/>
      <c r="V220" s="179"/>
      <c r="W220" s="179"/>
      <c r="X220" s="179"/>
      <c r="Y220" s="179"/>
      <c r="Z220" s="179"/>
      <c r="AA220" s="179"/>
      <c r="AB220" s="179"/>
      <c r="AC220" s="179"/>
      <c r="AD220" s="179"/>
      <c r="AE220" s="179"/>
      <c r="AF220" s="179"/>
      <c r="AG220" s="179"/>
      <c r="AH220" s="179"/>
      <c r="AI220" s="179"/>
      <c r="AJ220" s="179"/>
      <c r="AK220" s="179"/>
      <c r="AL220" s="179"/>
      <c r="AM220" s="179"/>
      <c r="AN220" s="179"/>
      <c r="AO220" s="179"/>
      <c r="AP220" s="179"/>
      <c r="AQ220" s="179"/>
      <c r="AR220" s="179"/>
      <c r="AS220" s="179"/>
      <c r="AT220" s="179"/>
      <c r="AU220" s="179"/>
      <c r="AV220" s="179"/>
      <c r="AW220" s="179"/>
    </row>
    <row r="221" spans="10:49" x14ac:dyDescent="0.2">
      <c r="J221" s="179"/>
      <c r="K221" s="179"/>
      <c r="L221" s="179"/>
      <c r="M221" s="179"/>
      <c r="N221" s="179"/>
      <c r="O221" s="179"/>
      <c r="P221" s="179"/>
      <c r="Q221" s="179"/>
      <c r="R221" s="179"/>
      <c r="S221" s="179"/>
      <c r="T221" s="179"/>
      <c r="U221" s="179"/>
      <c r="V221" s="179"/>
      <c r="W221" s="179"/>
      <c r="X221" s="179"/>
      <c r="Y221" s="179"/>
      <c r="Z221" s="179"/>
      <c r="AA221" s="179"/>
      <c r="AB221" s="179"/>
      <c r="AC221" s="179"/>
      <c r="AD221" s="179"/>
      <c r="AE221" s="179"/>
      <c r="AF221" s="179"/>
      <c r="AG221" s="179"/>
      <c r="AH221" s="179"/>
      <c r="AI221" s="179"/>
      <c r="AJ221" s="179"/>
      <c r="AK221" s="179"/>
      <c r="AL221" s="179"/>
      <c r="AM221" s="179"/>
      <c r="AN221" s="179"/>
      <c r="AO221" s="179"/>
      <c r="AP221" s="179"/>
      <c r="AQ221" s="179"/>
      <c r="AR221" s="179"/>
      <c r="AS221" s="179"/>
      <c r="AT221" s="179"/>
      <c r="AU221" s="179"/>
      <c r="AV221" s="179"/>
      <c r="AW221" s="179"/>
    </row>
    <row r="222" spans="10:49" x14ac:dyDescent="0.2">
      <c r="J222" s="179"/>
      <c r="K222" s="179"/>
      <c r="L222" s="179"/>
      <c r="M222" s="179"/>
      <c r="N222" s="179"/>
      <c r="O222" s="179"/>
      <c r="P222" s="179"/>
      <c r="Q222" s="179"/>
      <c r="R222" s="179"/>
      <c r="S222" s="179"/>
      <c r="T222" s="179"/>
      <c r="U222" s="179"/>
      <c r="V222" s="179"/>
      <c r="W222" s="179"/>
      <c r="X222" s="179"/>
      <c r="Y222" s="179"/>
      <c r="Z222" s="179"/>
      <c r="AA222" s="179"/>
      <c r="AB222" s="179"/>
      <c r="AC222" s="179"/>
      <c r="AD222" s="179"/>
      <c r="AE222" s="179"/>
      <c r="AF222" s="179"/>
      <c r="AG222" s="179"/>
      <c r="AH222" s="179"/>
      <c r="AI222" s="179"/>
      <c r="AJ222" s="179"/>
      <c r="AK222" s="179"/>
      <c r="AL222" s="179"/>
      <c r="AM222" s="179"/>
      <c r="AN222" s="179"/>
      <c r="AO222" s="179"/>
      <c r="AP222" s="179"/>
      <c r="AQ222" s="179"/>
      <c r="AR222" s="179"/>
      <c r="AS222" s="179"/>
      <c r="AT222" s="179"/>
      <c r="AU222" s="179"/>
      <c r="AV222" s="179"/>
      <c r="AW222" s="179"/>
    </row>
    <row r="223" spans="10:49" x14ac:dyDescent="0.2">
      <c r="J223" s="179"/>
      <c r="K223" s="179"/>
      <c r="L223" s="179"/>
      <c r="M223" s="179"/>
      <c r="N223" s="179"/>
      <c r="O223" s="179"/>
      <c r="P223" s="179"/>
      <c r="Q223" s="179"/>
      <c r="R223" s="179"/>
      <c r="S223" s="179"/>
      <c r="T223" s="179"/>
      <c r="U223" s="179"/>
      <c r="V223" s="179"/>
      <c r="W223" s="179"/>
      <c r="X223" s="179"/>
      <c r="Y223" s="179"/>
      <c r="Z223" s="179"/>
      <c r="AA223" s="179"/>
      <c r="AB223" s="179"/>
      <c r="AC223" s="179"/>
      <c r="AD223" s="179"/>
      <c r="AE223" s="179"/>
      <c r="AF223" s="179"/>
      <c r="AG223" s="179"/>
      <c r="AH223" s="179"/>
      <c r="AI223" s="179"/>
      <c r="AJ223" s="179"/>
      <c r="AK223" s="179"/>
      <c r="AL223" s="179"/>
      <c r="AM223" s="179"/>
      <c r="AN223" s="179"/>
      <c r="AO223" s="179"/>
      <c r="AP223" s="179"/>
      <c r="AQ223" s="179"/>
      <c r="AR223" s="179"/>
      <c r="AS223" s="179"/>
      <c r="AT223" s="179"/>
      <c r="AU223" s="179"/>
      <c r="AV223" s="179"/>
      <c r="AW223" s="179"/>
    </row>
    <row r="224" spans="10:49" x14ac:dyDescent="0.2">
      <c r="J224" s="179"/>
      <c r="K224" s="179"/>
      <c r="L224" s="179"/>
      <c r="M224" s="179"/>
      <c r="N224" s="179"/>
      <c r="O224" s="179"/>
      <c r="P224" s="179"/>
      <c r="Q224" s="179"/>
      <c r="R224" s="179"/>
      <c r="S224" s="179"/>
      <c r="T224" s="179"/>
      <c r="U224" s="179"/>
      <c r="V224" s="179"/>
      <c r="W224" s="179"/>
      <c r="X224" s="179"/>
      <c r="Y224" s="179"/>
      <c r="Z224" s="179"/>
      <c r="AA224" s="179"/>
      <c r="AB224" s="179"/>
      <c r="AC224" s="179"/>
      <c r="AD224" s="179"/>
      <c r="AE224" s="179"/>
      <c r="AF224" s="179"/>
      <c r="AG224" s="179"/>
      <c r="AH224" s="179"/>
      <c r="AI224" s="179"/>
      <c r="AJ224" s="179"/>
      <c r="AK224" s="179"/>
      <c r="AL224" s="179"/>
      <c r="AM224" s="179"/>
      <c r="AN224" s="179"/>
      <c r="AO224" s="179"/>
      <c r="AP224" s="179"/>
      <c r="AQ224" s="179"/>
      <c r="AR224" s="179"/>
      <c r="AS224" s="179"/>
      <c r="AT224" s="179"/>
      <c r="AU224" s="179"/>
      <c r="AV224" s="179"/>
      <c r="AW224" s="179"/>
    </row>
    <row r="225" spans="10:49" x14ac:dyDescent="0.2">
      <c r="J225" s="179"/>
      <c r="K225" s="179"/>
      <c r="L225" s="179"/>
      <c r="M225" s="179"/>
      <c r="N225" s="179"/>
      <c r="O225" s="179"/>
      <c r="P225" s="179"/>
      <c r="Q225" s="179"/>
      <c r="R225" s="179"/>
      <c r="S225" s="179"/>
      <c r="T225" s="179"/>
      <c r="U225" s="179"/>
      <c r="V225" s="179"/>
      <c r="W225" s="179"/>
      <c r="X225" s="179"/>
      <c r="Y225" s="179"/>
      <c r="Z225" s="179"/>
      <c r="AA225" s="179"/>
      <c r="AB225" s="179"/>
      <c r="AC225" s="179"/>
      <c r="AD225" s="179"/>
      <c r="AE225" s="179"/>
      <c r="AF225" s="179"/>
      <c r="AG225" s="179"/>
      <c r="AH225" s="179"/>
      <c r="AI225" s="179"/>
      <c r="AJ225" s="179"/>
      <c r="AK225" s="179"/>
      <c r="AL225" s="179"/>
      <c r="AM225" s="179"/>
      <c r="AN225" s="179"/>
      <c r="AO225" s="179"/>
      <c r="AP225" s="179"/>
      <c r="AQ225" s="179"/>
      <c r="AR225" s="179"/>
      <c r="AS225" s="179"/>
      <c r="AT225" s="179"/>
      <c r="AU225" s="179"/>
      <c r="AV225" s="179"/>
      <c r="AW225" s="179"/>
    </row>
    <row r="226" spans="10:49" x14ac:dyDescent="0.2">
      <c r="J226" s="179"/>
      <c r="K226" s="179"/>
      <c r="L226" s="179"/>
      <c r="M226" s="179"/>
      <c r="N226" s="179"/>
      <c r="O226" s="179"/>
      <c r="P226" s="179"/>
      <c r="Q226" s="179"/>
      <c r="R226" s="179"/>
      <c r="S226" s="179"/>
      <c r="T226" s="179"/>
      <c r="U226" s="179"/>
      <c r="V226" s="179"/>
      <c r="W226" s="179"/>
      <c r="X226" s="179"/>
      <c r="Y226" s="179"/>
      <c r="Z226" s="179"/>
      <c r="AA226" s="179"/>
      <c r="AB226" s="179"/>
      <c r="AC226" s="179"/>
      <c r="AD226" s="179"/>
      <c r="AE226" s="179"/>
      <c r="AF226" s="179"/>
      <c r="AG226" s="179"/>
      <c r="AH226" s="179"/>
      <c r="AI226" s="179"/>
      <c r="AJ226" s="179"/>
      <c r="AK226" s="179"/>
      <c r="AL226" s="179"/>
      <c r="AM226" s="179"/>
      <c r="AN226" s="179"/>
      <c r="AO226" s="179"/>
      <c r="AP226" s="179"/>
      <c r="AQ226" s="179"/>
      <c r="AR226" s="179"/>
      <c r="AS226" s="179"/>
      <c r="AT226" s="179"/>
      <c r="AU226" s="179"/>
      <c r="AV226" s="179"/>
      <c r="AW226" s="179"/>
    </row>
    <row r="227" spans="10:49" x14ac:dyDescent="0.2">
      <c r="J227" s="179"/>
      <c r="K227" s="179"/>
      <c r="L227" s="179"/>
      <c r="M227" s="179"/>
      <c r="N227" s="179"/>
      <c r="O227" s="179"/>
      <c r="P227" s="179"/>
      <c r="Q227" s="179"/>
      <c r="R227" s="179"/>
      <c r="S227" s="179"/>
      <c r="T227" s="179"/>
      <c r="U227" s="179"/>
      <c r="V227" s="179"/>
      <c r="W227" s="179"/>
      <c r="X227" s="179"/>
      <c r="Y227" s="179"/>
      <c r="Z227" s="179"/>
      <c r="AA227" s="179"/>
      <c r="AB227" s="179"/>
      <c r="AC227" s="179"/>
      <c r="AD227" s="179"/>
      <c r="AE227" s="179"/>
      <c r="AF227" s="179"/>
      <c r="AG227" s="179"/>
      <c r="AH227" s="179"/>
      <c r="AI227" s="179"/>
      <c r="AJ227" s="179"/>
      <c r="AK227" s="179"/>
      <c r="AL227" s="179"/>
      <c r="AM227" s="179"/>
      <c r="AN227" s="179"/>
      <c r="AO227" s="179"/>
      <c r="AP227" s="179"/>
      <c r="AQ227" s="179"/>
      <c r="AR227" s="179"/>
      <c r="AS227" s="179"/>
      <c r="AT227" s="179"/>
      <c r="AU227" s="179"/>
      <c r="AV227" s="179"/>
      <c r="AW227" s="179"/>
    </row>
    <row r="228" spans="10:49" x14ac:dyDescent="0.2">
      <c r="J228" s="179"/>
      <c r="K228" s="179"/>
      <c r="L228" s="179"/>
      <c r="M228" s="179"/>
      <c r="N228" s="179"/>
      <c r="O228" s="179"/>
      <c r="P228" s="179"/>
      <c r="Q228" s="179"/>
      <c r="R228" s="179"/>
      <c r="S228" s="179"/>
      <c r="T228" s="179"/>
      <c r="U228" s="179"/>
      <c r="V228" s="179"/>
      <c r="W228" s="179"/>
      <c r="X228" s="179"/>
      <c r="Y228" s="179"/>
      <c r="Z228" s="179"/>
      <c r="AA228" s="179"/>
      <c r="AB228" s="179"/>
      <c r="AC228" s="179"/>
      <c r="AD228" s="179"/>
      <c r="AE228" s="179"/>
      <c r="AF228" s="179"/>
      <c r="AG228" s="179"/>
      <c r="AH228" s="179"/>
      <c r="AI228" s="179"/>
      <c r="AJ228" s="179"/>
      <c r="AK228" s="179"/>
      <c r="AL228" s="179"/>
      <c r="AM228" s="179"/>
      <c r="AN228" s="179"/>
      <c r="AO228" s="179"/>
      <c r="AP228" s="179"/>
      <c r="AQ228" s="179"/>
      <c r="AR228" s="179"/>
      <c r="AS228" s="179"/>
      <c r="AT228" s="179"/>
      <c r="AU228" s="179"/>
      <c r="AV228" s="179"/>
      <c r="AW228" s="179"/>
    </row>
    <row r="229" spans="10:49" x14ac:dyDescent="0.2">
      <c r="J229" s="179"/>
      <c r="K229" s="179"/>
      <c r="L229" s="179"/>
      <c r="M229" s="179"/>
      <c r="N229" s="179"/>
      <c r="O229" s="179"/>
      <c r="P229" s="179"/>
      <c r="Q229" s="179"/>
      <c r="R229" s="179"/>
      <c r="S229" s="179"/>
      <c r="T229" s="179"/>
      <c r="U229" s="179"/>
      <c r="V229" s="179"/>
      <c r="W229" s="179"/>
      <c r="X229" s="179"/>
      <c r="Y229" s="179"/>
      <c r="Z229" s="179"/>
      <c r="AA229" s="179"/>
      <c r="AB229" s="179"/>
      <c r="AC229" s="179"/>
      <c r="AD229" s="179"/>
      <c r="AE229" s="179"/>
      <c r="AF229" s="179"/>
      <c r="AG229" s="179"/>
      <c r="AH229" s="179"/>
      <c r="AI229" s="179"/>
      <c r="AJ229" s="179"/>
      <c r="AK229" s="179"/>
      <c r="AL229" s="179"/>
      <c r="AM229" s="179"/>
      <c r="AN229" s="179"/>
      <c r="AO229" s="179"/>
      <c r="AP229" s="179"/>
      <c r="AQ229" s="179"/>
      <c r="AR229" s="179"/>
      <c r="AS229" s="179"/>
      <c r="AT229" s="179"/>
      <c r="AU229" s="179"/>
      <c r="AV229" s="179"/>
      <c r="AW229" s="179"/>
    </row>
    <row r="230" spans="10:49" x14ac:dyDescent="0.2">
      <c r="J230" s="179"/>
      <c r="K230" s="179"/>
      <c r="L230" s="179"/>
      <c r="M230" s="179"/>
      <c r="N230" s="179"/>
      <c r="O230" s="179"/>
      <c r="P230" s="179"/>
      <c r="Q230" s="179"/>
      <c r="R230" s="179"/>
      <c r="S230" s="179"/>
      <c r="T230" s="179"/>
      <c r="U230" s="179"/>
      <c r="V230" s="179"/>
      <c r="W230" s="179"/>
      <c r="X230" s="179"/>
      <c r="Y230" s="179"/>
      <c r="Z230" s="179"/>
      <c r="AA230" s="179"/>
      <c r="AB230" s="179"/>
      <c r="AC230" s="179"/>
      <c r="AD230" s="179"/>
      <c r="AE230" s="179"/>
      <c r="AF230" s="179"/>
      <c r="AG230" s="179"/>
      <c r="AH230" s="179"/>
      <c r="AI230" s="179"/>
      <c r="AJ230" s="179"/>
      <c r="AK230" s="179"/>
      <c r="AL230" s="179"/>
      <c r="AM230" s="179"/>
      <c r="AN230" s="179"/>
      <c r="AO230" s="179"/>
      <c r="AP230" s="179"/>
      <c r="AQ230" s="179"/>
      <c r="AR230" s="179"/>
      <c r="AS230" s="179"/>
      <c r="AT230" s="179"/>
      <c r="AU230" s="179"/>
      <c r="AV230" s="179"/>
      <c r="AW230" s="179"/>
    </row>
    <row r="231" spans="10:49" x14ac:dyDescent="0.2">
      <c r="J231" s="179"/>
      <c r="K231" s="179"/>
      <c r="L231" s="179"/>
      <c r="M231" s="179"/>
      <c r="N231" s="179"/>
      <c r="O231" s="179"/>
      <c r="P231" s="179"/>
      <c r="Q231" s="179"/>
      <c r="R231" s="179"/>
      <c r="S231" s="179"/>
      <c r="T231" s="179"/>
      <c r="U231" s="179"/>
      <c r="V231" s="179"/>
      <c r="W231" s="179"/>
      <c r="X231" s="179"/>
      <c r="Y231" s="179"/>
      <c r="Z231" s="179"/>
      <c r="AA231" s="179"/>
      <c r="AB231" s="179"/>
      <c r="AC231" s="179"/>
      <c r="AD231" s="179"/>
      <c r="AE231" s="179"/>
      <c r="AF231" s="179"/>
      <c r="AG231" s="179"/>
      <c r="AH231" s="179"/>
      <c r="AI231" s="179"/>
      <c r="AJ231" s="179"/>
      <c r="AK231" s="179"/>
      <c r="AL231" s="179"/>
      <c r="AM231" s="179"/>
      <c r="AN231" s="179"/>
      <c r="AO231" s="179"/>
      <c r="AP231" s="179"/>
      <c r="AQ231" s="179"/>
      <c r="AR231" s="179"/>
      <c r="AS231" s="179"/>
      <c r="AT231" s="179"/>
      <c r="AU231" s="179"/>
      <c r="AV231" s="179"/>
      <c r="AW231" s="179"/>
    </row>
    <row r="232" spans="10:49" x14ac:dyDescent="0.2">
      <c r="J232" s="179"/>
      <c r="K232" s="179"/>
      <c r="L232" s="179"/>
      <c r="M232" s="179"/>
      <c r="N232" s="179"/>
      <c r="O232" s="179"/>
      <c r="P232" s="179"/>
      <c r="Q232" s="179"/>
      <c r="R232" s="179"/>
      <c r="S232" s="179"/>
      <c r="T232" s="179"/>
      <c r="U232" s="179"/>
      <c r="V232" s="179"/>
      <c r="W232" s="179"/>
      <c r="X232" s="179"/>
      <c r="Y232" s="179"/>
      <c r="Z232" s="179"/>
      <c r="AA232" s="179"/>
      <c r="AB232" s="179"/>
      <c r="AC232" s="179"/>
      <c r="AD232" s="179"/>
      <c r="AE232" s="179"/>
      <c r="AF232" s="179"/>
      <c r="AG232" s="179"/>
      <c r="AH232" s="179"/>
      <c r="AI232" s="179"/>
      <c r="AJ232" s="179"/>
      <c r="AK232" s="179"/>
      <c r="AL232" s="179"/>
      <c r="AM232" s="179"/>
      <c r="AN232" s="179"/>
      <c r="AO232" s="179"/>
      <c r="AP232" s="179"/>
      <c r="AQ232" s="179"/>
      <c r="AR232" s="179"/>
      <c r="AS232" s="179"/>
      <c r="AT232" s="179"/>
      <c r="AU232" s="179"/>
      <c r="AV232" s="179"/>
      <c r="AW232" s="179"/>
    </row>
    <row r="233" spans="10:49" x14ac:dyDescent="0.2">
      <c r="J233" s="179"/>
      <c r="K233" s="179"/>
      <c r="L233" s="179"/>
      <c r="M233" s="179"/>
      <c r="N233" s="179"/>
      <c r="O233" s="179"/>
      <c r="P233" s="179"/>
      <c r="Q233" s="179"/>
      <c r="R233" s="179"/>
      <c r="S233" s="179"/>
      <c r="T233" s="179"/>
      <c r="U233" s="179"/>
      <c r="V233" s="179"/>
      <c r="W233" s="179"/>
      <c r="X233" s="179"/>
      <c r="Y233" s="179"/>
      <c r="Z233" s="179"/>
      <c r="AA233" s="179"/>
      <c r="AB233" s="179"/>
      <c r="AC233" s="179"/>
      <c r="AD233" s="179"/>
      <c r="AE233" s="179"/>
      <c r="AF233" s="179"/>
      <c r="AG233" s="179"/>
      <c r="AH233" s="179"/>
      <c r="AI233" s="179"/>
      <c r="AJ233" s="179"/>
      <c r="AK233" s="179"/>
      <c r="AL233" s="179"/>
      <c r="AM233" s="179"/>
      <c r="AN233" s="179"/>
      <c r="AO233" s="179"/>
      <c r="AP233" s="179"/>
      <c r="AQ233" s="179"/>
      <c r="AR233" s="179"/>
      <c r="AS233" s="179"/>
      <c r="AT233" s="179"/>
      <c r="AU233" s="179"/>
      <c r="AV233" s="179"/>
      <c r="AW233" s="179"/>
    </row>
    <row r="234" spans="10:49" x14ac:dyDescent="0.2">
      <c r="J234" s="179"/>
      <c r="K234" s="179"/>
      <c r="L234" s="179"/>
      <c r="M234" s="179"/>
      <c r="N234" s="179"/>
      <c r="O234" s="179"/>
      <c r="P234" s="179"/>
      <c r="Q234" s="179"/>
      <c r="R234" s="179"/>
      <c r="S234" s="179"/>
      <c r="T234" s="179"/>
      <c r="U234" s="179"/>
      <c r="V234" s="179"/>
      <c r="W234" s="179"/>
      <c r="X234" s="179"/>
      <c r="Y234" s="179"/>
      <c r="Z234" s="179"/>
      <c r="AA234" s="179"/>
      <c r="AB234" s="179"/>
      <c r="AC234" s="179"/>
      <c r="AD234" s="179"/>
      <c r="AE234" s="179"/>
      <c r="AF234" s="179"/>
      <c r="AG234" s="179"/>
      <c r="AH234" s="179"/>
      <c r="AI234" s="179"/>
      <c r="AJ234" s="179"/>
      <c r="AK234" s="179"/>
      <c r="AL234" s="179"/>
      <c r="AM234" s="179"/>
      <c r="AN234" s="179"/>
      <c r="AO234" s="179"/>
      <c r="AP234" s="179"/>
      <c r="AQ234" s="179"/>
      <c r="AR234" s="179"/>
      <c r="AS234" s="179"/>
      <c r="AT234" s="179"/>
      <c r="AU234" s="179"/>
      <c r="AV234" s="179"/>
      <c r="AW234" s="179"/>
    </row>
    <row r="235" spans="10:49" x14ac:dyDescent="0.2">
      <c r="J235" s="179"/>
      <c r="K235" s="179"/>
      <c r="L235" s="179"/>
      <c r="M235" s="179"/>
      <c r="N235" s="179"/>
      <c r="O235" s="179"/>
      <c r="P235" s="179"/>
      <c r="Q235" s="179"/>
      <c r="R235" s="179"/>
      <c r="S235" s="179"/>
      <c r="T235" s="179"/>
      <c r="U235" s="179"/>
      <c r="V235" s="179"/>
      <c r="W235" s="179"/>
      <c r="X235" s="179"/>
      <c r="Y235" s="179"/>
      <c r="Z235" s="179"/>
      <c r="AA235" s="179"/>
      <c r="AB235" s="179"/>
      <c r="AC235" s="179"/>
      <c r="AD235" s="179"/>
      <c r="AE235" s="179"/>
      <c r="AF235" s="179"/>
      <c r="AG235" s="179"/>
      <c r="AH235" s="179"/>
      <c r="AI235" s="179"/>
      <c r="AJ235" s="179"/>
      <c r="AK235" s="179"/>
      <c r="AL235" s="179"/>
      <c r="AM235" s="179"/>
      <c r="AN235" s="179"/>
      <c r="AO235" s="179"/>
      <c r="AP235" s="179"/>
      <c r="AQ235" s="179"/>
      <c r="AR235" s="179"/>
      <c r="AS235" s="179"/>
      <c r="AT235" s="179"/>
      <c r="AU235" s="179"/>
      <c r="AV235" s="179"/>
      <c r="AW235" s="179"/>
    </row>
    <row r="236" spans="10:49" x14ac:dyDescent="0.2">
      <c r="J236" s="179"/>
      <c r="K236" s="179"/>
      <c r="L236" s="179"/>
      <c r="M236" s="179"/>
      <c r="N236" s="179"/>
      <c r="O236" s="179"/>
      <c r="P236" s="179"/>
      <c r="Q236" s="179"/>
      <c r="R236" s="179"/>
      <c r="S236" s="179"/>
      <c r="T236" s="179"/>
      <c r="U236" s="179"/>
      <c r="V236" s="179"/>
      <c r="W236" s="179"/>
      <c r="X236" s="179"/>
      <c r="Y236" s="179"/>
      <c r="Z236" s="179"/>
      <c r="AA236" s="179"/>
      <c r="AB236" s="179"/>
      <c r="AC236" s="179"/>
      <c r="AD236" s="179"/>
      <c r="AE236" s="179"/>
      <c r="AF236" s="179"/>
      <c r="AG236" s="179"/>
      <c r="AH236" s="179"/>
      <c r="AI236" s="179"/>
      <c r="AJ236" s="179"/>
      <c r="AK236" s="179"/>
      <c r="AL236" s="179"/>
      <c r="AM236" s="179"/>
      <c r="AN236" s="179"/>
      <c r="AO236" s="179"/>
      <c r="AP236" s="179"/>
      <c r="AQ236" s="179"/>
      <c r="AR236" s="179"/>
      <c r="AS236" s="179"/>
      <c r="AT236" s="179"/>
      <c r="AU236" s="179"/>
      <c r="AV236" s="179"/>
      <c r="AW236" s="179"/>
    </row>
    <row r="237" spans="10:49" x14ac:dyDescent="0.2">
      <c r="J237" s="179"/>
      <c r="K237" s="179"/>
      <c r="L237" s="179"/>
      <c r="M237" s="179"/>
      <c r="N237" s="179"/>
      <c r="O237" s="179"/>
      <c r="P237" s="179"/>
      <c r="Q237" s="179"/>
      <c r="R237" s="179"/>
      <c r="S237" s="179"/>
      <c r="T237" s="179"/>
      <c r="U237" s="179"/>
      <c r="V237" s="179"/>
      <c r="W237" s="179"/>
      <c r="X237" s="179"/>
      <c r="Y237" s="179"/>
      <c r="Z237" s="179"/>
      <c r="AA237" s="179"/>
      <c r="AB237" s="179"/>
      <c r="AC237" s="179"/>
      <c r="AD237" s="179"/>
      <c r="AE237" s="179"/>
      <c r="AF237" s="179"/>
      <c r="AG237" s="179"/>
      <c r="AH237" s="179"/>
      <c r="AI237" s="179"/>
      <c r="AJ237" s="179"/>
      <c r="AK237" s="179"/>
      <c r="AL237" s="179"/>
      <c r="AM237" s="179"/>
      <c r="AN237" s="179"/>
      <c r="AO237" s="179"/>
      <c r="AP237" s="179"/>
      <c r="AQ237" s="179"/>
      <c r="AR237" s="179"/>
      <c r="AS237" s="179"/>
      <c r="AT237" s="179"/>
      <c r="AU237" s="179"/>
      <c r="AV237" s="179"/>
      <c r="AW237" s="179"/>
    </row>
    <row r="238" spans="10:49" x14ac:dyDescent="0.2">
      <c r="J238" s="179"/>
      <c r="K238" s="179"/>
      <c r="L238" s="179"/>
      <c r="M238" s="179"/>
      <c r="N238" s="179"/>
      <c r="O238" s="179"/>
      <c r="P238" s="179"/>
      <c r="Q238" s="179"/>
      <c r="R238" s="179"/>
      <c r="S238" s="179"/>
      <c r="T238" s="179"/>
      <c r="U238" s="179"/>
      <c r="V238" s="179"/>
      <c r="W238" s="179"/>
      <c r="X238" s="179"/>
      <c r="Y238" s="179"/>
      <c r="Z238" s="179"/>
      <c r="AA238" s="179"/>
      <c r="AB238" s="179"/>
      <c r="AC238" s="179"/>
      <c r="AD238" s="179"/>
      <c r="AE238" s="179"/>
      <c r="AF238" s="179"/>
      <c r="AG238" s="179"/>
      <c r="AH238" s="179"/>
      <c r="AI238" s="179"/>
      <c r="AJ238" s="179"/>
      <c r="AK238" s="179"/>
      <c r="AL238" s="179"/>
      <c r="AM238" s="179"/>
      <c r="AN238" s="179"/>
      <c r="AO238" s="179"/>
      <c r="AP238" s="179"/>
      <c r="AQ238" s="179"/>
      <c r="AR238" s="179"/>
      <c r="AS238" s="179"/>
      <c r="AT238" s="179"/>
      <c r="AU238" s="179"/>
      <c r="AV238" s="179"/>
      <c r="AW238" s="179"/>
    </row>
    <row r="239" spans="10:49" x14ac:dyDescent="0.2">
      <c r="J239" s="179"/>
      <c r="K239" s="179"/>
      <c r="L239" s="179"/>
      <c r="M239" s="179"/>
      <c r="N239" s="179"/>
      <c r="O239" s="179"/>
      <c r="P239" s="179"/>
      <c r="Q239" s="179"/>
      <c r="R239" s="179"/>
      <c r="S239" s="179"/>
      <c r="T239" s="179"/>
      <c r="U239" s="179"/>
      <c r="V239" s="179"/>
      <c r="W239" s="179"/>
      <c r="X239" s="179"/>
      <c r="Y239" s="179"/>
      <c r="Z239" s="179"/>
      <c r="AA239" s="179"/>
      <c r="AB239" s="179"/>
      <c r="AC239" s="179"/>
      <c r="AD239" s="179"/>
      <c r="AE239" s="179"/>
      <c r="AF239" s="179"/>
      <c r="AG239" s="179"/>
      <c r="AH239" s="179"/>
      <c r="AI239" s="179"/>
      <c r="AJ239" s="179"/>
      <c r="AK239" s="179"/>
      <c r="AL239" s="179"/>
      <c r="AM239" s="179"/>
      <c r="AN239" s="179"/>
      <c r="AO239" s="179"/>
      <c r="AP239" s="179"/>
      <c r="AQ239" s="179"/>
      <c r="AR239" s="179"/>
      <c r="AS239" s="179"/>
      <c r="AT239" s="179"/>
      <c r="AU239" s="179"/>
      <c r="AV239" s="179"/>
      <c r="AW239" s="179"/>
    </row>
    <row r="240" spans="10:49" x14ac:dyDescent="0.2">
      <c r="J240" s="179"/>
      <c r="K240" s="179"/>
      <c r="L240" s="179"/>
      <c r="M240" s="179"/>
      <c r="N240" s="179"/>
      <c r="O240" s="179"/>
      <c r="P240" s="179"/>
      <c r="Q240" s="179"/>
      <c r="R240" s="179"/>
      <c r="S240" s="179"/>
      <c r="T240" s="179"/>
      <c r="U240" s="179"/>
      <c r="V240" s="179"/>
      <c r="W240" s="179"/>
      <c r="X240" s="179"/>
      <c r="Y240" s="179"/>
      <c r="Z240" s="179"/>
      <c r="AA240" s="179"/>
      <c r="AB240" s="179"/>
      <c r="AC240" s="179"/>
      <c r="AD240" s="179"/>
      <c r="AE240" s="179"/>
      <c r="AF240" s="179"/>
      <c r="AG240" s="179"/>
      <c r="AH240" s="179"/>
      <c r="AI240" s="179"/>
      <c r="AJ240" s="179"/>
      <c r="AK240" s="179"/>
      <c r="AL240" s="179"/>
      <c r="AM240" s="179"/>
      <c r="AN240" s="179"/>
      <c r="AO240" s="179"/>
      <c r="AP240" s="179"/>
      <c r="AQ240" s="179"/>
      <c r="AR240" s="179"/>
      <c r="AS240" s="179"/>
      <c r="AT240" s="179"/>
      <c r="AU240" s="179"/>
      <c r="AV240" s="179"/>
      <c r="AW240" s="179"/>
    </row>
    <row r="241" spans="10:49" x14ac:dyDescent="0.2">
      <c r="J241" s="179"/>
      <c r="K241" s="179"/>
      <c r="L241" s="179"/>
      <c r="M241" s="179"/>
      <c r="N241" s="179"/>
      <c r="O241" s="179"/>
      <c r="P241" s="179"/>
      <c r="Q241" s="179"/>
      <c r="R241" s="179"/>
      <c r="S241" s="179"/>
      <c r="T241" s="179"/>
      <c r="U241" s="179"/>
      <c r="V241" s="179"/>
      <c r="W241" s="179"/>
      <c r="X241" s="179"/>
      <c r="Y241" s="179"/>
      <c r="Z241" s="179"/>
      <c r="AA241" s="179"/>
      <c r="AB241" s="179"/>
      <c r="AC241" s="179"/>
      <c r="AD241" s="179"/>
      <c r="AE241" s="179"/>
      <c r="AF241" s="179"/>
      <c r="AG241" s="179"/>
      <c r="AH241" s="179"/>
      <c r="AI241" s="179"/>
      <c r="AJ241" s="179"/>
      <c r="AK241" s="179"/>
      <c r="AL241" s="179"/>
      <c r="AM241" s="179"/>
      <c r="AN241" s="179"/>
      <c r="AO241" s="179"/>
      <c r="AP241" s="179"/>
      <c r="AQ241" s="179"/>
      <c r="AR241" s="179"/>
      <c r="AS241" s="179"/>
      <c r="AT241" s="179"/>
      <c r="AU241" s="179"/>
      <c r="AV241" s="179"/>
      <c r="AW241" s="179"/>
    </row>
    <row r="242" spans="10:49" x14ac:dyDescent="0.2">
      <c r="J242" s="179"/>
      <c r="K242" s="179"/>
      <c r="L242" s="179"/>
      <c r="M242" s="179"/>
      <c r="N242" s="179"/>
      <c r="O242" s="179"/>
      <c r="P242" s="179"/>
      <c r="Q242" s="179"/>
      <c r="R242" s="179"/>
      <c r="S242" s="179"/>
      <c r="T242" s="179"/>
      <c r="U242" s="179"/>
      <c r="V242" s="179"/>
      <c r="W242" s="179"/>
      <c r="X242" s="179"/>
      <c r="Y242" s="179"/>
      <c r="Z242" s="179"/>
      <c r="AA242" s="179"/>
      <c r="AB242" s="179"/>
      <c r="AC242" s="179"/>
      <c r="AD242" s="179"/>
      <c r="AE242" s="179"/>
      <c r="AF242" s="179"/>
      <c r="AG242" s="179"/>
      <c r="AH242" s="179"/>
      <c r="AI242" s="179"/>
      <c r="AJ242" s="179"/>
      <c r="AK242" s="179"/>
      <c r="AL242" s="179"/>
      <c r="AM242" s="179"/>
      <c r="AN242" s="179"/>
      <c r="AO242" s="179"/>
      <c r="AP242" s="179"/>
      <c r="AQ242" s="179"/>
      <c r="AR242" s="179"/>
      <c r="AS242" s="179"/>
      <c r="AT242" s="179"/>
      <c r="AU242" s="179"/>
      <c r="AV242" s="179"/>
      <c r="AW242" s="179"/>
    </row>
    <row r="243" spans="10:49" x14ac:dyDescent="0.2">
      <c r="J243" s="179"/>
      <c r="K243" s="179"/>
      <c r="L243" s="179"/>
      <c r="M243" s="179"/>
      <c r="N243" s="179"/>
      <c r="O243" s="179"/>
      <c r="P243" s="179"/>
      <c r="Q243" s="179"/>
      <c r="R243" s="179"/>
      <c r="S243" s="179"/>
      <c r="T243" s="179"/>
      <c r="U243" s="179"/>
      <c r="V243" s="179"/>
      <c r="W243" s="179"/>
      <c r="X243" s="179"/>
      <c r="Y243" s="179"/>
      <c r="Z243" s="179"/>
      <c r="AA243" s="179"/>
      <c r="AB243" s="179"/>
      <c r="AC243" s="179"/>
      <c r="AD243" s="179"/>
      <c r="AE243" s="179"/>
      <c r="AF243" s="179"/>
      <c r="AG243" s="179"/>
      <c r="AH243" s="179"/>
      <c r="AI243" s="179"/>
      <c r="AJ243" s="179"/>
      <c r="AK243" s="179"/>
      <c r="AL243" s="179"/>
      <c r="AM243" s="179"/>
      <c r="AN243" s="179"/>
      <c r="AO243" s="179"/>
      <c r="AP243" s="179"/>
      <c r="AQ243" s="179"/>
      <c r="AR243" s="179"/>
      <c r="AS243" s="179"/>
      <c r="AT243" s="179"/>
      <c r="AU243" s="179"/>
      <c r="AV243" s="179"/>
      <c r="AW243" s="179"/>
    </row>
    <row r="244" spans="10:49" x14ac:dyDescent="0.2">
      <c r="J244" s="179"/>
      <c r="K244" s="179"/>
      <c r="L244" s="179"/>
      <c r="M244" s="179"/>
      <c r="N244" s="179"/>
      <c r="O244" s="179"/>
      <c r="P244" s="179"/>
      <c r="Q244" s="179"/>
      <c r="R244" s="179"/>
      <c r="S244" s="179"/>
      <c r="T244" s="179"/>
      <c r="U244" s="179"/>
      <c r="V244" s="179"/>
      <c r="W244" s="179"/>
      <c r="X244" s="179"/>
      <c r="Y244" s="179"/>
      <c r="Z244" s="179"/>
      <c r="AA244" s="179"/>
      <c r="AB244" s="179"/>
      <c r="AC244" s="179"/>
      <c r="AD244" s="179"/>
      <c r="AE244" s="179"/>
      <c r="AF244" s="179"/>
      <c r="AG244" s="179"/>
      <c r="AH244" s="179"/>
      <c r="AI244" s="179"/>
      <c r="AJ244" s="179"/>
      <c r="AK244" s="179"/>
      <c r="AL244" s="179"/>
      <c r="AM244" s="179"/>
      <c r="AN244" s="179"/>
      <c r="AO244" s="179"/>
      <c r="AP244" s="179"/>
      <c r="AQ244" s="179"/>
      <c r="AR244" s="179"/>
      <c r="AS244" s="179"/>
      <c r="AT244" s="179"/>
      <c r="AU244" s="179"/>
      <c r="AV244" s="179"/>
      <c r="AW244" s="179"/>
    </row>
    <row r="245" spans="10:49" x14ac:dyDescent="0.2">
      <c r="J245" s="179"/>
      <c r="K245" s="179"/>
      <c r="L245" s="179"/>
      <c r="M245" s="179"/>
      <c r="N245" s="179"/>
      <c r="O245" s="179"/>
      <c r="P245" s="179"/>
      <c r="Q245" s="179"/>
      <c r="R245" s="179"/>
      <c r="S245" s="179"/>
      <c r="T245" s="179"/>
      <c r="U245" s="179"/>
      <c r="V245" s="179"/>
      <c r="W245" s="179"/>
      <c r="X245" s="179"/>
      <c r="Y245" s="179"/>
      <c r="Z245" s="179"/>
      <c r="AA245" s="179"/>
      <c r="AB245" s="179"/>
      <c r="AC245" s="179"/>
      <c r="AD245" s="179"/>
      <c r="AE245" s="179"/>
      <c r="AF245" s="179"/>
      <c r="AG245" s="179"/>
      <c r="AH245" s="179"/>
      <c r="AI245" s="179"/>
      <c r="AJ245" s="179"/>
      <c r="AK245" s="179"/>
      <c r="AL245" s="179"/>
      <c r="AM245" s="179"/>
      <c r="AN245" s="179"/>
      <c r="AO245" s="179"/>
      <c r="AP245" s="179"/>
      <c r="AQ245" s="179"/>
      <c r="AR245" s="179"/>
      <c r="AS245" s="179"/>
      <c r="AT245" s="179"/>
      <c r="AU245" s="179"/>
      <c r="AV245" s="179"/>
      <c r="AW245" s="179"/>
    </row>
    <row r="246" spans="10:49" x14ac:dyDescent="0.2">
      <c r="J246" s="179"/>
      <c r="K246" s="179"/>
      <c r="L246" s="179"/>
      <c r="M246" s="179"/>
      <c r="N246" s="179"/>
      <c r="O246" s="179"/>
      <c r="P246" s="179"/>
      <c r="Q246" s="179"/>
      <c r="R246" s="179"/>
      <c r="S246" s="179"/>
      <c r="T246" s="179"/>
      <c r="U246" s="179"/>
      <c r="V246" s="179"/>
      <c r="W246" s="179"/>
      <c r="X246" s="179"/>
      <c r="Y246" s="179"/>
      <c r="Z246" s="179"/>
      <c r="AA246" s="179"/>
      <c r="AB246" s="179"/>
      <c r="AC246" s="179"/>
      <c r="AD246" s="179"/>
      <c r="AE246" s="179"/>
      <c r="AF246" s="179"/>
      <c r="AG246" s="179"/>
      <c r="AH246" s="179"/>
      <c r="AI246" s="179"/>
      <c r="AJ246" s="179"/>
      <c r="AK246" s="179"/>
      <c r="AL246" s="179"/>
      <c r="AM246" s="179"/>
      <c r="AN246" s="179"/>
      <c r="AO246" s="179"/>
      <c r="AP246" s="179"/>
      <c r="AQ246" s="179"/>
      <c r="AR246" s="179"/>
      <c r="AS246" s="179"/>
      <c r="AT246" s="179"/>
      <c r="AU246" s="179"/>
      <c r="AV246" s="179"/>
      <c r="AW246" s="179"/>
    </row>
    <row r="247" spans="10:49" x14ac:dyDescent="0.2">
      <c r="J247" s="179"/>
      <c r="K247" s="179"/>
      <c r="L247" s="179"/>
      <c r="M247" s="179"/>
      <c r="N247" s="179"/>
      <c r="O247" s="179"/>
      <c r="P247" s="179"/>
      <c r="Q247" s="179"/>
      <c r="R247" s="179"/>
      <c r="S247" s="179"/>
      <c r="T247" s="179"/>
      <c r="U247" s="179"/>
      <c r="V247" s="179"/>
      <c r="W247" s="179"/>
      <c r="X247" s="179"/>
      <c r="Y247" s="179"/>
      <c r="Z247" s="179"/>
      <c r="AA247" s="179"/>
      <c r="AB247" s="179"/>
      <c r="AC247" s="179"/>
      <c r="AD247" s="179"/>
      <c r="AE247" s="179"/>
      <c r="AF247" s="179"/>
      <c r="AG247" s="179"/>
      <c r="AH247" s="179"/>
      <c r="AI247" s="179"/>
      <c r="AJ247" s="179"/>
      <c r="AK247" s="179"/>
      <c r="AL247" s="179"/>
      <c r="AM247" s="179"/>
      <c r="AN247" s="179"/>
      <c r="AO247" s="179"/>
      <c r="AP247" s="179"/>
      <c r="AQ247" s="179"/>
      <c r="AR247" s="179"/>
      <c r="AS247" s="179"/>
      <c r="AT247" s="179"/>
      <c r="AU247" s="179"/>
      <c r="AV247" s="179"/>
      <c r="AW247" s="179"/>
    </row>
    <row r="248" spans="10:49" x14ac:dyDescent="0.2">
      <c r="J248" s="179"/>
      <c r="K248" s="179"/>
      <c r="L248" s="179"/>
      <c r="M248" s="179"/>
      <c r="N248" s="179"/>
      <c r="O248" s="179"/>
      <c r="P248" s="179"/>
      <c r="Q248" s="179"/>
      <c r="R248" s="179"/>
      <c r="S248" s="179"/>
      <c r="T248" s="179"/>
      <c r="U248" s="179"/>
      <c r="V248" s="179"/>
      <c r="W248" s="179"/>
      <c r="X248" s="179"/>
      <c r="Y248" s="179"/>
      <c r="Z248" s="179"/>
      <c r="AA248" s="179"/>
      <c r="AB248" s="179"/>
      <c r="AC248" s="179"/>
      <c r="AD248" s="179"/>
      <c r="AE248" s="179"/>
      <c r="AF248" s="179"/>
      <c r="AG248" s="179"/>
      <c r="AH248" s="179"/>
      <c r="AI248" s="179"/>
      <c r="AJ248" s="179"/>
      <c r="AK248" s="179"/>
      <c r="AL248" s="179"/>
      <c r="AM248" s="179"/>
      <c r="AN248" s="179"/>
      <c r="AO248" s="179"/>
      <c r="AP248" s="179"/>
      <c r="AQ248" s="179"/>
      <c r="AR248" s="179"/>
      <c r="AS248" s="179"/>
      <c r="AT248" s="179"/>
      <c r="AU248" s="179"/>
      <c r="AV248" s="179"/>
      <c r="AW248" s="179"/>
    </row>
    <row r="249" spans="10:49" x14ac:dyDescent="0.2">
      <c r="J249" s="179"/>
      <c r="K249" s="179"/>
      <c r="L249" s="179"/>
      <c r="M249" s="179"/>
      <c r="N249" s="179"/>
      <c r="O249" s="179"/>
      <c r="P249" s="179"/>
      <c r="Q249" s="179"/>
      <c r="R249" s="179"/>
      <c r="S249" s="179"/>
      <c r="T249" s="179"/>
      <c r="U249" s="179"/>
      <c r="V249" s="179"/>
      <c r="W249" s="179"/>
      <c r="X249" s="179"/>
      <c r="Y249" s="179"/>
      <c r="Z249" s="179"/>
      <c r="AA249" s="179"/>
      <c r="AB249" s="179"/>
      <c r="AC249" s="179"/>
      <c r="AD249" s="179"/>
      <c r="AE249" s="179"/>
      <c r="AF249" s="179"/>
      <c r="AG249" s="179"/>
      <c r="AH249" s="179"/>
      <c r="AI249" s="179"/>
      <c r="AJ249" s="179"/>
      <c r="AK249" s="179"/>
      <c r="AL249" s="179"/>
      <c r="AM249" s="179"/>
      <c r="AN249" s="179"/>
      <c r="AO249" s="179"/>
      <c r="AP249" s="179"/>
      <c r="AQ249" s="179"/>
      <c r="AR249" s="179"/>
      <c r="AS249" s="179"/>
      <c r="AT249" s="179"/>
      <c r="AU249" s="179"/>
      <c r="AV249" s="179"/>
      <c r="AW249" s="179"/>
    </row>
    <row r="250" spans="10:49" x14ac:dyDescent="0.2">
      <c r="J250" s="179"/>
      <c r="K250" s="179"/>
      <c r="L250" s="179"/>
      <c r="M250" s="179"/>
      <c r="N250" s="179"/>
      <c r="O250" s="179"/>
      <c r="P250" s="179"/>
      <c r="Q250" s="179"/>
      <c r="R250" s="179"/>
      <c r="S250" s="179"/>
      <c r="T250" s="179"/>
      <c r="U250" s="179"/>
      <c r="V250" s="179"/>
      <c r="W250" s="179"/>
      <c r="X250" s="179"/>
      <c r="Y250" s="179"/>
      <c r="Z250" s="179"/>
      <c r="AA250" s="179"/>
      <c r="AB250" s="179"/>
      <c r="AC250" s="179"/>
      <c r="AD250" s="179"/>
      <c r="AE250" s="179"/>
      <c r="AF250" s="179"/>
      <c r="AG250" s="179"/>
      <c r="AH250" s="179"/>
      <c r="AI250" s="179"/>
      <c r="AJ250" s="179"/>
      <c r="AK250" s="179"/>
      <c r="AL250" s="179"/>
      <c r="AM250" s="179"/>
      <c r="AN250" s="179"/>
      <c r="AO250" s="179"/>
      <c r="AP250" s="179"/>
      <c r="AQ250" s="179"/>
      <c r="AR250" s="179"/>
      <c r="AS250" s="179"/>
      <c r="AT250" s="179"/>
      <c r="AU250" s="179"/>
      <c r="AV250" s="179"/>
      <c r="AW250" s="179"/>
    </row>
    <row r="251" spans="10:49" x14ac:dyDescent="0.2">
      <c r="J251" s="179"/>
      <c r="K251" s="179"/>
      <c r="L251" s="179"/>
      <c r="M251" s="179"/>
      <c r="N251" s="179"/>
      <c r="O251" s="179"/>
      <c r="P251" s="179"/>
      <c r="Q251" s="179"/>
      <c r="R251" s="179"/>
      <c r="S251" s="179"/>
      <c r="T251" s="179"/>
      <c r="U251" s="179"/>
      <c r="V251" s="179"/>
      <c r="W251" s="179"/>
      <c r="X251" s="179"/>
      <c r="Y251" s="179"/>
      <c r="Z251" s="179"/>
      <c r="AA251" s="179"/>
      <c r="AB251" s="179"/>
      <c r="AC251" s="179"/>
      <c r="AD251" s="179"/>
      <c r="AE251" s="179"/>
      <c r="AF251" s="179"/>
      <c r="AG251" s="179"/>
      <c r="AH251" s="179"/>
      <c r="AI251" s="179"/>
      <c r="AJ251" s="179"/>
      <c r="AK251" s="179"/>
      <c r="AL251" s="179"/>
      <c r="AM251" s="179"/>
      <c r="AN251" s="179"/>
      <c r="AO251" s="179"/>
      <c r="AP251" s="179"/>
      <c r="AQ251" s="179"/>
      <c r="AR251" s="179"/>
      <c r="AS251" s="179"/>
      <c r="AT251" s="179"/>
      <c r="AU251" s="179"/>
      <c r="AV251" s="179"/>
      <c r="AW251" s="179"/>
    </row>
    <row r="252" spans="10:49" x14ac:dyDescent="0.2">
      <c r="J252" s="179"/>
      <c r="K252" s="179"/>
      <c r="L252" s="179"/>
      <c r="M252" s="179"/>
      <c r="N252" s="179"/>
      <c r="O252" s="179"/>
      <c r="P252" s="179"/>
      <c r="Q252" s="179"/>
      <c r="R252" s="179"/>
      <c r="S252" s="179"/>
      <c r="T252" s="179"/>
      <c r="U252" s="179"/>
      <c r="V252" s="179"/>
      <c r="W252" s="179"/>
      <c r="X252" s="179"/>
      <c r="Y252" s="179"/>
      <c r="Z252" s="179"/>
      <c r="AA252" s="179"/>
      <c r="AB252" s="179"/>
      <c r="AC252" s="179"/>
      <c r="AD252" s="179"/>
      <c r="AE252" s="179"/>
      <c r="AF252" s="179"/>
      <c r="AG252" s="179"/>
      <c r="AH252" s="179"/>
      <c r="AI252" s="179"/>
      <c r="AJ252" s="179"/>
      <c r="AK252" s="179"/>
      <c r="AL252" s="179"/>
      <c r="AM252" s="179"/>
      <c r="AN252" s="179"/>
      <c r="AO252" s="179"/>
      <c r="AP252" s="179"/>
      <c r="AQ252" s="179"/>
      <c r="AR252" s="179"/>
      <c r="AS252" s="179"/>
      <c r="AT252" s="179"/>
      <c r="AU252" s="179"/>
      <c r="AV252" s="179"/>
      <c r="AW252" s="179"/>
    </row>
    <row r="253" spans="10:49" x14ac:dyDescent="0.2">
      <c r="J253" s="179"/>
      <c r="K253" s="179"/>
      <c r="L253" s="179"/>
      <c r="M253" s="179"/>
      <c r="N253" s="179"/>
      <c r="O253" s="179"/>
      <c r="P253" s="179"/>
      <c r="Q253" s="179"/>
      <c r="R253" s="179"/>
      <c r="S253" s="179"/>
      <c r="T253" s="179"/>
      <c r="U253" s="179"/>
      <c r="V253" s="179"/>
      <c r="W253" s="179"/>
      <c r="X253" s="179"/>
      <c r="Y253" s="179"/>
      <c r="Z253" s="179"/>
      <c r="AA253" s="179"/>
      <c r="AB253" s="179"/>
      <c r="AC253" s="179"/>
      <c r="AD253" s="179"/>
      <c r="AE253" s="179"/>
      <c r="AF253" s="179"/>
      <c r="AG253" s="179"/>
      <c r="AH253" s="179"/>
      <c r="AI253" s="179"/>
      <c r="AJ253" s="179"/>
      <c r="AK253" s="179"/>
      <c r="AL253" s="179"/>
      <c r="AM253" s="179"/>
      <c r="AN253" s="179"/>
      <c r="AO253" s="179"/>
      <c r="AP253" s="179"/>
      <c r="AQ253" s="179"/>
      <c r="AR253" s="179"/>
      <c r="AS253" s="179"/>
      <c r="AT253" s="179"/>
      <c r="AU253" s="179"/>
      <c r="AV253" s="179"/>
      <c r="AW253" s="179"/>
    </row>
    <row r="254" spans="10:49" x14ac:dyDescent="0.2">
      <c r="J254" s="179"/>
      <c r="K254" s="179"/>
      <c r="L254" s="179"/>
      <c r="M254" s="179"/>
      <c r="N254" s="179"/>
      <c r="O254" s="179"/>
      <c r="P254" s="179"/>
      <c r="Q254" s="179"/>
      <c r="R254" s="179"/>
      <c r="S254" s="179"/>
      <c r="T254" s="179"/>
      <c r="U254" s="179"/>
      <c r="V254" s="179"/>
      <c r="W254" s="179"/>
      <c r="X254" s="179"/>
      <c r="Y254" s="179"/>
      <c r="Z254" s="179"/>
      <c r="AA254" s="179"/>
      <c r="AB254" s="179"/>
      <c r="AC254" s="179"/>
      <c r="AD254" s="179"/>
      <c r="AE254" s="179"/>
      <c r="AF254" s="179"/>
      <c r="AG254" s="179"/>
      <c r="AH254" s="179"/>
      <c r="AI254" s="179"/>
      <c r="AJ254" s="179"/>
      <c r="AK254" s="179"/>
      <c r="AL254" s="179"/>
      <c r="AM254" s="179"/>
      <c r="AN254" s="179"/>
      <c r="AO254" s="179"/>
      <c r="AP254" s="179"/>
      <c r="AQ254" s="179"/>
      <c r="AR254" s="179"/>
      <c r="AS254" s="179"/>
      <c r="AT254" s="179"/>
      <c r="AU254" s="179"/>
      <c r="AV254" s="179"/>
      <c r="AW254" s="179"/>
    </row>
    <row r="255" spans="10:49" x14ac:dyDescent="0.2">
      <c r="J255" s="179"/>
      <c r="K255" s="179"/>
      <c r="L255" s="179"/>
      <c r="M255" s="179"/>
      <c r="N255" s="179"/>
      <c r="O255" s="179"/>
      <c r="P255" s="179"/>
      <c r="Q255" s="179"/>
      <c r="R255" s="179"/>
      <c r="S255" s="179"/>
      <c r="T255" s="179"/>
      <c r="U255" s="179"/>
      <c r="V255" s="179"/>
      <c r="W255" s="179"/>
      <c r="X255" s="179"/>
      <c r="Y255" s="179"/>
      <c r="Z255" s="179"/>
      <c r="AA255" s="179"/>
      <c r="AB255" s="179"/>
      <c r="AC255" s="179"/>
      <c r="AD255" s="179"/>
      <c r="AE255" s="179"/>
      <c r="AF255" s="179"/>
      <c r="AG255" s="179"/>
      <c r="AH255" s="179"/>
      <c r="AI255" s="179"/>
      <c r="AJ255" s="179"/>
      <c r="AK255" s="179"/>
      <c r="AL255" s="179"/>
      <c r="AM255" s="179"/>
      <c r="AN255" s="179"/>
      <c r="AO255" s="179"/>
      <c r="AP255" s="179"/>
      <c r="AQ255" s="179"/>
      <c r="AR255" s="179"/>
      <c r="AS255" s="179"/>
      <c r="AT255" s="179"/>
      <c r="AU255" s="179"/>
      <c r="AV255" s="179"/>
      <c r="AW255" s="179"/>
    </row>
    <row r="256" spans="10:49" x14ac:dyDescent="0.2">
      <c r="J256" s="179"/>
      <c r="K256" s="179"/>
      <c r="L256" s="179"/>
      <c r="M256" s="179"/>
      <c r="N256" s="179"/>
      <c r="O256" s="179"/>
      <c r="P256" s="179"/>
      <c r="Q256" s="179"/>
      <c r="R256" s="179"/>
      <c r="S256" s="179"/>
      <c r="T256" s="179"/>
      <c r="U256" s="179"/>
      <c r="V256" s="179"/>
      <c r="W256" s="179"/>
      <c r="X256" s="179"/>
      <c r="Y256" s="179"/>
      <c r="Z256" s="179"/>
      <c r="AA256" s="179"/>
      <c r="AB256" s="179"/>
      <c r="AC256" s="179"/>
      <c r="AD256" s="179"/>
      <c r="AE256" s="179"/>
      <c r="AF256" s="179"/>
      <c r="AG256" s="179"/>
      <c r="AH256" s="179"/>
      <c r="AI256" s="179"/>
      <c r="AJ256" s="179"/>
      <c r="AK256" s="179"/>
      <c r="AL256" s="179"/>
      <c r="AM256" s="179"/>
      <c r="AN256" s="179"/>
      <c r="AO256" s="179"/>
      <c r="AP256" s="179"/>
      <c r="AQ256" s="179"/>
      <c r="AR256" s="179"/>
      <c r="AS256" s="179"/>
      <c r="AT256" s="179"/>
      <c r="AU256" s="179"/>
      <c r="AV256" s="179"/>
      <c r="AW256" s="179"/>
    </row>
    <row r="257" spans="10:49" x14ac:dyDescent="0.2">
      <c r="J257" s="179"/>
      <c r="K257" s="179"/>
      <c r="L257" s="179"/>
      <c r="M257" s="179"/>
      <c r="N257" s="179"/>
      <c r="O257" s="179"/>
      <c r="P257" s="179"/>
      <c r="Q257" s="179"/>
      <c r="R257" s="179"/>
      <c r="S257" s="179"/>
      <c r="T257" s="179"/>
      <c r="U257" s="179"/>
      <c r="V257" s="179"/>
      <c r="W257" s="179"/>
      <c r="X257" s="179"/>
      <c r="Y257" s="179"/>
      <c r="Z257" s="179"/>
      <c r="AA257" s="179"/>
      <c r="AB257" s="179"/>
      <c r="AC257" s="179"/>
      <c r="AD257" s="179"/>
      <c r="AE257" s="179"/>
      <c r="AF257" s="179"/>
      <c r="AG257" s="179"/>
      <c r="AH257" s="179"/>
      <c r="AI257" s="179"/>
      <c r="AJ257" s="179"/>
      <c r="AK257" s="179"/>
      <c r="AL257" s="179"/>
      <c r="AM257" s="179"/>
      <c r="AN257" s="179"/>
      <c r="AO257" s="179"/>
      <c r="AP257" s="179"/>
      <c r="AQ257" s="179"/>
      <c r="AR257" s="179"/>
      <c r="AS257" s="179"/>
      <c r="AT257" s="179"/>
      <c r="AU257" s="179"/>
      <c r="AV257" s="179"/>
      <c r="AW257" s="179"/>
    </row>
    <row r="258" spans="10:49" x14ac:dyDescent="0.2">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c r="AI258" s="179"/>
      <c r="AJ258" s="179"/>
      <c r="AK258" s="179"/>
      <c r="AL258" s="179"/>
      <c r="AM258" s="179"/>
      <c r="AN258" s="179"/>
      <c r="AO258" s="179"/>
      <c r="AP258" s="179"/>
      <c r="AQ258" s="179"/>
      <c r="AR258" s="179"/>
      <c r="AS258" s="179"/>
      <c r="AT258" s="179"/>
      <c r="AU258" s="179"/>
      <c r="AV258" s="179"/>
      <c r="AW258" s="179"/>
    </row>
    <row r="259" spans="10:49" x14ac:dyDescent="0.2">
      <c r="J259" s="179"/>
      <c r="K259" s="179"/>
      <c r="L259" s="179"/>
      <c r="M259" s="179"/>
      <c r="N259" s="179"/>
      <c r="O259" s="179"/>
      <c r="P259" s="179"/>
      <c r="Q259" s="179"/>
      <c r="R259" s="179"/>
      <c r="S259" s="179"/>
      <c r="T259" s="179"/>
      <c r="U259" s="179"/>
      <c r="V259" s="179"/>
      <c r="W259" s="179"/>
      <c r="X259" s="179"/>
      <c r="Y259" s="179"/>
      <c r="Z259" s="179"/>
      <c r="AA259" s="179"/>
      <c r="AB259" s="179"/>
      <c r="AC259" s="179"/>
      <c r="AD259" s="179"/>
      <c r="AE259" s="179"/>
      <c r="AF259" s="179"/>
      <c r="AG259" s="179"/>
      <c r="AH259" s="179"/>
      <c r="AI259" s="179"/>
      <c r="AJ259" s="179"/>
      <c r="AK259" s="179"/>
      <c r="AL259" s="179"/>
      <c r="AM259" s="179"/>
      <c r="AN259" s="179"/>
      <c r="AO259" s="179"/>
      <c r="AP259" s="179"/>
      <c r="AQ259" s="179"/>
      <c r="AR259" s="179"/>
      <c r="AS259" s="179"/>
      <c r="AT259" s="179"/>
      <c r="AU259" s="179"/>
      <c r="AV259" s="179"/>
      <c r="AW259" s="179"/>
    </row>
    <row r="260" spans="10:49" x14ac:dyDescent="0.2">
      <c r="J260" s="179"/>
      <c r="K260" s="179"/>
      <c r="L260" s="179"/>
      <c r="M260" s="179"/>
      <c r="N260" s="179"/>
      <c r="O260" s="179"/>
      <c r="P260" s="179"/>
      <c r="Q260" s="179"/>
      <c r="R260" s="179"/>
      <c r="S260" s="179"/>
      <c r="T260" s="179"/>
      <c r="U260" s="179"/>
      <c r="V260" s="179"/>
      <c r="W260" s="179"/>
      <c r="X260" s="179"/>
      <c r="Y260" s="179"/>
      <c r="Z260" s="179"/>
      <c r="AA260" s="179"/>
      <c r="AB260" s="179"/>
      <c r="AC260" s="179"/>
      <c r="AD260" s="179"/>
      <c r="AE260" s="179"/>
      <c r="AF260" s="179"/>
      <c r="AG260" s="179"/>
      <c r="AH260" s="179"/>
      <c r="AI260" s="179"/>
      <c r="AJ260" s="179"/>
      <c r="AK260" s="179"/>
      <c r="AL260" s="179"/>
      <c r="AM260" s="179"/>
      <c r="AN260" s="179"/>
      <c r="AO260" s="179"/>
      <c r="AP260" s="179"/>
      <c r="AQ260" s="179"/>
      <c r="AR260" s="179"/>
      <c r="AS260" s="179"/>
      <c r="AT260" s="179"/>
      <c r="AU260" s="179"/>
      <c r="AV260" s="179"/>
      <c r="AW260" s="179"/>
    </row>
    <row r="261" spans="10:49" x14ac:dyDescent="0.2">
      <c r="J261" s="179"/>
      <c r="K261" s="179"/>
      <c r="L261" s="179"/>
      <c r="M261" s="179"/>
      <c r="N261" s="179"/>
      <c r="O261" s="179"/>
      <c r="P261" s="179"/>
      <c r="Q261" s="179"/>
      <c r="R261" s="179"/>
      <c r="S261" s="179"/>
      <c r="T261" s="179"/>
      <c r="U261" s="179"/>
      <c r="V261" s="179"/>
      <c r="W261" s="179"/>
      <c r="X261" s="179"/>
      <c r="Y261" s="179"/>
      <c r="Z261" s="179"/>
      <c r="AA261" s="179"/>
      <c r="AB261" s="179"/>
      <c r="AC261" s="179"/>
      <c r="AD261" s="179"/>
      <c r="AE261" s="179"/>
      <c r="AF261" s="179"/>
      <c r="AG261" s="179"/>
      <c r="AH261" s="179"/>
      <c r="AI261" s="179"/>
      <c r="AJ261" s="179"/>
      <c r="AK261" s="179"/>
      <c r="AL261" s="179"/>
      <c r="AM261" s="179"/>
      <c r="AN261" s="179"/>
      <c r="AO261" s="179"/>
      <c r="AP261" s="179"/>
      <c r="AQ261" s="179"/>
      <c r="AR261" s="179"/>
      <c r="AS261" s="179"/>
      <c r="AT261" s="179"/>
      <c r="AU261" s="179"/>
      <c r="AV261" s="179"/>
      <c r="AW261" s="179"/>
    </row>
    <row r="262" spans="10:49" x14ac:dyDescent="0.2">
      <c r="J262" s="179"/>
      <c r="K262" s="179"/>
      <c r="L262" s="179"/>
      <c r="M262" s="179"/>
      <c r="N262" s="179"/>
      <c r="O262" s="179"/>
      <c r="P262" s="179"/>
      <c r="Q262" s="179"/>
      <c r="R262" s="179"/>
      <c r="S262" s="179"/>
      <c r="T262" s="179"/>
      <c r="U262" s="179"/>
      <c r="V262" s="179"/>
      <c r="W262" s="179"/>
      <c r="X262" s="179"/>
      <c r="Y262" s="179"/>
      <c r="Z262" s="179"/>
      <c r="AA262" s="179"/>
      <c r="AB262" s="179"/>
      <c r="AC262" s="179"/>
      <c r="AD262" s="179"/>
      <c r="AE262" s="179"/>
      <c r="AF262" s="179"/>
      <c r="AG262" s="179"/>
      <c r="AH262" s="179"/>
      <c r="AI262" s="179"/>
      <c r="AJ262" s="179"/>
      <c r="AK262" s="179"/>
      <c r="AL262" s="179"/>
      <c r="AM262" s="179"/>
      <c r="AN262" s="179"/>
      <c r="AO262" s="179"/>
      <c r="AP262" s="179"/>
      <c r="AQ262" s="179"/>
      <c r="AR262" s="179"/>
      <c r="AS262" s="179"/>
      <c r="AT262" s="179"/>
      <c r="AU262" s="179"/>
      <c r="AV262" s="179"/>
      <c r="AW262" s="179"/>
    </row>
    <row r="263" spans="10:49" x14ac:dyDescent="0.2">
      <c r="J263" s="179"/>
      <c r="K263" s="179"/>
      <c r="L263" s="179"/>
      <c r="M263" s="179"/>
      <c r="N263" s="179"/>
      <c r="O263" s="179"/>
      <c r="P263" s="179"/>
      <c r="Q263" s="179"/>
      <c r="R263" s="179"/>
      <c r="S263" s="179"/>
      <c r="T263" s="179"/>
      <c r="U263" s="179"/>
      <c r="V263" s="179"/>
      <c r="W263" s="179"/>
      <c r="X263" s="179"/>
      <c r="Y263" s="179"/>
      <c r="Z263" s="179"/>
      <c r="AA263" s="179"/>
      <c r="AB263" s="179"/>
      <c r="AC263" s="179"/>
      <c r="AD263" s="179"/>
      <c r="AE263" s="179"/>
      <c r="AF263" s="179"/>
      <c r="AG263" s="179"/>
      <c r="AH263" s="179"/>
      <c r="AI263" s="179"/>
      <c r="AJ263" s="179"/>
      <c r="AK263" s="179"/>
      <c r="AL263" s="179"/>
      <c r="AM263" s="179"/>
      <c r="AN263" s="179"/>
      <c r="AO263" s="179"/>
      <c r="AP263" s="179"/>
      <c r="AQ263" s="179"/>
      <c r="AR263" s="179"/>
      <c r="AS263" s="179"/>
      <c r="AT263" s="179"/>
      <c r="AU263" s="179"/>
      <c r="AV263" s="179"/>
      <c r="AW263" s="179"/>
    </row>
    <row r="264" spans="10:49" x14ac:dyDescent="0.2">
      <c r="J264" s="179"/>
      <c r="K264" s="179"/>
      <c r="L264" s="179"/>
      <c r="M264" s="179"/>
      <c r="N264" s="179"/>
      <c r="O264" s="179"/>
      <c r="P264" s="179"/>
      <c r="Q264" s="179"/>
      <c r="R264" s="179"/>
      <c r="S264" s="179"/>
      <c r="T264" s="179"/>
      <c r="U264" s="179"/>
      <c r="V264" s="179"/>
      <c r="W264" s="179"/>
      <c r="X264" s="179"/>
      <c r="Y264" s="179"/>
      <c r="Z264" s="179"/>
      <c r="AA264" s="179"/>
      <c r="AB264" s="179"/>
      <c r="AC264" s="179"/>
      <c r="AD264" s="179"/>
      <c r="AE264" s="179"/>
      <c r="AF264" s="179"/>
      <c r="AG264" s="179"/>
      <c r="AH264" s="179"/>
      <c r="AI264" s="179"/>
      <c r="AJ264" s="179"/>
      <c r="AK264" s="179"/>
      <c r="AL264" s="179"/>
      <c r="AM264" s="179"/>
      <c r="AN264" s="179"/>
      <c r="AO264" s="179"/>
      <c r="AP264" s="179"/>
      <c r="AQ264" s="179"/>
      <c r="AR264" s="179"/>
      <c r="AS264" s="179"/>
      <c r="AT264" s="179"/>
      <c r="AU264" s="179"/>
      <c r="AV264" s="179"/>
      <c r="AW264" s="179"/>
    </row>
    <row r="265" spans="10:49" x14ac:dyDescent="0.2">
      <c r="J265" s="179"/>
      <c r="K265" s="179"/>
      <c r="L265" s="179"/>
      <c r="M265" s="179"/>
      <c r="N265" s="179"/>
      <c r="O265" s="179"/>
      <c r="P265" s="179"/>
      <c r="Q265" s="179"/>
      <c r="R265" s="179"/>
      <c r="S265" s="179"/>
      <c r="T265" s="179"/>
      <c r="U265" s="179"/>
      <c r="V265" s="179"/>
      <c r="W265" s="179"/>
      <c r="X265" s="179"/>
      <c r="Y265" s="179"/>
      <c r="Z265" s="179"/>
      <c r="AA265" s="179"/>
      <c r="AB265" s="179"/>
      <c r="AC265" s="179"/>
      <c r="AD265" s="179"/>
      <c r="AE265" s="179"/>
      <c r="AF265" s="179"/>
      <c r="AG265" s="179"/>
      <c r="AH265" s="179"/>
      <c r="AI265" s="179"/>
      <c r="AJ265" s="179"/>
      <c r="AK265" s="179"/>
      <c r="AL265" s="179"/>
      <c r="AM265" s="179"/>
      <c r="AN265" s="179"/>
      <c r="AO265" s="179"/>
      <c r="AP265" s="179"/>
      <c r="AQ265" s="179"/>
      <c r="AR265" s="179"/>
      <c r="AS265" s="179"/>
      <c r="AT265" s="179"/>
      <c r="AU265" s="179"/>
      <c r="AV265" s="179"/>
      <c r="AW265" s="179"/>
    </row>
    <row r="266" spans="10:49" x14ac:dyDescent="0.2">
      <c r="J266" s="179"/>
      <c r="K266" s="179"/>
      <c r="L266" s="179"/>
      <c r="M266" s="179"/>
      <c r="N266" s="179"/>
      <c r="O266" s="179"/>
      <c r="P266" s="179"/>
      <c r="Q266" s="179"/>
      <c r="R266" s="179"/>
      <c r="S266" s="179"/>
      <c r="T266" s="179"/>
      <c r="U266" s="179"/>
      <c r="V266" s="179"/>
      <c r="W266" s="179"/>
      <c r="X266" s="179"/>
      <c r="Y266" s="179"/>
      <c r="Z266" s="179"/>
      <c r="AA266" s="179"/>
      <c r="AB266" s="179"/>
      <c r="AC266" s="179"/>
      <c r="AD266" s="179"/>
      <c r="AE266" s="179"/>
      <c r="AF266" s="179"/>
      <c r="AG266" s="179"/>
      <c r="AH266" s="179"/>
      <c r="AI266" s="179"/>
      <c r="AJ266" s="179"/>
      <c r="AK266" s="179"/>
      <c r="AL266" s="179"/>
      <c r="AM266" s="179"/>
      <c r="AN266" s="179"/>
      <c r="AO266" s="179"/>
      <c r="AP266" s="179"/>
      <c r="AQ266" s="179"/>
      <c r="AR266" s="179"/>
      <c r="AS266" s="179"/>
      <c r="AT266" s="179"/>
      <c r="AU266" s="179"/>
      <c r="AV266" s="179"/>
      <c r="AW266" s="179"/>
    </row>
    <row r="267" spans="10:49" x14ac:dyDescent="0.2">
      <c r="J267" s="179"/>
      <c r="K267" s="179"/>
      <c r="L267" s="179"/>
      <c r="M267" s="179"/>
      <c r="N267" s="179"/>
      <c r="O267" s="179"/>
      <c r="P267" s="179"/>
      <c r="Q267" s="179"/>
      <c r="R267" s="179"/>
      <c r="S267" s="179"/>
      <c r="T267" s="179"/>
      <c r="U267" s="179"/>
      <c r="V267" s="179"/>
      <c r="W267" s="179"/>
      <c r="X267" s="179"/>
      <c r="Y267" s="179"/>
      <c r="Z267" s="179"/>
      <c r="AA267" s="179"/>
      <c r="AB267" s="179"/>
      <c r="AC267" s="179"/>
      <c r="AD267" s="179"/>
      <c r="AE267" s="179"/>
      <c r="AF267" s="179"/>
      <c r="AG267" s="179"/>
      <c r="AH267" s="179"/>
      <c r="AI267" s="179"/>
      <c r="AJ267" s="179"/>
      <c r="AK267" s="179"/>
      <c r="AL267" s="179"/>
      <c r="AM267" s="179"/>
      <c r="AN267" s="179"/>
      <c r="AO267" s="179"/>
      <c r="AP267" s="179"/>
      <c r="AQ267" s="179"/>
      <c r="AR267" s="179"/>
      <c r="AS267" s="179"/>
      <c r="AT267" s="179"/>
      <c r="AU267" s="179"/>
      <c r="AV267" s="179"/>
      <c r="AW267" s="179"/>
    </row>
    <row r="268" spans="10:49" x14ac:dyDescent="0.2">
      <c r="J268" s="179"/>
      <c r="K268" s="179"/>
      <c r="L268" s="179"/>
      <c r="M268" s="179"/>
      <c r="N268" s="179"/>
      <c r="O268" s="179"/>
      <c r="P268" s="179"/>
      <c r="Q268" s="179"/>
      <c r="R268" s="179"/>
      <c r="S268" s="179"/>
      <c r="T268" s="179"/>
      <c r="U268" s="179"/>
      <c r="V268" s="179"/>
      <c r="W268" s="179"/>
      <c r="X268" s="179"/>
      <c r="Y268" s="179"/>
      <c r="Z268" s="179"/>
      <c r="AA268" s="179"/>
      <c r="AB268" s="179"/>
      <c r="AC268" s="179"/>
      <c r="AD268" s="179"/>
      <c r="AE268" s="179"/>
      <c r="AF268" s="179"/>
      <c r="AG268" s="179"/>
      <c r="AH268" s="179"/>
      <c r="AI268" s="179"/>
      <c r="AJ268" s="179"/>
      <c r="AK268" s="179"/>
      <c r="AL268" s="179"/>
      <c r="AM268" s="179"/>
      <c r="AN268" s="179"/>
      <c r="AO268" s="179"/>
      <c r="AP268" s="179"/>
      <c r="AQ268" s="179"/>
      <c r="AR268" s="179"/>
      <c r="AS268" s="179"/>
      <c r="AT268" s="179"/>
      <c r="AU268" s="179"/>
      <c r="AV268" s="179"/>
      <c r="AW268" s="179"/>
    </row>
    <row r="269" spans="10:49" x14ac:dyDescent="0.2">
      <c r="J269" s="179"/>
      <c r="K269" s="179"/>
      <c r="L269" s="179"/>
      <c r="M269" s="179"/>
      <c r="N269" s="179"/>
      <c r="O269" s="179"/>
      <c r="P269" s="179"/>
      <c r="Q269" s="179"/>
      <c r="R269" s="179"/>
      <c r="S269" s="179"/>
      <c r="T269" s="179"/>
      <c r="U269" s="179"/>
      <c r="V269" s="179"/>
      <c r="W269" s="179"/>
      <c r="X269" s="179"/>
      <c r="Y269" s="179"/>
      <c r="Z269" s="179"/>
      <c r="AA269" s="179"/>
      <c r="AB269" s="179"/>
      <c r="AC269" s="179"/>
      <c r="AD269" s="179"/>
      <c r="AE269" s="179"/>
      <c r="AF269" s="179"/>
      <c r="AG269" s="179"/>
      <c r="AH269" s="179"/>
      <c r="AI269" s="179"/>
      <c r="AJ269" s="179"/>
      <c r="AK269" s="179"/>
      <c r="AL269" s="179"/>
      <c r="AM269" s="179"/>
      <c r="AN269" s="179"/>
      <c r="AO269" s="179"/>
      <c r="AP269" s="179"/>
      <c r="AQ269" s="179"/>
      <c r="AR269" s="179"/>
      <c r="AS269" s="179"/>
      <c r="AT269" s="179"/>
      <c r="AU269" s="179"/>
      <c r="AV269" s="179"/>
      <c r="AW269" s="179"/>
    </row>
    <row r="270" spans="10:49" x14ac:dyDescent="0.2">
      <c r="J270" s="179"/>
      <c r="K270" s="179"/>
      <c r="L270" s="179"/>
      <c r="M270" s="179"/>
      <c r="N270" s="179"/>
      <c r="O270" s="179"/>
      <c r="P270" s="179"/>
      <c r="Q270" s="179"/>
      <c r="R270" s="179"/>
      <c r="S270" s="179"/>
      <c r="T270" s="179"/>
      <c r="U270" s="179"/>
      <c r="V270" s="179"/>
      <c r="W270" s="179"/>
      <c r="X270" s="179"/>
      <c r="Y270" s="179"/>
      <c r="Z270" s="179"/>
      <c r="AA270" s="179"/>
      <c r="AB270" s="179"/>
      <c r="AC270" s="179"/>
      <c r="AD270" s="179"/>
      <c r="AE270" s="179"/>
      <c r="AF270" s="179"/>
      <c r="AG270" s="179"/>
      <c r="AH270" s="179"/>
      <c r="AI270" s="179"/>
      <c r="AJ270" s="179"/>
      <c r="AK270" s="179"/>
      <c r="AL270" s="179"/>
      <c r="AM270" s="179"/>
      <c r="AN270" s="179"/>
      <c r="AO270" s="179"/>
      <c r="AP270" s="179"/>
      <c r="AQ270" s="179"/>
      <c r="AR270" s="179"/>
      <c r="AS270" s="179"/>
      <c r="AT270" s="179"/>
      <c r="AU270" s="179"/>
      <c r="AV270" s="179"/>
      <c r="AW270" s="179"/>
    </row>
  </sheetData>
  <sheetProtection password="CC71" sheet="1" objects="1" scenarios="1" formatCells="0" formatColumns="0" formatRows="0"/>
  <mergeCells count="8">
    <mergeCell ref="G1:H1"/>
    <mergeCell ref="F5:H5"/>
    <mergeCell ref="A40:A42"/>
    <mergeCell ref="C40:D40"/>
    <mergeCell ref="E40:G40"/>
    <mergeCell ref="C41:D41"/>
    <mergeCell ref="E41:G41"/>
    <mergeCell ref="E42:G42"/>
  </mergeCells>
  <conditionalFormatting sqref="D4:D38">
    <cfRule type="expression" dxfId="51" priority="1" stopIfTrue="1">
      <formula>$H$3="Punkte"</formula>
    </cfRule>
    <cfRule type="expression" dxfId="50" priority="2" stopIfTrue="1">
      <formula>$H$3="BE"</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55000000000000004" right="0.78740157499999996" top="0.55000000000000004" bottom="0.54" header="0.4921259845" footer="0.4921259845"/>
  <pageSetup paperSize="9" orientation="portrait" horizontalDpi="1200" verticalDpi="12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7"/>
  </sheetPr>
  <dimension ref="A1:AX270"/>
  <sheetViews>
    <sheetView showGridLines="0" workbookViewId="0">
      <selection activeCell="H31" sqref="H31"/>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5" max="16" width="7.140625" customWidth="1"/>
    <col min="18" max="20" width="8.7109375" customWidth="1"/>
    <col min="22" max="22" width="5.140625" customWidth="1"/>
    <col min="24" max="24" width="12" customWidth="1"/>
    <col min="28" max="28" width="1.42578125" customWidth="1"/>
    <col min="34" max="34" width="0.85546875" customWidth="1"/>
  </cols>
  <sheetData>
    <row r="1" spans="1:14" ht="15" x14ac:dyDescent="0.25">
      <c r="A1" s="1"/>
      <c r="B1" s="149" t="str">
        <f>IF(LEN(I1Ext!$B$1)=22,"II - 2. Extemporale aus","II - 2. Kurzarbeit aus")</f>
        <v>II - 2. Extemporale aus</v>
      </c>
      <c r="C1" s="150" t="str">
        <f>IF(Notenbogen!E1="","",Notenbogen!E1)</f>
        <v/>
      </c>
      <c r="D1" s="157"/>
      <c r="E1" s="1"/>
      <c r="F1" s="147" t="s">
        <v>13</v>
      </c>
      <c r="G1" s="536"/>
      <c r="H1" s="542"/>
      <c r="K1" s="3"/>
    </row>
    <row r="2" spans="1:14" x14ac:dyDescent="0.2">
      <c r="A2" s="1"/>
      <c r="B2" s="148" t="s">
        <v>11</v>
      </c>
      <c r="C2" s="151" t="str">
        <f>IF(Notenbogen!B1="","",Notenbogen!B1)</f>
        <v/>
      </c>
      <c r="D2" s="151"/>
      <c r="E2" s="152"/>
      <c r="F2" s="148" t="s">
        <v>0</v>
      </c>
      <c r="G2" s="153" t="str">
        <f>IF(Notenbogen!M1="","",Notenbogen!M1)</f>
        <v/>
      </c>
      <c r="H2" s="1"/>
      <c r="I2" s="1"/>
      <c r="J2" s="1"/>
      <c r="K2" s="3"/>
    </row>
    <row r="3" spans="1:14" x14ac:dyDescent="0.2">
      <c r="A3" s="382" t="s">
        <v>3</v>
      </c>
      <c r="B3" s="2" t="s">
        <v>4</v>
      </c>
      <c r="C3" s="382" t="s">
        <v>18</v>
      </c>
      <c r="D3" s="9" t="s">
        <v>19</v>
      </c>
      <c r="E3" s="194"/>
      <c r="F3" s="69"/>
      <c r="G3" s="108" t="s">
        <v>48</v>
      </c>
      <c r="H3" s="109" t="s">
        <v>19</v>
      </c>
      <c r="I3" s="1"/>
      <c r="J3" s="1"/>
      <c r="K3" s="3"/>
      <c r="L3" s="115"/>
      <c r="M3" s="115"/>
      <c r="N3" s="114"/>
    </row>
    <row r="4" spans="1:14" x14ac:dyDescent="0.2">
      <c r="A4" s="382">
        <v>1</v>
      </c>
      <c r="B4" s="145" t="str">
        <f>IF(Notenbogen!B4&lt;&gt;"", Notenbogen!B4, "")</f>
        <v/>
      </c>
      <c r="C4" s="154" t="str">
        <f>IF(D4="","",IF($H$3="BE",LOOKUP(IF(E4="",D4+0.01,D4*$H$30/E4+0.5),NB!$X$640:$X$655,NB!$Y$640:$Y$655),D4))</f>
        <v/>
      </c>
      <c r="D4" s="4"/>
      <c r="E4" s="104"/>
      <c r="F4" s="1"/>
      <c r="G4" s="1"/>
      <c r="H4" s="1"/>
      <c r="I4" s="1"/>
      <c r="J4" s="66" t="str">
        <f t="shared" ref="J4:J38" si="0">+B4&amp;D4</f>
        <v/>
      </c>
      <c r="K4" s="3"/>
      <c r="L4" s="110"/>
      <c r="M4" s="110"/>
      <c r="N4" s="114"/>
    </row>
    <row r="5" spans="1:14" x14ac:dyDescent="0.2">
      <c r="A5" s="382">
        <v>2</v>
      </c>
      <c r="B5" s="145" t="str">
        <f>IF(Notenbogen!B5&lt;&gt;"", Notenbogen!B5, "")</f>
        <v/>
      </c>
      <c r="C5" s="154" t="str">
        <f>IF(D5="","",IF($H$3="BE",LOOKUP(IF(E5="",D5+0.01,D5*$H$30/E5+0.5),NB!$X$640:$X$655,NB!$Y$640:$Y$655),D5))</f>
        <v/>
      </c>
      <c r="D5" s="4"/>
      <c r="E5" s="104"/>
      <c r="F5" s="537" t="s">
        <v>12</v>
      </c>
      <c r="G5" s="538"/>
      <c r="H5" s="538"/>
      <c r="I5" s="1"/>
      <c r="J5" s="66" t="str">
        <f t="shared" si="0"/>
        <v/>
      </c>
      <c r="K5" s="3"/>
      <c r="L5" s="110"/>
      <c r="M5" s="110"/>
      <c r="N5" s="114"/>
    </row>
    <row r="6" spans="1:14" x14ac:dyDescent="0.2">
      <c r="A6" s="382">
        <v>3</v>
      </c>
      <c r="B6" s="145" t="str">
        <f>IF(Notenbogen!B6&lt;&gt;"", Notenbogen!B6, "")</f>
        <v/>
      </c>
      <c r="C6" s="154" t="str">
        <f>IF(D6="","",IF($H$3="BE",LOOKUP(IF(E6="",D6+0.01,D6*$H$30/E6+0.5),NB!$X$640:$X$655,NB!$Y$640:$Y$655),D6))</f>
        <v/>
      </c>
      <c r="D6" s="4"/>
      <c r="E6" s="104"/>
      <c r="F6" s="82" t="s">
        <v>18</v>
      </c>
      <c r="G6" s="83" t="s">
        <v>5</v>
      </c>
      <c r="H6" s="82" t="s">
        <v>17</v>
      </c>
      <c r="I6" s="1"/>
      <c r="J6" s="66" t="str">
        <f t="shared" si="0"/>
        <v/>
      </c>
      <c r="K6" s="3"/>
      <c r="L6" s="110"/>
      <c r="M6" s="110"/>
      <c r="N6" s="114"/>
    </row>
    <row r="7" spans="1:14" x14ac:dyDescent="0.2">
      <c r="A7" s="382">
        <v>4</v>
      </c>
      <c r="B7" s="145" t="str">
        <f>IF(Notenbogen!B7&lt;&gt;"", Notenbogen!B7, "")</f>
        <v/>
      </c>
      <c r="C7" s="154" t="str">
        <f>IF(D7="","",IF($H$3="BE",LOOKUP(IF(E7="",D7+0.01,D7*$H$30/E7+0.5),NB!$X$640:$X$655,NB!$Y$640:$Y$655),D7))</f>
        <v/>
      </c>
      <c r="D7" s="4"/>
      <c r="E7" s="104"/>
      <c r="F7" s="87">
        <v>15</v>
      </c>
      <c r="G7" s="88">
        <f>IF(G$25="","",COUNTIF(C$4:C$38,F7))</f>
        <v>0</v>
      </c>
      <c r="H7" s="89" t="e">
        <f t="shared" ref="H7:H22" si="1">IF(G$25="","",G7/G$25)</f>
        <v>#DIV/0!</v>
      </c>
      <c r="I7" s="1"/>
      <c r="J7" s="66" t="str">
        <f t="shared" si="0"/>
        <v/>
      </c>
      <c r="K7" s="3"/>
      <c r="L7" s="114"/>
      <c r="M7" s="114"/>
      <c r="N7" s="114"/>
    </row>
    <row r="8" spans="1:14" x14ac:dyDescent="0.2">
      <c r="A8" s="382">
        <v>5</v>
      </c>
      <c r="B8" s="145" t="str">
        <f>IF(Notenbogen!B8&lt;&gt;"", Notenbogen!B8, "")</f>
        <v/>
      </c>
      <c r="C8" s="154" t="str">
        <f>IF(D8="","",IF($H$3="BE",LOOKUP(IF(E8="",D8+0.01,D8*$H$30/E8+0.5),NB!$X$640:$X$655,NB!$Y$640:$Y$655),D8))</f>
        <v/>
      </c>
      <c r="D8" s="4"/>
      <c r="E8" s="104"/>
      <c r="F8" s="90">
        <v>14</v>
      </c>
      <c r="G8" s="84">
        <f t="shared" ref="G8:G22" si="2">IF(G$25="","",COUNTIF(C$4:C$38,F8))</f>
        <v>0</v>
      </c>
      <c r="H8" s="91" t="e">
        <f t="shared" si="1"/>
        <v>#DIV/0!</v>
      </c>
      <c r="I8" s="105" t="e">
        <f>+H7+H8+H9</f>
        <v>#DIV/0!</v>
      </c>
      <c r="J8" s="66" t="str">
        <f t="shared" si="0"/>
        <v/>
      </c>
      <c r="K8" s="3"/>
      <c r="L8" s="110"/>
      <c r="M8" s="110"/>
      <c r="N8" s="114"/>
    </row>
    <row r="9" spans="1:14" x14ac:dyDescent="0.2">
      <c r="A9" s="382">
        <v>6</v>
      </c>
      <c r="B9" s="145" t="str">
        <f>IF(Notenbogen!B9&lt;&gt;"", Notenbogen!B9, "")</f>
        <v/>
      </c>
      <c r="C9" s="154" t="str">
        <f>IF(D9="","",IF($H$3="BE",LOOKUP(IF(E9="",D9+0.01,D9*$H$30/E9+0.5),NB!$X$640:$X$655,NB!$Y$640:$Y$655),D9))</f>
        <v/>
      </c>
      <c r="D9" s="4"/>
      <c r="E9" s="104"/>
      <c r="F9" s="92">
        <v>13</v>
      </c>
      <c r="G9" s="93">
        <f t="shared" si="2"/>
        <v>0</v>
      </c>
      <c r="H9" s="94" t="e">
        <f t="shared" si="1"/>
        <v>#DIV/0!</v>
      </c>
      <c r="I9" s="1">
        <f>+G7+G8+G9</f>
        <v>0</v>
      </c>
      <c r="J9" s="66" t="str">
        <f t="shared" si="0"/>
        <v/>
      </c>
      <c r="K9" s="3"/>
      <c r="L9" s="110"/>
      <c r="M9" s="110"/>
      <c r="N9" s="114"/>
    </row>
    <row r="10" spans="1:14" x14ac:dyDescent="0.2">
      <c r="A10" s="382">
        <v>7</v>
      </c>
      <c r="B10" s="145" t="str">
        <f>IF(Notenbogen!B10&lt;&gt;"", Notenbogen!B10, "")</f>
        <v/>
      </c>
      <c r="C10" s="154" t="str">
        <f>IF(D10="","",IF($H$3="BE",LOOKUP(IF(E10="",D10+0.01,D10*$H$30/E10+0.5),NB!$X$640:$X$655,NB!$Y$640:$Y$655),D10))</f>
        <v/>
      </c>
      <c r="D10" s="4"/>
      <c r="E10" s="104"/>
      <c r="F10" s="87">
        <v>12</v>
      </c>
      <c r="G10" s="88">
        <f t="shared" si="2"/>
        <v>0</v>
      </c>
      <c r="H10" s="89" t="e">
        <f t="shared" si="1"/>
        <v>#DIV/0!</v>
      </c>
      <c r="I10" s="1"/>
      <c r="J10" s="66" t="str">
        <f t="shared" si="0"/>
        <v/>
      </c>
      <c r="K10" s="3"/>
      <c r="L10" s="110"/>
      <c r="M10" s="110"/>
      <c r="N10" s="114"/>
    </row>
    <row r="11" spans="1:14" x14ac:dyDescent="0.2">
      <c r="A11" s="382">
        <v>8</v>
      </c>
      <c r="B11" s="145" t="str">
        <f>IF(Notenbogen!B11&lt;&gt;"", Notenbogen!B11, "")</f>
        <v/>
      </c>
      <c r="C11" s="154" t="str">
        <f>IF(D11="","",IF($H$3="BE",LOOKUP(IF(E11="",D11+0.01,D11*$H$30/E11+0.5),NB!$X$640:$X$655,NB!$Y$640:$Y$655),D11))</f>
        <v/>
      </c>
      <c r="D11" s="4"/>
      <c r="E11" s="104"/>
      <c r="F11" s="90">
        <v>11</v>
      </c>
      <c r="G11" s="84">
        <f t="shared" si="2"/>
        <v>0</v>
      </c>
      <c r="H11" s="91" t="e">
        <f t="shared" si="1"/>
        <v>#DIV/0!</v>
      </c>
      <c r="I11" s="105" t="e">
        <f>+H10+H11+H12</f>
        <v>#DIV/0!</v>
      </c>
      <c r="J11" s="66" t="str">
        <f t="shared" si="0"/>
        <v/>
      </c>
      <c r="K11" s="3"/>
      <c r="L11" s="110"/>
      <c r="M11" s="110"/>
      <c r="N11" s="114"/>
    </row>
    <row r="12" spans="1:14" x14ac:dyDescent="0.2">
      <c r="A12" s="382">
        <v>9</v>
      </c>
      <c r="B12" s="145" t="str">
        <f>IF(Notenbogen!B12&lt;&gt;"", Notenbogen!B12, "")</f>
        <v/>
      </c>
      <c r="C12" s="154" t="str">
        <f>IF(D12="","",IF($H$3="BE",LOOKUP(IF(E12="",D12+0.01,D12*$H$30/E12+0.5),NB!$X$640:$X$655,NB!$Y$640:$Y$655),D12))</f>
        <v/>
      </c>
      <c r="D12" s="4"/>
      <c r="E12" s="104"/>
      <c r="F12" s="92">
        <v>10</v>
      </c>
      <c r="G12" s="93">
        <f t="shared" si="2"/>
        <v>0</v>
      </c>
      <c r="H12" s="94" t="e">
        <f t="shared" si="1"/>
        <v>#DIV/0!</v>
      </c>
      <c r="I12" s="1">
        <f>+G10+G11+G12</f>
        <v>0</v>
      </c>
      <c r="J12" s="66" t="str">
        <f t="shared" si="0"/>
        <v/>
      </c>
      <c r="K12" s="3"/>
      <c r="L12" s="114"/>
      <c r="M12" s="114"/>
      <c r="N12" s="114"/>
    </row>
    <row r="13" spans="1:14" x14ac:dyDescent="0.2">
      <c r="A13" s="382">
        <v>10</v>
      </c>
      <c r="B13" s="145" t="str">
        <f>IF(Notenbogen!B13&lt;&gt;"", Notenbogen!B13, "")</f>
        <v/>
      </c>
      <c r="C13" s="154" t="str">
        <f>IF(D13="","",IF($H$3="BE",LOOKUP(IF(E13="",D13+0.01,D13*$H$30/E13+0.5),NB!$X$640:$X$655,NB!$Y$640:$Y$655),D13))</f>
        <v/>
      </c>
      <c r="D13" s="4"/>
      <c r="E13" s="104"/>
      <c r="F13" s="95">
        <v>9</v>
      </c>
      <c r="G13" s="88">
        <f t="shared" si="2"/>
        <v>0</v>
      </c>
      <c r="H13" s="89" t="e">
        <f t="shared" si="1"/>
        <v>#DIV/0!</v>
      </c>
      <c r="I13" s="1"/>
      <c r="J13" s="66" t="str">
        <f t="shared" si="0"/>
        <v/>
      </c>
      <c r="K13" s="3"/>
      <c r="L13" s="110"/>
      <c r="M13" s="110"/>
      <c r="N13" s="114"/>
    </row>
    <row r="14" spans="1:14" x14ac:dyDescent="0.2">
      <c r="A14" s="382">
        <v>11</v>
      </c>
      <c r="B14" s="145" t="str">
        <f>IF(Notenbogen!B14&lt;&gt;"", Notenbogen!B14, "")</f>
        <v/>
      </c>
      <c r="C14" s="154" t="str">
        <f>IF(D14="","",IF($H$3="BE",LOOKUP(IF(E14="",D14+0.01,D14*$H$30/E14+0.5),NB!$X$640:$X$655,NB!$Y$640:$Y$655),D14))</f>
        <v/>
      </c>
      <c r="D14" s="4"/>
      <c r="E14" s="104"/>
      <c r="F14" s="90">
        <v>8</v>
      </c>
      <c r="G14" s="84">
        <f t="shared" si="2"/>
        <v>0</v>
      </c>
      <c r="H14" s="91" t="e">
        <f t="shared" si="1"/>
        <v>#DIV/0!</v>
      </c>
      <c r="I14" s="105" t="e">
        <f>+H13+H14+H15</f>
        <v>#DIV/0!</v>
      </c>
      <c r="J14" s="66" t="str">
        <f t="shared" si="0"/>
        <v/>
      </c>
      <c r="K14" s="3"/>
      <c r="L14" s="114"/>
      <c r="M14" s="114"/>
      <c r="N14" s="114"/>
    </row>
    <row r="15" spans="1:14" x14ac:dyDescent="0.2">
      <c r="A15" s="382">
        <v>12</v>
      </c>
      <c r="B15" s="145" t="str">
        <f>IF(Notenbogen!B15&lt;&gt;"", Notenbogen!B15, "")</f>
        <v/>
      </c>
      <c r="C15" s="154" t="str">
        <f>IF(D15="","",IF($H$3="BE",LOOKUP(IF(E15="",D15+0.01,D15*$H$30/E15+0.5),NB!$X$640:$X$655,NB!$Y$640:$Y$655),D15))</f>
        <v/>
      </c>
      <c r="D15" s="4"/>
      <c r="E15" s="104"/>
      <c r="F15" s="96">
        <v>7</v>
      </c>
      <c r="G15" s="93">
        <f t="shared" si="2"/>
        <v>0</v>
      </c>
      <c r="H15" s="94" t="e">
        <f t="shared" si="1"/>
        <v>#DIV/0!</v>
      </c>
      <c r="I15" s="1">
        <f>+G13+G14+G15</f>
        <v>0</v>
      </c>
      <c r="J15" s="66" t="str">
        <f t="shared" si="0"/>
        <v/>
      </c>
      <c r="K15" s="3"/>
    </row>
    <row r="16" spans="1:14" x14ac:dyDescent="0.2">
      <c r="A16" s="382">
        <v>13</v>
      </c>
      <c r="B16" s="145" t="str">
        <f>IF(Notenbogen!B16&lt;&gt;"", Notenbogen!B16, "")</f>
        <v/>
      </c>
      <c r="C16" s="154" t="str">
        <f>IF(D16="","",IF($H$3="BE",LOOKUP(IF(E16="",D16+0.01,D16*$H$30/E16+0.5),NB!$X$640:$X$655,NB!$Y$640:$Y$655),D16))</f>
        <v/>
      </c>
      <c r="D16" s="4"/>
      <c r="E16" s="104"/>
      <c r="F16" s="97">
        <v>6</v>
      </c>
      <c r="G16" s="88">
        <f t="shared" si="2"/>
        <v>0</v>
      </c>
      <c r="H16" s="89" t="e">
        <f t="shared" si="1"/>
        <v>#DIV/0!</v>
      </c>
      <c r="I16" s="1"/>
      <c r="J16" s="66" t="str">
        <f t="shared" si="0"/>
        <v/>
      </c>
      <c r="K16" s="3"/>
    </row>
    <row r="17" spans="1:12" x14ac:dyDescent="0.2">
      <c r="A17" s="382">
        <v>14</v>
      </c>
      <c r="B17" s="145" t="str">
        <f>IF(Notenbogen!B17&lt;&gt;"", Notenbogen!B17, "")</f>
        <v/>
      </c>
      <c r="C17" s="154" t="str">
        <f>IF(D17="","",IF($H$3="BE",LOOKUP(IF(E17="",D17+0.01,D17*$H$30/E17+0.5),NB!$X$640:$X$655,NB!$Y$640:$Y$655),D17))</f>
        <v/>
      </c>
      <c r="D17" s="4"/>
      <c r="E17" s="104"/>
      <c r="F17" s="98">
        <v>5</v>
      </c>
      <c r="G17" s="84">
        <f t="shared" si="2"/>
        <v>0</v>
      </c>
      <c r="H17" s="91" t="e">
        <f t="shared" si="1"/>
        <v>#DIV/0!</v>
      </c>
      <c r="I17" s="105" t="e">
        <f>+H16+H17+H18</f>
        <v>#DIV/0!</v>
      </c>
      <c r="J17" s="66" t="str">
        <f t="shared" si="0"/>
        <v/>
      </c>
      <c r="K17" s="3"/>
    </row>
    <row r="18" spans="1:12" x14ac:dyDescent="0.2">
      <c r="A18" s="382">
        <v>15</v>
      </c>
      <c r="B18" s="145" t="str">
        <f>IF(Notenbogen!B18&lt;&gt;"", Notenbogen!B18, "")</f>
        <v/>
      </c>
      <c r="C18" s="154" t="str">
        <f>IF(D18="","",IF($H$3="BE",LOOKUP(IF(E18="",D18+0.01,D18*$H$30/E18+0.5),NB!$X$640:$X$655,NB!$Y$640:$Y$655),D18))</f>
        <v/>
      </c>
      <c r="D18" s="4"/>
      <c r="E18" s="104"/>
      <c r="F18" s="92">
        <v>4</v>
      </c>
      <c r="G18" s="93">
        <f t="shared" si="2"/>
        <v>0</v>
      </c>
      <c r="H18" s="94" t="e">
        <f t="shared" si="1"/>
        <v>#DIV/0!</v>
      </c>
      <c r="I18" s="1">
        <f>+G16+G17+G18</f>
        <v>0</v>
      </c>
      <c r="J18" s="66" t="str">
        <f t="shared" si="0"/>
        <v/>
      </c>
      <c r="K18" s="1"/>
    </row>
    <row r="19" spans="1:12" x14ac:dyDescent="0.2">
      <c r="A19" s="382">
        <v>16</v>
      </c>
      <c r="B19" s="145" t="str">
        <f>IF(Notenbogen!B19&lt;&gt;"", Notenbogen!B19, "")</f>
        <v/>
      </c>
      <c r="C19" s="154" t="str">
        <f>IF(D19="","",IF($H$3="BE",LOOKUP(IF(E19="",D19+0.01,D19*$H$30/E19+0.5),NB!$X$640:$X$655,NB!$Y$640:$Y$655),D19))</f>
        <v/>
      </c>
      <c r="D19" s="4"/>
      <c r="E19" s="104"/>
      <c r="F19" s="87">
        <v>3</v>
      </c>
      <c r="G19" s="88">
        <f t="shared" si="2"/>
        <v>0</v>
      </c>
      <c r="H19" s="89" t="e">
        <f t="shared" si="1"/>
        <v>#DIV/0!</v>
      </c>
      <c r="I19" s="1"/>
      <c r="J19" s="66" t="str">
        <f t="shared" si="0"/>
        <v/>
      </c>
      <c r="K19" s="1"/>
    </row>
    <row r="20" spans="1:12" x14ac:dyDescent="0.2">
      <c r="A20" s="382">
        <v>17</v>
      </c>
      <c r="B20" s="145" t="str">
        <f>IF(Notenbogen!B20&lt;&gt;"", Notenbogen!B20, "")</f>
        <v/>
      </c>
      <c r="C20" s="154" t="str">
        <f>IF(D20="","",IF($H$3="BE",LOOKUP(IF(E20="",D20+0.01,D20*$H$30/E20+0.5),NB!$X$640:$X$655,NB!$Y$640:$Y$655),D20))</f>
        <v/>
      </c>
      <c r="D20" s="4"/>
      <c r="E20" s="104"/>
      <c r="F20" s="90">
        <v>2</v>
      </c>
      <c r="G20" s="84">
        <f t="shared" si="2"/>
        <v>0</v>
      </c>
      <c r="H20" s="91" t="e">
        <f t="shared" si="1"/>
        <v>#DIV/0!</v>
      </c>
      <c r="I20" s="105" t="e">
        <f>+H19+H20+H21</f>
        <v>#DIV/0!</v>
      </c>
      <c r="J20" s="66" t="str">
        <f t="shared" si="0"/>
        <v/>
      </c>
      <c r="K20" s="1"/>
    </row>
    <row r="21" spans="1:12" x14ac:dyDescent="0.2">
      <c r="A21" s="382">
        <v>18</v>
      </c>
      <c r="B21" s="145" t="str">
        <f>IF(Notenbogen!B21&lt;&gt;"", Notenbogen!B21, "")</f>
        <v/>
      </c>
      <c r="C21" s="154" t="str">
        <f>IF(D21="","",IF($H$3="BE",LOOKUP(IF(E21="",D21+0.01,D21*$H$30/E21+0.5),NB!$X$640:$X$655,NB!$Y$640:$Y$655),D21))</f>
        <v/>
      </c>
      <c r="D21" s="4"/>
      <c r="E21" s="104"/>
      <c r="F21" s="92">
        <v>1</v>
      </c>
      <c r="G21" s="93">
        <f t="shared" si="2"/>
        <v>0</v>
      </c>
      <c r="H21" s="94" t="e">
        <f t="shared" si="1"/>
        <v>#DIV/0!</v>
      </c>
      <c r="I21" s="1">
        <f>+G19+G20+G21</f>
        <v>0</v>
      </c>
      <c r="J21" s="66" t="str">
        <f t="shared" si="0"/>
        <v/>
      </c>
      <c r="K21" s="1"/>
    </row>
    <row r="22" spans="1:12" x14ac:dyDescent="0.2">
      <c r="A22" s="382">
        <v>19</v>
      </c>
      <c r="B22" s="145" t="str">
        <f>IF(Notenbogen!B22&lt;&gt;"", Notenbogen!B22, "")</f>
        <v/>
      </c>
      <c r="C22" s="154" t="str">
        <f>IF(D22="","",IF($H$3="BE",LOOKUP(IF(E22="",D22+0.01,D22*$H$30/E22+0.5),NB!$X$640:$X$655,NB!$Y$640:$Y$655),D22))</f>
        <v/>
      </c>
      <c r="D22" s="4"/>
      <c r="E22" s="104"/>
      <c r="F22" s="155">
        <v>0</v>
      </c>
      <c r="G22" s="85">
        <f t="shared" si="2"/>
        <v>0</v>
      </c>
      <c r="H22" s="86" t="e">
        <f t="shared" si="1"/>
        <v>#DIV/0!</v>
      </c>
      <c r="I22" s="105" t="e">
        <f>+H22</f>
        <v>#DIV/0!</v>
      </c>
      <c r="J22" s="67" t="str">
        <f t="shared" si="0"/>
        <v/>
      </c>
      <c r="K22" s="1"/>
    </row>
    <row r="23" spans="1:12" x14ac:dyDescent="0.2">
      <c r="A23" s="382">
        <v>20</v>
      </c>
      <c r="B23" s="145" t="str">
        <f>IF(Notenbogen!B23&lt;&gt;"", Notenbogen!B23, "")</f>
        <v/>
      </c>
      <c r="C23" s="154" t="str">
        <f>IF(D23="","",IF($H$3="BE",LOOKUP(IF(E23="",D23+0.01,D23*$H$30/E23+0.5),NB!$X$640:$X$655,NB!$Y$640:$Y$655),D23))</f>
        <v/>
      </c>
      <c r="D23" s="4"/>
      <c r="E23" s="104"/>
      <c r="F23" s="107" t="s">
        <v>38</v>
      </c>
      <c r="G23" s="156" t="e">
        <f>AVERAGE(C4:C38)</f>
        <v>#DIV/0!</v>
      </c>
      <c r="H23" s="193" t="e">
        <f>+(17-G23)/3</f>
        <v>#DIV/0!</v>
      </c>
      <c r="I23" s="1">
        <f>+G22</f>
        <v>0</v>
      </c>
      <c r="J23" s="67" t="str">
        <f t="shared" si="0"/>
        <v/>
      </c>
      <c r="K23" s="1"/>
    </row>
    <row r="24" spans="1:12" x14ac:dyDescent="0.2">
      <c r="A24" s="382">
        <v>21</v>
      </c>
      <c r="B24" s="145" t="str">
        <f>IF(Notenbogen!B24&lt;&gt;"", Notenbogen!B24, "")</f>
        <v/>
      </c>
      <c r="C24" s="154" t="str">
        <f>IF(D24="","",IF($H$3="BE",LOOKUP(IF(E24="",D24+0.01,D24*$H$30/E24+0.5),NB!$X$640:$X$655,NB!$Y$640:$Y$655),D24))</f>
        <v/>
      </c>
      <c r="D24" s="4"/>
      <c r="E24" s="104"/>
      <c r="F24" s="1"/>
      <c r="G24" s="1"/>
      <c r="H24" s="1"/>
      <c r="I24" s="1"/>
      <c r="J24" s="67" t="str">
        <f t="shared" si="0"/>
        <v/>
      </c>
      <c r="K24" s="1"/>
    </row>
    <row r="25" spans="1:12" x14ac:dyDescent="0.2">
      <c r="A25" s="382">
        <v>22</v>
      </c>
      <c r="B25" s="145" t="str">
        <f>IF(Notenbogen!B25&lt;&gt;"", Notenbogen!B25, "")</f>
        <v/>
      </c>
      <c r="C25" s="154" t="str">
        <f>IF(D25="","",IF($H$3="BE",LOOKUP(IF(E25="",D25+0.01,D25*$H$30/E25+0.5),NB!$X$640:$X$655,NB!$Y$640:$Y$655),D25))</f>
        <v/>
      </c>
      <c r="D25" s="4"/>
      <c r="E25" s="104"/>
      <c r="F25" s="5" t="s">
        <v>14</v>
      </c>
      <c r="G25" s="7">
        <f>COUNT(D4:D38)</f>
        <v>0</v>
      </c>
      <c r="H25" s="1"/>
      <c r="I25" s="1"/>
      <c r="J25" s="67" t="str">
        <f t="shared" si="0"/>
        <v/>
      </c>
      <c r="K25" s="1"/>
    </row>
    <row r="26" spans="1:12" x14ac:dyDescent="0.2">
      <c r="A26" s="382">
        <v>23</v>
      </c>
      <c r="B26" s="145" t="str">
        <f>IF(Notenbogen!B26&lt;&gt;"", Notenbogen!B26, "")</f>
        <v/>
      </c>
      <c r="C26" s="154" t="str">
        <f>IF(D26="","",IF($H$3="BE",LOOKUP(IF(E26="",D26+0.01,D26*$H$30/E26+0.5),NB!$X$640:$X$655,NB!$Y$640:$Y$655),D26))</f>
        <v/>
      </c>
      <c r="D26" s="4"/>
      <c r="E26" s="104"/>
      <c r="F26" s="6" t="s">
        <v>15</v>
      </c>
      <c r="G26" s="8">
        <f>+G27-G25</f>
        <v>0</v>
      </c>
      <c r="H26" s="1"/>
      <c r="I26" s="1"/>
      <c r="J26" s="67" t="str">
        <f t="shared" si="0"/>
        <v/>
      </c>
      <c r="K26" s="1"/>
    </row>
    <row r="27" spans="1:12" x14ac:dyDescent="0.2">
      <c r="A27" s="382">
        <v>24</v>
      </c>
      <c r="B27" s="145" t="str">
        <f>IF(Notenbogen!B27&lt;&gt;"", Notenbogen!B27, "")</f>
        <v/>
      </c>
      <c r="C27" s="154" t="str">
        <f>IF(D27="","",IF($H$3="BE",LOOKUP(IF(E27="",D27+0.01,D27*$H$30/E27+0.5),NB!$X$640:$X$655,NB!$Y$640:$Y$655),D27))</f>
        <v/>
      </c>
      <c r="D27" s="4"/>
      <c r="E27" s="104"/>
      <c r="F27" s="6" t="s">
        <v>16</v>
      </c>
      <c r="G27" s="8">
        <f>35-COUNTIF(J4:J38,"")</f>
        <v>0</v>
      </c>
      <c r="H27" s="1"/>
      <c r="I27" s="1"/>
      <c r="J27" s="67" t="str">
        <f t="shared" si="0"/>
        <v/>
      </c>
      <c r="K27" s="1"/>
    </row>
    <row r="28" spans="1:12" x14ac:dyDescent="0.2">
      <c r="A28" s="382">
        <v>25</v>
      </c>
      <c r="B28" s="145" t="str">
        <f>IF(Notenbogen!B28&lt;&gt;"", Notenbogen!B28, "")</f>
        <v/>
      </c>
      <c r="C28" s="154" t="str">
        <f>IF(D28="","",IF($H$3="BE",LOOKUP(IF(E28="",D28+0.01,D28*$H$30/E28+0.5),NB!$X$640:$X$655,NB!$Y$640:$Y$655),D28))</f>
        <v/>
      </c>
      <c r="D28" s="4"/>
      <c r="E28" s="104"/>
      <c r="F28" s="15"/>
      <c r="G28" s="15"/>
      <c r="H28" s="15"/>
      <c r="I28" s="1"/>
      <c r="J28" s="67" t="str">
        <f t="shared" si="0"/>
        <v/>
      </c>
      <c r="K28" s="1"/>
      <c r="L28" s="15"/>
    </row>
    <row r="29" spans="1:12" ht="13.5" thickBot="1" x14ac:dyDescent="0.25">
      <c r="A29" s="382">
        <v>26</v>
      </c>
      <c r="B29" s="145" t="str">
        <f>IF(Notenbogen!B29&lt;&gt;"", Notenbogen!B29, "")</f>
        <v/>
      </c>
      <c r="C29" s="154" t="str">
        <f>IF(D29="","",IF($H$3="BE",LOOKUP(IF(E29="",D29+0.01,D29*$H$30/E29+0.5),NB!$X$640:$X$655,NB!$Y$640:$Y$655),D29))</f>
        <v/>
      </c>
      <c r="D29" s="4"/>
      <c r="E29" s="104"/>
      <c r="F29" s="52" t="s">
        <v>20</v>
      </c>
      <c r="G29" s="15"/>
      <c r="I29" s="1"/>
      <c r="J29" s="68" t="str">
        <f t="shared" si="0"/>
        <v/>
      </c>
      <c r="K29" s="1"/>
      <c r="L29" s="15"/>
    </row>
    <row r="30" spans="1:12" ht="13.5" thickBot="1" x14ac:dyDescent="0.25">
      <c r="A30" s="382">
        <v>27</v>
      </c>
      <c r="B30" s="145" t="str">
        <f>IF(Notenbogen!B30&lt;&gt;"", Notenbogen!B30, "")</f>
        <v/>
      </c>
      <c r="C30" s="154" t="str">
        <f>IF(D30="","",IF($H$3="BE",LOOKUP(IF(E30="",D30+0.01,D30*$H$30/E30+0.5),NB!$X$640:$X$655,NB!$Y$640:$Y$655),D30))</f>
        <v/>
      </c>
      <c r="D30" s="4"/>
      <c r="E30" s="104"/>
      <c r="F30" s="15"/>
      <c r="G30" s="15"/>
      <c r="H30" s="13">
        <v>20</v>
      </c>
      <c r="I30" s="1"/>
      <c r="J30" s="68" t="str">
        <f t="shared" si="0"/>
        <v/>
      </c>
      <c r="K30" s="1"/>
      <c r="L30" s="15"/>
    </row>
    <row r="31" spans="1:12" ht="13.5" thickBot="1" x14ac:dyDescent="0.25">
      <c r="A31" s="382">
        <v>28</v>
      </c>
      <c r="B31" s="145" t="str">
        <f>IF(Notenbogen!B31&lt;&gt;"", Notenbogen!B31, "")</f>
        <v/>
      </c>
      <c r="C31" s="154" t="str">
        <f>IF(D31="","",IF($H$3="BE",LOOKUP(IF(E31="",D31+0.01,D31*$H$30/E31+0.5),NB!$X$640:$X$655,NB!$Y$640:$Y$655),D31))</f>
        <v/>
      </c>
      <c r="D31" s="4"/>
      <c r="E31" s="104"/>
      <c r="J31" s="68" t="str">
        <f t="shared" si="0"/>
        <v/>
      </c>
      <c r="K31" s="1"/>
      <c r="L31" s="15"/>
    </row>
    <row r="32" spans="1:12" ht="13.5" thickBot="1" x14ac:dyDescent="0.25">
      <c r="A32" s="382">
        <v>29</v>
      </c>
      <c r="B32" s="145" t="str">
        <f>IF(Notenbogen!B32&lt;&gt;"", Notenbogen!B32, "")</f>
        <v/>
      </c>
      <c r="C32" s="154" t="str">
        <f>IF(D32="","",IF($H$3="BE",LOOKUP(IF(E32="",D32+0.01,D32*$H$30/E32+0.5),NB!$X$640:$X$655,NB!$Y$640:$Y$655),D32))</f>
        <v/>
      </c>
      <c r="D32" s="4"/>
      <c r="E32" s="104"/>
      <c r="F32" s="53" t="s">
        <v>39</v>
      </c>
      <c r="G32" s="15"/>
      <c r="H32" s="81" t="s">
        <v>142</v>
      </c>
      <c r="J32" s="68" t="str">
        <f t="shared" si="0"/>
        <v/>
      </c>
      <c r="K32" s="1"/>
      <c r="L32" s="15"/>
    </row>
    <row r="33" spans="1:49" x14ac:dyDescent="0.2">
      <c r="A33" s="382">
        <v>30</v>
      </c>
      <c r="B33" s="145" t="str">
        <f>IF(Notenbogen!B33&lt;&gt;"", Notenbogen!B33, "")</f>
        <v/>
      </c>
      <c r="C33" s="154" t="str">
        <f>IF(D33="","",IF($H$3="BE",LOOKUP(IF(E33="",D33+0.01,D33*$H$30/E33+0.5),NB!$X$640:$X$655,NB!$Y$640:$Y$655),D33))</f>
        <v/>
      </c>
      <c r="D33" s="4"/>
      <c r="E33" s="104"/>
      <c r="F33" s="53" t="s">
        <v>21</v>
      </c>
      <c r="G33" s="15"/>
      <c r="H33" s="65"/>
      <c r="I33" s="53"/>
      <c r="J33" s="68" t="str">
        <f t="shared" si="0"/>
        <v/>
      </c>
      <c r="K33" s="1"/>
      <c r="L33" s="15"/>
    </row>
    <row r="34" spans="1:49" x14ac:dyDescent="0.2">
      <c r="A34" s="382">
        <v>31</v>
      </c>
      <c r="B34" s="145" t="str">
        <f>IF(Notenbogen!B34&lt;&gt;"", Notenbogen!B34, "")</f>
        <v/>
      </c>
      <c r="C34" s="154" t="str">
        <f>IF(D34="","",IF($H$3="BE",LOOKUP(IF(E34="",D34+0.01,D34*$H$30/E34+0.5),NB!$X$640:$X$655,NB!$Y$640:$Y$655),D34))</f>
        <v/>
      </c>
      <c r="D34" s="4"/>
      <c r="E34" s="104"/>
      <c r="F34" s="52" t="s">
        <v>22</v>
      </c>
      <c r="G34" s="53"/>
      <c r="H34" s="14">
        <v>34</v>
      </c>
      <c r="I34" s="64" t="s">
        <v>23</v>
      </c>
      <c r="J34" s="68" t="str">
        <f t="shared" si="0"/>
        <v/>
      </c>
      <c r="K34" s="1"/>
      <c r="L34" s="15"/>
    </row>
    <row r="35" spans="1:49" x14ac:dyDescent="0.2">
      <c r="A35" s="382">
        <v>32</v>
      </c>
      <c r="B35" s="145" t="str">
        <f>IF(Notenbogen!B35&lt;&gt;"", Notenbogen!B35, "")</f>
        <v/>
      </c>
      <c r="C35" s="154" t="str">
        <f>IF(D35="","",IF($H$3="BE",LOOKUP(IF(E35="",D35+0.01,D35*$H$30/E35+0.5),NB!$X$640:$X$655,NB!$Y$640:$Y$655),D35))</f>
        <v/>
      </c>
      <c r="D35" s="4"/>
      <c r="E35" s="104"/>
      <c r="F35" s="52" t="s">
        <v>24</v>
      </c>
      <c r="G35" s="53"/>
      <c r="H35" s="14">
        <v>49</v>
      </c>
      <c r="I35" s="64" t="s">
        <v>23</v>
      </c>
      <c r="J35" s="68" t="str">
        <f t="shared" si="0"/>
        <v/>
      </c>
      <c r="K35" s="1"/>
      <c r="L35" s="15"/>
    </row>
    <row r="36" spans="1:49" x14ac:dyDescent="0.2">
      <c r="A36" s="382">
        <v>33</v>
      </c>
      <c r="B36" s="145" t="str">
        <f>IF(Notenbogen!B36&lt;&gt;"", Notenbogen!B36, "")</f>
        <v/>
      </c>
      <c r="C36" s="154" t="str">
        <f>IF(D36="","",IF($H$3="BE",LOOKUP(IF(E36="",D36+0.01,D36*$H$30/E36+0.5),NB!$X$640:$X$655,NB!$Y$640:$Y$655),D36))</f>
        <v/>
      </c>
      <c r="D36" s="4"/>
      <c r="E36" s="104"/>
      <c r="F36" s="53"/>
      <c r="G36" s="15"/>
      <c r="H36" s="15"/>
      <c r="I36" s="1"/>
      <c r="J36" s="68" t="str">
        <f t="shared" si="0"/>
        <v/>
      </c>
      <c r="K36" s="1"/>
      <c r="L36" s="15"/>
    </row>
    <row r="37" spans="1:49" x14ac:dyDescent="0.2">
      <c r="A37" s="382">
        <v>34</v>
      </c>
      <c r="B37" s="145" t="str">
        <f>IF(Notenbogen!B37&lt;&gt;"", Notenbogen!B37, "")</f>
        <v/>
      </c>
      <c r="C37" s="154" t="str">
        <f>IF(D37="","",IF($H$3="BE",LOOKUP(IF(E37="",D37+0.01,D37*$H$30/E37+0.5),NB!$X$640:$X$655,NB!$Y$640:$Y$655),D37))</f>
        <v/>
      </c>
      <c r="D37" s="4"/>
      <c r="E37" s="104"/>
      <c r="J37" s="68" t="str">
        <f t="shared" si="0"/>
        <v/>
      </c>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row>
    <row r="38" spans="1:49" x14ac:dyDescent="0.2">
      <c r="A38" s="382">
        <v>35</v>
      </c>
      <c r="B38" s="145" t="str">
        <f>IF(Notenbogen!B38&lt;&gt;"", Notenbogen!B38, "")</f>
        <v/>
      </c>
      <c r="C38" s="154" t="str">
        <f>IF(D38="","",IF($H$3="BE",LOOKUP(IF(E38="",D38+0.01,D38*$H$30/E38+0.5),NB!$X$640:$X$655,NB!$Y$640:$Y$655),D38))</f>
        <v/>
      </c>
      <c r="D38" s="4"/>
      <c r="E38" s="104"/>
      <c r="F38" s="15"/>
      <c r="G38" s="15"/>
      <c r="J38" s="68" t="str">
        <f t="shared" si="0"/>
        <v/>
      </c>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row>
    <row r="39" spans="1:49" ht="9" customHeight="1" thickBot="1" x14ac:dyDescent="0.2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row>
    <row r="40" spans="1:49" x14ac:dyDescent="0.2">
      <c r="A40" s="539" t="s">
        <v>87</v>
      </c>
      <c r="B40" s="216" t="s">
        <v>84</v>
      </c>
      <c r="C40" s="528" t="s">
        <v>81</v>
      </c>
      <c r="D40" s="529"/>
      <c r="E40" s="530" t="str">
        <f>+NB!Z2</f>
        <v>Kontrolle</v>
      </c>
      <c r="F40" s="530"/>
      <c r="G40" s="531"/>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row>
    <row r="41" spans="1:49" ht="12.75" customHeight="1" x14ac:dyDescent="0.2">
      <c r="A41" s="540"/>
      <c r="B41" s="114" t="s">
        <v>82</v>
      </c>
      <c r="C41" s="532" t="s">
        <v>83</v>
      </c>
      <c r="D41" s="533"/>
      <c r="E41" s="534" t="str">
        <f>+NB!Z3</f>
        <v>"Alarm" bei Abweichung</v>
      </c>
      <c r="F41" s="534"/>
      <c r="G41" s="535"/>
      <c r="H41" s="15"/>
      <c r="I41" s="15"/>
      <c r="J41" s="15"/>
      <c r="K41" s="15"/>
      <c r="L41" s="15"/>
      <c r="M41" s="15"/>
      <c r="N41" s="15"/>
      <c r="O41" s="15"/>
      <c r="P41" s="15"/>
      <c r="Q41" s="15"/>
      <c r="AL41" s="15"/>
      <c r="AM41" s="15"/>
      <c r="AN41" s="15"/>
      <c r="AO41" s="15"/>
      <c r="AP41" s="15"/>
      <c r="AQ41" s="15"/>
      <c r="AR41" s="15"/>
      <c r="AS41" s="15"/>
      <c r="AT41" s="15"/>
      <c r="AU41" s="15"/>
      <c r="AV41" s="15"/>
      <c r="AW41" s="15"/>
    </row>
    <row r="42" spans="1:49" ht="12.75" customHeight="1" x14ac:dyDescent="0.2">
      <c r="A42" s="541"/>
      <c r="B42" s="114"/>
      <c r="C42" s="380" t="s">
        <v>32</v>
      </c>
      <c r="D42" s="381" t="s">
        <v>33</v>
      </c>
      <c r="E42" s="534" t="str">
        <f>+NB!Z4</f>
        <v>um mehr als 1 BE</v>
      </c>
      <c r="F42" s="534"/>
      <c r="G42" s="535"/>
      <c r="H42" s="15"/>
      <c r="I42" s="15"/>
      <c r="J42" s="15"/>
      <c r="K42" s="15"/>
      <c r="L42" s="15"/>
      <c r="M42" s="15"/>
      <c r="N42" s="15"/>
      <c r="O42" s="15"/>
      <c r="P42" s="15"/>
      <c r="Q42" s="15"/>
      <c r="AL42" s="15"/>
      <c r="AM42" s="15"/>
      <c r="AN42" s="15"/>
      <c r="AO42" s="15"/>
      <c r="AP42" s="15"/>
      <c r="AQ42" s="15"/>
      <c r="AR42" s="15"/>
      <c r="AS42" s="15"/>
      <c r="AT42" s="15"/>
      <c r="AU42" s="15"/>
      <c r="AV42" s="15"/>
      <c r="AW42" s="15"/>
    </row>
    <row r="43" spans="1:49" ht="12.75" customHeight="1" x14ac:dyDescent="0.2">
      <c r="A43" s="50"/>
      <c r="B43" s="210" t="str">
        <f>TEXT(NB!V622,"#0")&amp;"                      "&amp;TEXT(NB!Y622,"#0")&amp;"   "</f>
        <v xml:space="preserve">2                      15   </v>
      </c>
      <c r="C43" s="258">
        <f>+NB!W622</f>
        <v>20</v>
      </c>
      <c r="D43" s="243">
        <f>+NB!X622</f>
        <v>19</v>
      </c>
      <c r="E43" s="211" t="str">
        <f>+NB!Z622</f>
        <v xml:space="preserve"> </v>
      </c>
      <c r="F43" s="211"/>
      <c r="G43" s="214" t="str">
        <f>+NB!AA622</f>
        <v xml:space="preserve"> </v>
      </c>
      <c r="H43" s="15"/>
      <c r="I43" s="15"/>
      <c r="J43" s="15"/>
      <c r="K43" s="15"/>
      <c r="L43" s="15"/>
      <c r="M43" s="15"/>
      <c r="N43" s="15"/>
      <c r="O43" s="15"/>
      <c r="P43" s="15"/>
      <c r="Q43" s="15"/>
      <c r="AL43" s="30"/>
      <c r="AM43" s="15"/>
      <c r="AN43" s="15"/>
      <c r="AO43" s="15"/>
      <c r="AP43" s="15"/>
      <c r="AQ43" s="15"/>
      <c r="AR43" s="15"/>
      <c r="AS43" s="15"/>
      <c r="AT43" s="15"/>
      <c r="AU43" s="15"/>
      <c r="AV43" s="15"/>
      <c r="AW43" s="15"/>
    </row>
    <row r="44" spans="1:49" ht="12.75" customHeight="1" x14ac:dyDescent="0.2">
      <c r="A44" s="50"/>
      <c r="B44" s="205" t="str">
        <f>TEXT(NB!V623,"#0")&amp;"                      "&amp;TEXT(NB!Y623,"#0")&amp;"   "</f>
        <v xml:space="preserve">1                      14   </v>
      </c>
      <c r="C44" s="259">
        <f>+NB!W623</f>
        <v>18.5</v>
      </c>
      <c r="D44" s="244">
        <f>+NB!X623</f>
        <v>18</v>
      </c>
      <c r="E44" s="114" t="str">
        <f>+NB!Z623</f>
        <v xml:space="preserve"> </v>
      </c>
      <c r="F44" s="114"/>
      <c r="G44" s="206" t="str">
        <f>+NB!AA623</f>
        <v xml:space="preserve"> </v>
      </c>
      <c r="H44" s="15"/>
      <c r="I44" s="15"/>
      <c r="J44" s="15"/>
      <c r="K44" s="15"/>
      <c r="L44" s="15"/>
      <c r="M44" s="15"/>
      <c r="N44" s="15"/>
      <c r="O44" s="15"/>
      <c r="P44" s="15"/>
      <c r="Q44" s="15"/>
      <c r="AL44" s="30"/>
      <c r="AM44" s="15"/>
      <c r="AN44" s="15"/>
      <c r="AO44" s="15"/>
      <c r="AP44" s="15"/>
      <c r="AQ44" s="15"/>
      <c r="AR44" s="15"/>
      <c r="AS44" s="15"/>
      <c r="AT44" s="15"/>
      <c r="AU44" s="15"/>
      <c r="AV44" s="15"/>
      <c r="AW44" s="15"/>
    </row>
    <row r="45" spans="1:49" ht="12.75" customHeight="1" x14ac:dyDescent="0.2">
      <c r="A45" s="51"/>
      <c r="B45" s="212" t="str">
        <f>TEXT(NB!V624,"#0")&amp;"                      "&amp;TEXT(NB!Y624,"#0")&amp;"   "</f>
        <v xml:space="preserve">1                      13   </v>
      </c>
      <c r="C45" s="260">
        <f>+NB!W624</f>
        <v>17.5</v>
      </c>
      <c r="D45" s="245">
        <f>+NB!X624</f>
        <v>17</v>
      </c>
      <c r="E45" s="213" t="str">
        <f>+NB!Z624</f>
        <v xml:space="preserve"> </v>
      </c>
      <c r="F45" s="213"/>
      <c r="G45" s="215" t="str">
        <f>+NB!AA624</f>
        <v xml:space="preserve"> </v>
      </c>
      <c r="H45" s="15"/>
      <c r="I45" s="15"/>
      <c r="J45" s="15"/>
      <c r="K45" s="15"/>
      <c r="L45" s="15"/>
      <c r="M45" s="15"/>
      <c r="N45" s="15"/>
      <c r="O45" s="15"/>
      <c r="P45" s="15"/>
      <c r="Q45" s="15"/>
      <c r="AL45" s="30"/>
      <c r="AM45" s="15"/>
      <c r="AN45" s="15"/>
      <c r="AO45" s="15"/>
      <c r="AP45" s="15"/>
      <c r="AQ45" s="15"/>
      <c r="AR45" s="15"/>
      <c r="AS45" s="15"/>
      <c r="AT45" s="15"/>
      <c r="AU45" s="15"/>
      <c r="AV45" s="15"/>
      <c r="AW45" s="15"/>
    </row>
    <row r="46" spans="1:49" ht="12.75" customHeight="1" x14ac:dyDescent="0.2">
      <c r="A46" s="50"/>
      <c r="B46" s="205" t="str">
        <f>TEXT(NB!V625,"#0")&amp;"                      "&amp;TEXT(NB!Y625,"#0")&amp;"   "</f>
        <v xml:space="preserve">1                      12   </v>
      </c>
      <c r="C46" s="259">
        <f>+NB!W625</f>
        <v>16.5</v>
      </c>
      <c r="D46" s="244">
        <f>+NB!X625</f>
        <v>16</v>
      </c>
      <c r="E46" s="114" t="str">
        <f>+NB!Z625</f>
        <v xml:space="preserve"> </v>
      </c>
      <c r="F46" s="114"/>
      <c r="G46" s="206" t="str">
        <f>+NB!AA625</f>
        <v xml:space="preserve"> </v>
      </c>
      <c r="H46" s="15"/>
      <c r="I46" s="15"/>
      <c r="J46" s="15"/>
      <c r="K46" s="15"/>
      <c r="L46" s="15"/>
      <c r="M46" s="15"/>
      <c r="N46" s="15"/>
      <c r="O46" s="15"/>
      <c r="P46" s="15"/>
      <c r="Q46" s="15"/>
      <c r="AL46" s="30"/>
      <c r="AM46" s="15"/>
      <c r="AN46" s="15"/>
      <c r="AO46" s="15"/>
      <c r="AP46" s="15"/>
      <c r="AQ46" s="15"/>
      <c r="AR46" s="15"/>
      <c r="AS46" s="15"/>
      <c r="AT46" s="15"/>
      <c r="AU46" s="15"/>
      <c r="AV46" s="15"/>
      <c r="AW46" s="15"/>
    </row>
    <row r="47" spans="1:49" ht="12.75" customHeight="1" x14ac:dyDescent="0.2">
      <c r="A47" s="50"/>
      <c r="B47" s="205" t="str">
        <f>TEXT(NB!V626,"#0")&amp;"                      "&amp;TEXT(NB!Y626,"#0")&amp;"   "</f>
        <v xml:space="preserve">1                      11   </v>
      </c>
      <c r="C47" s="259">
        <f>+NB!W626</f>
        <v>15.5</v>
      </c>
      <c r="D47" s="244">
        <f>+NB!X626</f>
        <v>15</v>
      </c>
      <c r="E47" s="114" t="str">
        <f>+NB!Z626</f>
        <v xml:space="preserve"> </v>
      </c>
      <c r="F47" s="114"/>
      <c r="G47" s="206" t="str">
        <f>+NB!AA626</f>
        <v xml:space="preserve"> </v>
      </c>
      <c r="H47" s="15"/>
      <c r="I47" s="15"/>
      <c r="J47" s="15"/>
      <c r="K47" s="15"/>
      <c r="L47" s="15"/>
      <c r="M47" s="15"/>
      <c r="N47" s="15"/>
      <c r="O47" s="15"/>
      <c r="P47" s="15"/>
      <c r="Q47" s="15"/>
      <c r="AL47" s="30"/>
      <c r="AM47" s="15"/>
      <c r="AN47" s="15"/>
      <c r="AO47" s="15"/>
      <c r="AP47" s="15"/>
      <c r="AQ47" s="15"/>
      <c r="AR47" s="15"/>
      <c r="AS47" s="15"/>
      <c r="AT47" s="15"/>
      <c r="AU47" s="15"/>
      <c r="AV47" s="15"/>
      <c r="AW47" s="15"/>
    </row>
    <row r="48" spans="1:49" ht="12.75" customHeight="1" x14ac:dyDescent="0.2">
      <c r="A48" s="51"/>
      <c r="B48" s="205" t="str">
        <f>TEXT(NB!V627,"#0")&amp;"                      "&amp;TEXT(NB!Y627,"#0")&amp;"   "</f>
        <v xml:space="preserve">1                      10   </v>
      </c>
      <c r="C48" s="259">
        <f>+NB!W627</f>
        <v>14.5</v>
      </c>
      <c r="D48" s="244">
        <f>+NB!X627</f>
        <v>14</v>
      </c>
      <c r="E48" s="114" t="str">
        <f>+NB!Z627</f>
        <v xml:space="preserve"> </v>
      </c>
      <c r="F48" s="114"/>
      <c r="G48" s="206" t="str">
        <f>+NB!AA627</f>
        <v xml:space="preserve"> </v>
      </c>
      <c r="H48" s="15"/>
      <c r="I48" s="15"/>
      <c r="J48" s="15"/>
      <c r="K48" s="15"/>
      <c r="L48" s="15"/>
      <c r="M48" s="15"/>
      <c r="N48" s="15"/>
      <c r="O48" s="15"/>
      <c r="P48" s="15"/>
      <c r="Q48" s="15"/>
      <c r="AL48" s="30"/>
      <c r="AM48" s="15"/>
      <c r="AN48" s="15"/>
      <c r="AO48" s="15"/>
      <c r="AP48" s="15"/>
      <c r="AQ48" s="15"/>
      <c r="AR48" s="15"/>
      <c r="AS48" s="15"/>
      <c r="AT48" s="15"/>
      <c r="AU48" s="15"/>
      <c r="AV48" s="15"/>
      <c r="AW48" s="15"/>
    </row>
    <row r="49" spans="1:49" ht="12.75" customHeight="1" x14ac:dyDescent="0.2">
      <c r="A49" s="50"/>
      <c r="B49" s="210" t="str">
        <f>TEXT(NB!V628,"#0")&amp;"                        "&amp;TEXT(NB!Y628,"#0")&amp;"   "</f>
        <v xml:space="preserve">1                        9   </v>
      </c>
      <c r="C49" s="258">
        <f>+NB!W628</f>
        <v>13.5</v>
      </c>
      <c r="D49" s="243">
        <f>+NB!X628</f>
        <v>13.5</v>
      </c>
      <c r="E49" s="211" t="str">
        <f>+NB!Z628</f>
        <v xml:space="preserve"> </v>
      </c>
      <c r="F49" s="211"/>
      <c r="G49" s="214" t="str">
        <f>+NB!AA628</f>
        <v xml:space="preserve"> </v>
      </c>
      <c r="H49" s="15"/>
      <c r="I49" s="15"/>
      <c r="J49" s="15"/>
      <c r="K49" s="15"/>
      <c r="L49" s="15"/>
      <c r="M49" s="15"/>
      <c r="N49" s="15"/>
      <c r="O49" s="15"/>
      <c r="P49" s="15"/>
      <c r="Q49" s="15"/>
      <c r="AL49" s="30"/>
      <c r="AM49" s="15"/>
      <c r="AN49" s="15"/>
      <c r="AO49" s="15"/>
      <c r="AP49" s="15"/>
      <c r="AQ49" s="15"/>
      <c r="AR49" s="15"/>
      <c r="AS49" s="15"/>
      <c r="AT49" s="15"/>
      <c r="AU49" s="15"/>
      <c r="AV49" s="15"/>
      <c r="AW49" s="15"/>
    </row>
    <row r="50" spans="1:49" ht="12.75" customHeight="1" x14ac:dyDescent="0.2">
      <c r="A50" s="50"/>
      <c r="B50" s="205" t="str">
        <f>TEXT(NB!V629,"#0")&amp;"                        "&amp;TEXT(NB!Y629,"#0")&amp;"   "</f>
        <v xml:space="preserve">1                        8   </v>
      </c>
      <c r="C50" s="259">
        <f>+NB!W629</f>
        <v>13</v>
      </c>
      <c r="D50" s="244">
        <f>+NB!X629</f>
        <v>13</v>
      </c>
      <c r="E50" s="114" t="str">
        <f>+NB!Z629</f>
        <v xml:space="preserve"> </v>
      </c>
      <c r="F50" s="114"/>
      <c r="G50" s="206" t="str">
        <f>+NB!AA629</f>
        <v xml:space="preserve"> </v>
      </c>
      <c r="H50" s="15"/>
      <c r="I50" s="15"/>
      <c r="J50" s="15"/>
      <c r="K50" s="15"/>
      <c r="L50" s="15"/>
      <c r="M50" s="15"/>
      <c r="N50" s="15"/>
      <c r="O50" s="15"/>
      <c r="P50" s="15"/>
      <c r="Q50" s="15"/>
      <c r="AL50" s="30"/>
      <c r="AM50" s="15"/>
      <c r="AN50" s="15"/>
      <c r="AO50" s="15"/>
      <c r="AP50" s="15"/>
      <c r="AQ50" s="15"/>
      <c r="AR50" s="15"/>
      <c r="AS50" s="15"/>
      <c r="AT50" s="15"/>
      <c r="AU50" s="15"/>
      <c r="AV50" s="15"/>
      <c r="AW50" s="15"/>
    </row>
    <row r="51" spans="1:49" ht="12.75" customHeight="1" x14ac:dyDescent="0.2">
      <c r="A51" s="51"/>
      <c r="B51" s="212" t="str">
        <f>TEXT(NB!V630,"#0")&amp;"                        "&amp;TEXT(NB!Y630,"#0")&amp;"   "</f>
        <v xml:space="preserve">1                        7   </v>
      </c>
      <c r="C51" s="260">
        <f>+NB!W630</f>
        <v>12.5</v>
      </c>
      <c r="D51" s="245">
        <f>+NB!X630</f>
        <v>12</v>
      </c>
      <c r="E51" s="213" t="str">
        <f>+NB!Z630</f>
        <v xml:space="preserve"> </v>
      </c>
      <c r="F51" s="213"/>
      <c r="G51" s="215" t="str">
        <f>+NB!AA630</f>
        <v xml:space="preserve"> </v>
      </c>
      <c r="H51" s="15"/>
      <c r="I51" s="15"/>
      <c r="J51" s="15"/>
      <c r="K51" s="15"/>
      <c r="L51" s="15"/>
      <c r="M51" s="15"/>
      <c r="N51" s="15"/>
      <c r="O51" s="15"/>
      <c r="P51" s="15"/>
      <c r="Q51" s="15"/>
      <c r="AL51" s="30"/>
      <c r="AM51" s="15"/>
      <c r="AN51" s="15"/>
      <c r="AO51" s="15"/>
      <c r="AP51" s="15"/>
      <c r="AQ51" s="15"/>
      <c r="AR51" s="15"/>
      <c r="AS51" s="15"/>
      <c r="AT51" s="15"/>
      <c r="AU51" s="15"/>
      <c r="AV51" s="15"/>
      <c r="AW51" s="15"/>
    </row>
    <row r="52" spans="1:49" ht="12.75" customHeight="1" x14ac:dyDescent="0.2">
      <c r="A52" s="50"/>
      <c r="B52" s="205" t="str">
        <f>TEXT(NB!V631,"#0")&amp;"                        "&amp;TEXT(NB!Y631,"#0")&amp;"   "</f>
        <v xml:space="preserve">1                        6   </v>
      </c>
      <c r="C52" s="259">
        <f>+NB!W631</f>
        <v>11.5</v>
      </c>
      <c r="D52" s="244">
        <f>+NB!X631</f>
        <v>11.5</v>
      </c>
      <c r="E52" s="114" t="str">
        <f>+NB!Z631</f>
        <v xml:space="preserve"> </v>
      </c>
      <c r="F52" s="114"/>
      <c r="G52" s="206" t="str">
        <f>+NB!AA631</f>
        <v xml:space="preserve"> </v>
      </c>
      <c r="H52" s="15"/>
      <c r="I52" s="15"/>
      <c r="J52" s="15"/>
      <c r="K52" s="15"/>
      <c r="L52" s="15"/>
      <c r="M52" s="15"/>
      <c r="N52" s="15"/>
      <c r="O52" s="15"/>
      <c r="P52" s="15"/>
      <c r="Q52" s="15"/>
      <c r="AL52" s="30"/>
      <c r="AM52" s="15"/>
      <c r="AN52" s="15"/>
      <c r="AO52" s="15"/>
      <c r="AP52" s="15"/>
      <c r="AQ52" s="15"/>
      <c r="AR52" s="15"/>
      <c r="AS52" s="15"/>
      <c r="AT52" s="15"/>
      <c r="AU52" s="15"/>
      <c r="AV52" s="15"/>
      <c r="AW52" s="15"/>
    </row>
    <row r="53" spans="1:49" ht="12.75" customHeight="1" x14ac:dyDescent="0.2">
      <c r="A53" s="50"/>
      <c r="B53" s="205" t="str">
        <f>TEXT(NB!V632,"#0")&amp;"                        "&amp;TEXT(NB!Y632,"#0")&amp;"   "</f>
        <v xml:space="preserve">1                        5   </v>
      </c>
      <c r="C53" s="259">
        <f>+NB!W632</f>
        <v>11</v>
      </c>
      <c r="D53" s="244">
        <f>+NB!X632</f>
        <v>10.5</v>
      </c>
      <c r="E53" s="114" t="str">
        <f>+NB!Z632</f>
        <v xml:space="preserve"> </v>
      </c>
      <c r="F53" s="114"/>
      <c r="G53" s="206" t="str">
        <f>+NB!AA632</f>
        <v xml:space="preserve"> </v>
      </c>
      <c r="H53" s="15"/>
      <c r="I53" s="15"/>
      <c r="J53" s="15"/>
      <c r="K53" s="15"/>
      <c r="L53" s="15"/>
      <c r="M53" s="15"/>
      <c r="N53" s="15"/>
      <c r="O53" s="15"/>
      <c r="P53" s="15"/>
      <c r="Q53" s="15"/>
      <c r="AL53" s="30"/>
      <c r="AM53" s="15"/>
      <c r="AN53" s="15"/>
      <c r="AO53" s="15"/>
      <c r="AP53" s="15"/>
      <c r="AQ53" s="15"/>
      <c r="AR53" s="15"/>
      <c r="AS53" s="15"/>
      <c r="AT53" s="15"/>
      <c r="AU53" s="15"/>
      <c r="AV53" s="15"/>
      <c r="AW53" s="15"/>
    </row>
    <row r="54" spans="1:49" ht="12.75" customHeight="1" x14ac:dyDescent="0.2">
      <c r="A54" s="51"/>
      <c r="B54" s="205" t="str">
        <f>TEXT(NB!V633,"#0")&amp;"                        "&amp;TEXT(NB!Y633,"#0")&amp;"   "</f>
        <v xml:space="preserve">1                        4   </v>
      </c>
      <c r="C54" s="259">
        <f>+NB!W633</f>
        <v>10</v>
      </c>
      <c r="D54" s="244">
        <f>+NB!X633</f>
        <v>10</v>
      </c>
      <c r="E54" s="114" t="str">
        <f>+NB!Z633</f>
        <v xml:space="preserve"> </v>
      </c>
      <c r="F54" s="114"/>
      <c r="G54" s="206" t="str">
        <f>+NB!AA633</f>
        <v xml:space="preserve"> </v>
      </c>
      <c r="H54" s="15"/>
      <c r="I54" s="15"/>
      <c r="J54" s="15"/>
      <c r="K54" s="15"/>
      <c r="L54" s="15"/>
      <c r="M54" s="15"/>
      <c r="N54" s="15"/>
      <c r="O54" s="15"/>
      <c r="P54" s="15"/>
      <c r="Q54" s="15"/>
      <c r="AL54" s="30"/>
      <c r="AM54" s="15"/>
      <c r="AN54" s="15"/>
      <c r="AO54" s="15"/>
      <c r="AP54" s="15"/>
      <c r="AQ54" s="15"/>
      <c r="AR54" s="15"/>
      <c r="AS54" s="15"/>
      <c r="AT54" s="15"/>
      <c r="AU54" s="15"/>
      <c r="AV54" s="15"/>
      <c r="AW54" s="15"/>
    </row>
    <row r="55" spans="1:49" ht="12.75" customHeight="1" x14ac:dyDescent="0.2">
      <c r="A55" s="50"/>
      <c r="B55" s="210" t="str">
        <f>TEXT(NB!V634,"#0")&amp;"                        "&amp;TEXT(NB!Y634,"#0")&amp;"   "</f>
        <v xml:space="preserve">1                        3   </v>
      </c>
      <c r="C55" s="258">
        <f>+NB!W634</f>
        <v>9.5</v>
      </c>
      <c r="D55" s="243">
        <f>+NB!X634</f>
        <v>9</v>
      </c>
      <c r="E55" s="211" t="str">
        <f>+NB!Z634</f>
        <v xml:space="preserve"> </v>
      </c>
      <c r="F55" s="211"/>
      <c r="G55" s="214" t="str">
        <f>+NB!AA634</f>
        <v xml:space="preserve"> </v>
      </c>
      <c r="H55" s="15"/>
      <c r="I55" s="15"/>
      <c r="J55" s="15"/>
      <c r="K55" s="15"/>
      <c r="L55" s="15"/>
      <c r="M55" s="15"/>
      <c r="N55" s="15"/>
      <c r="O55" s="15"/>
      <c r="P55" s="15"/>
      <c r="Q55" s="15"/>
      <c r="AL55" s="30"/>
      <c r="AM55" s="15"/>
      <c r="AN55" s="15"/>
      <c r="AO55" s="15"/>
      <c r="AP55" s="15"/>
      <c r="AQ55" s="15"/>
      <c r="AR55" s="15"/>
      <c r="AS55" s="15"/>
      <c r="AT55" s="15"/>
      <c r="AU55" s="15"/>
      <c r="AV55" s="15"/>
      <c r="AW55" s="15"/>
    </row>
    <row r="56" spans="1:49" ht="12.75" customHeight="1" x14ac:dyDescent="0.2">
      <c r="A56" s="50"/>
      <c r="B56" s="205" t="str">
        <f>TEXT(NB!V635,"#0")&amp;"                        "&amp;TEXT(NB!Y635,"#0")&amp;"   "</f>
        <v xml:space="preserve">1                        2   </v>
      </c>
      <c r="C56" s="259">
        <f>+NB!W635</f>
        <v>8.5</v>
      </c>
      <c r="D56" s="244">
        <f>+NB!X635</f>
        <v>8</v>
      </c>
      <c r="E56" s="114" t="str">
        <f>+NB!Z635</f>
        <v xml:space="preserve"> </v>
      </c>
      <c r="F56" s="114"/>
      <c r="G56" s="206" t="str">
        <f>+NB!AA635</f>
        <v xml:space="preserve"> </v>
      </c>
      <c r="H56" s="15"/>
      <c r="I56" s="15"/>
      <c r="J56" s="15"/>
      <c r="K56" s="15"/>
      <c r="L56" s="15"/>
      <c r="M56" s="15"/>
      <c r="N56" s="15"/>
      <c r="O56" s="15"/>
      <c r="P56" s="15"/>
      <c r="Q56" s="15"/>
      <c r="AL56" s="30"/>
      <c r="AM56" s="15"/>
      <c r="AN56" s="15"/>
      <c r="AO56" s="15"/>
      <c r="AP56" s="15"/>
      <c r="AQ56" s="15"/>
      <c r="AR56" s="15"/>
      <c r="AS56" s="15"/>
      <c r="AT56" s="15"/>
      <c r="AU56" s="15"/>
      <c r="AV56" s="15"/>
      <c r="AW56" s="15"/>
    </row>
    <row r="57" spans="1:49" ht="12.75" customHeight="1" x14ac:dyDescent="0.2">
      <c r="A57" s="51"/>
      <c r="B57" s="212" t="str">
        <f>TEXT(NB!V636,"#0")&amp;"                        "&amp;TEXT(NB!Y636,"#0")&amp;"   "</f>
        <v xml:space="preserve">1                        1   </v>
      </c>
      <c r="C57" s="260">
        <f>+NB!W636</f>
        <v>7.5</v>
      </c>
      <c r="D57" s="245">
        <f>+NB!X636</f>
        <v>7.0000000000000009</v>
      </c>
      <c r="E57" s="213" t="str">
        <f>+NB!Z636</f>
        <v xml:space="preserve"> </v>
      </c>
      <c r="F57" s="213"/>
      <c r="G57" s="215" t="str">
        <f>+NB!AA636</f>
        <v xml:space="preserve"> </v>
      </c>
      <c r="H57" s="15"/>
      <c r="I57" s="15"/>
      <c r="J57" s="15"/>
      <c r="K57" s="15"/>
      <c r="L57" s="15"/>
      <c r="M57" s="15"/>
      <c r="N57" s="15"/>
      <c r="O57" s="15"/>
      <c r="P57" s="15"/>
      <c r="Q57" s="15"/>
      <c r="AL57" s="30"/>
      <c r="AM57" s="15"/>
      <c r="AN57" s="15"/>
      <c r="AO57" s="15"/>
      <c r="AP57" s="15"/>
      <c r="AQ57" s="15"/>
      <c r="AR57" s="15"/>
      <c r="AS57" s="15"/>
      <c r="AT57" s="15"/>
      <c r="AU57" s="15"/>
      <c r="AV57" s="15"/>
      <c r="AW57" s="15"/>
    </row>
    <row r="58" spans="1:49" ht="13.5" thickBot="1" x14ac:dyDescent="0.25">
      <c r="A58" s="111"/>
      <c r="B58" s="207" t="str">
        <f>TEXT(NB!V637,"#0")&amp;"                        "&amp;TEXT(NB!Y637,"#0")&amp;"   "</f>
        <v xml:space="preserve">0                        0   </v>
      </c>
      <c r="C58" s="261">
        <f>+NB!W637</f>
        <v>6.5000000000000009</v>
      </c>
      <c r="D58" s="246">
        <f>+NB!X637</f>
        <v>0</v>
      </c>
      <c r="E58" s="208" t="str">
        <f>+NB!Z637</f>
        <v xml:space="preserve"> </v>
      </c>
      <c r="F58" s="208"/>
      <c r="G58" s="209" t="str">
        <f>+NB!AA637</f>
        <v xml:space="preserve"> </v>
      </c>
      <c r="J58" s="15"/>
      <c r="K58" s="15"/>
      <c r="L58" s="15"/>
      <c r="M58" s="15"/>
      <c r="N58" s="15"/>
      <c r="O58" s="15"/>
      <c r="P58" s="15"/>
      <c r="Q58" s="15"/>
      <c r="AL58" s="30"/>
      <c r="AM58" s="15"/>
      <c r="AN58" s="15"/>
      <c r="AO58" s="15"/>
      <c r="AP58" s="15"/>
      <c r="AQ58" s="15"/>
      <c r="AR58" s="15"/>
      <c r="AS58" s="15"/>
      <c r="AT58" s="15"/>
      <c r="AU58" s="15"/>
      <c r="AV58" s="15"/>
      <c r="AW58" s="15"/>
    </row>
    <row r="59" spans="1:49" ht="12.6" customHeight="1" x14ac:dyDescent="0.2">
      <c r="J59" s="15"/>
      <c r="K59" s="15"/>
      <c r="L59" s="15"/>
      <c r="M59" s="15"/>
      <c r="N59" s="15"/>
      <c r="O59" s="15"/>
      <c r="P59" s="15"/>
      <c r="Q59" s="15"/>
      <c r="AL59" s="30"/>
      <c r="AM59" s="15"/>
      <c r="AN59" s="15"/>
      <c r="AO59" s="15"/>
      <c r="AP59" s="15"/>
      <c r="AQ59" s="15"/>
      <c r="AR59" s="15"/>
      <c r="AS59" s="15"/>
      <c r="AT59" s="15"/>
      <c r="AU59" s="15"/>
      <c r="AV59" s="15"/>
      <c r="AW59" s="15"/>
    </row>
    <row r="60" spans="1:49" ht="14.25" customHeight="1" x14ac:dyDescent="0.2">
      <c r="J60" s="15"/>
      <c r="K60" s="15"/>
      <c r="L60" s="15"/>
      <c r="M60" s="15"/>
      <c r="N60" s="15"/>
      <c r="O60" s="15"/>
      <c r="P60" s="15"/>
      <c r="Q60" s="15"/>
      <c r="AL60" s="30"/>
      <c r="AM60" s="15"/>
      <c r="AN60" s="15"/>
      <c r="AO60" s="15"/>
      <c r="AP60" s="15"/>
      <c r="AQ60" s="15"/>
      <c r="AR60" s="15"/>
      <c r="AS60" s="15"/>
      <c r="AT60" s="15"/>
      <c r="AU60" s="15"/>
      <c r="AV60" s="15"/>
      <c r="AW60" s="15"/>
    </row>
    <row r="61" spans="1:49" x14ac:dyDescent="0.2">
      <c r="J61" s="15"/>
      <c r="K61" s="15"/>
      <c r="L61" s="15"/>
      <c r="M61" s="15"/>
      <c r="N61" s="15"/>
      <c r="O61" s="15"/>
      <c r="P61" s="15"/>
      <c r="Q61" s="15"/>
      <c r="AL61" s="15"/>
      <c r="AM61" s="15"/>
      <c r="AN61" s="15"/>
      <c r="AO61" s="15"/>
      <c r="AP61" s="15"/>
      <c r="AQ61" s="15"/>
      <c r="AR61" s="15"/>
      <c r="AS61" s="15"/>
      <c r="AT61" s="15"/>
      <c r="AU61" s="15"/>
      <c r="AV61" s="15"/>
      <c r="AW61" s="15"/>
    </row>
    <row r="62" spans="1:49" x14ac:dyDescent="0.2">
      <c r="J62" s="15"/>
      <c r="K62" s="15"/>
      <c r="L62" s="15"/>
      <c r="M62" s="15"/>
      <c r="N62" s="15"/>
      <c r="O62" s="15"/>
      <c r="P62" s="15"/>
      <c r="Q62" s="15"/>
      <c r="AL62" s="15"/>
      <c r="AM62" s="15"/>
      <c r="AN62" s="15"/>
      <c r="AO62" s="15"/>
      <c r="AP62" s="15"/>
      <c r="AQ62" s="15"/>
      <c r="AR62" s="15"/>
      <c r="AS62" s="15"/>
      <c r="AT62" s="15"/>
      <c r="AU62" s="15"/>
      <c r="AV62" s="15"/>
      <c r="AW62" s="15"/>
    </row>
    <row r="63" spans="1:49" x14ac:dyDescent="0.2">
      <c r="J63" s="15"/>
      <c r="K63" s="15"/>
      <c r="L63" s="15"/>
      <c r="M63" s="15"/>
      <c r="N63" s="15"/>
      <c r="O63" s="15"/>
      <c r="P63" s="15"/>
      <c r="Q63" s="15"/>
      <c r="AL63" s="15"/>
      <c r="AM63" s="15"/>
      <c r="AN63" s="15"/>
      <c r="AO63" s="15"/>
      <c r="AP63" s="15"/>
      <c r="AQ63" s="15"/>
      <c r="AR63" s="15"/>
      <c r="AS63" s="15"/>
      <c r="AT63" s="15"/>
      <c r="AU63" s="15"/>
      <c r="AV63" s="15"/>
      <c r="AW63" s="15"/>
    </row>
    <row r="64" spans="1:49" x14ac:dyDescent="0.2">
      <c r="J64" s="15"/>
      <c r="K64" s="15"/>
      <c r="L64" s="15"/>
      <c r="M64" s="15"/>
      <c r="N64" s="15"/>
      <c r="O64" s="15"/>
      <c r="P64" s="15"/>
      <c r="Q64" s="15"/>
      <c r="AL64" s="15"/>
      <c r="AM64" s="15"/>
      <c r="AN64" s="15"/>
      <c r="AO64" s="15"/>
      <c r="AP64" s="15"/>
      <c r="AQ64" s="15"/>
      <c r="AR64" s="15"/>
      <c r="AS64" s="15"/>
      <c r="AT64" s="15"/>
      <c r="AU64" s="15"/>
      <c r="AV64" s="15"/>
      <c r="AW64" s="15"/>
    </row>
    <row r="65" spans="10:49" x14ac:dyDescent="0.2">
      <c r="J65" s="15"/>
      <c r="K65" s="15"/>
      <c r="L65" s="15"/>
      <c r="M65" s="15"/>
      <c r="N65" s="15"/>
      <c r="O65" s="15"/>
      <c r="P65" s="15"/>
      <c r="Q65" s="15"/>
      <c r="AL65" s="15"/>
      <c r="AM65" s="15"/>
      <c r="AN65" s="15"/>
      <c r="AO65" s="15"/>
      <c r="AP65" s="15"/>
      <c r="AQ65" s="15"/>
      <c r="AR65" s="15"/>
      <c r="AS65" s="15"/>
      <c r="AT65" s="15"/>
      <c r="AU65" s="15"/>
      <c r="AV65" s="15"/>
      <c r="AW65" s="15"/>
    </row>
    <row r="66" spans="10:49" x14ac:dyDescent="0.2">
      <c r="J66" s="15"/>
      <c r="K66" s="15"/>
      <c r="L66" s="15"/>
      <c r="M66" s="15"/>
      <c r="N66" s="15"/>
      <c r="O66" s="15"/>
      <c r="P66" s="15"/>
      <c r="Q66" s="15"/>
      <c r="AL66" s="15"/>
      <c r="AM66" s="15"/>
      <c r="AN66" s="15"/>
      <c r="AO66" s="15"/>
      <c r="AP66" s="15"/>
      <c r="AQ66" s="15"/>
      <c r="AR66" s="15"/>
      <c r="AS66" s="15"/>
      <c r="AT66" s="15"/>
      <c r="AU66" s="15"/>
      <c r="AV66" s="15"/>
      <c r="AW66" s="15"/>
    </row>
    <row r="67" spans="10:49" x14ac:dyDescent="0.2">
      <c r="J67" s="15"/>
      <c r="K67" s="15"/>
      <c r="L67" s="15"/>
      <c r="M67" s="15"/>
      <c r="N67" s="15"/>
      <c r="O67" s="15"/>
      <c r="P67" s="15"/>
      <c r="Q67" s="15"/>
      <c r="AL67" s="15"/>
      <c r="AM67" s="15"/>
      <c r="AN67" s="15"/>
      <c r="AO67" s="15"/>
      <c r="AP67" s="15"/>
      <c r="AQ67" s="15"/>
      <c r="AR67" s="15"/>
      <c r="AS67" s="15"/>
      <c r="AT67" s="15"/>
      <c r="AU67" s="15"/>
      <c r="AV67" s="15"/>
      <c r="AW67" s="15"/>
    </row>
    <row r="68" spans="10:49" x14ac:dyDescent="0.2">
      <c r="J68" s="15"/>
      <c r="K68" s="15"/>
      <c r="L68" s="15"/>
      <c r="M68" s="15"/>
      <c r="N68" s="15"/>
      <c r="O68" s="15"/>
      <c r="P68" s="15"/>
      <c r="Q68" s="15"/>
      <c r="AL68" s="15"/>
      <c r="AM68" s="15"/>
      <c r="AN68" s="15"/>
      <c r="AO68" s="15"/>
      <c r="AP68" s="15"/>
      <c r="AQ68" s="15"/>
      <c r="AR68" s="15"/>
      <c r="AS68" s="15"/>
      <c r="AT68" s="15"/>
      <c r="AU68" s="15"/>
      <c r="AV68" s="15"/>
      <c r="AW68" s="15"/>
    </row>
    <row r="69" spans="10:49" x14ac:dyDescent="0.2">
      <c r="J69" s="15"/>
      <c r="K69" s="15"/>
      <c r="L69" s="15"/>
      <c r="M69" s="15"/>
      <c r="N69" s="15"/>
      <c r="O69" s="15"/>
      <c r="P69" s="15"/>
      <c r="Q69" s="15"/>
      <c r="AL69" s="15"/>
      <c r="AM69" s="15"/>
      <c r="AN69" s="15"/>
      <c r="AO69" s="15"/>
      <c r="AP69" s="15"/>
      <c r="AQ69" s="15"/>
      <c r="AR69" s="15"/>
      <c r="AS69" s="15"/>
      <c r="AT69" s="15"/>
      <c r="AU69" s="15"/>
      <c r="AV69" s="15"/>
      <c r="AW69" s="15"/>
    </row>
    <row r="70" spans="10:49" x14ac:dyDescent="0.2">
      <c r="J70" s="15"/>
      <c r="K70" s="15"/>
      <c r="L70" s="15"/>
      <c r="M70" s="15"/>
      <c r="N70" s="15"/>
      <c r="O70" s="15"/>
      <c r="P70" s="15"/>
      <c r="Q70" s="15"/>
      <c r="AL70" s="15"/>
      <c r="AM70" s="15"/>
      <c r="AN70" s="15"/>
      <c r="AO70" s="15"/>
      <c r="AP70" s="15"/>
      <c r="AQ70" s="15"/>
      <c r="AR70" s="15"/>
      <c r="AS70" s="15"/>
      <c r="AT70" s="15"/>
      <c r="AU70" s="15"/>
      <c r="AV70" s="15"/>
      <c r="AW70" s="15"/>
    </row>
    <row r="71" spans="10:49" x14ac:dyDescent="0.2">
      <c r="J71" s="15"/>
      <c r="K71" s="15"/>
      <c r="L71" s="15"/>
      <c r="M71" s="15"/>
      <c r="N71" s="15"/>
      <c r="O71" s="15"/>
      <c r="P71" s="15"/>
      <c r="Q71" s="15"/>
      <c r="AL71" s="15"/>
      <c r="AM71" s="15"/>
      <c r="AN71" s="15"/>
      <c r="AO71" s="15"/>
      <c r="AP71" s="15"/>
      <c r="AQ71" s="15"/>
      <c r="AR71" s="15"/>
      <c r="AS71" s="15"/>
      <c r="AT71" s="15"/>
      <c r="AU71" s="15"/>
      <c r="AV71" s="15"/>
      <c r="AW71" s="15"/>
    </row>
    <row r="72" spans="10:49" x14ac:dyDescent="0.2">
      <c r="J72" s="15"/>
      <c r="K72" s="15"/>
      <c r="L72" s="15"/>
      <c r="M72" s="15"/>
      <c r="N72" s="15"/>
      <c r="O72" s="15"/>
      <c r="P72" s="15"/>
      <c r="Q72" s="15"/>
      <c r="AL72" s="15"/>
      <c r="AM72" s="15"/>
      <c r="AN72" s="15"/>
      <c r="AO72" s="15"/>
      <c r="AP72" s="15"/>
      <c r="AQ72" s="15"/>
      <c r="AR72" s="15"/>
      <c r="AS72" s="15"/>
      <c r="AT72" s="15"/>
      <c r="AU72" s="15"/>
      <c r="AV72" s="15"/>
      <c r="AW72" s="15"/>
    </row>
    <row r="73" spans="10:49" x14ac:dyDescent="0.2">
      <c r="J73" s="15"/>
      <c r="K73" s="15"/>
      <c r="L73" s="15"/>
      <c r="M73" s="15"/>
      <c r="N73" s="15"/>
      <c r="O73" s="15"/>
      <c r="P73" s="15"/>
      <c r="Q73" s="15"/>
      <c r="AL73" s="15"/>
      <c r="AM73" s="15"/>
      <c r="AN73" s="15"/>
      <c r="AO73" s="15"/>
      <c r="AP73" s="15"/>
      <c r="AQ73" s="15"/>
      <c r="AR73" s="15"/>
      <c r="AS73" s="15"/>
      <c r="AT73" s="15"/>
      <c r="AU73" s="15"/>
      <c r="AV73" s="15"/>
      <c r="AW73" s="15"/>
    </row>
    <row r="74" spans="10:49" x14ac:dyDescent="0.2">
      <c r="J74" s="15"/>
      <c r="K74" s="15"/>
      <c r="L74" s="15"/>
      <c r="M74" s="15"/>
      <c r="N74" s="15"/>
      <c r="O74" s="15"/>
      <c r="P74" s="15"/>
      <c r="Q74" s="15"/>
      <c r="AL74" s="15"/>
      <c r="AM74" s="15"/>
      <c r="AN74" s="15"/>
      <c r="AO74" s="15"/>
      <c r="AP74" s="15"/>
      <c r="AQ74" s="15"/>
      <c r="AR74" s="15"/>
      <c r="AS74" s="15"/>
      <c r="AT74" s="15"/>
      <c r="AU74" s="15"/>
      <c r="AV74" s="15"/>
      <c r="AW74" s="15"/>
    </row>
    <row r="75" spans="10:49" x14ac:dyDescent="0.2">
      <c r="J75" s="15"/>
      <c r="K75" s="15"/>
      <c r="L75" s="15"/>
      <c r="M75" s="15"/>
      <c r="N75" s="15"/>
      <c r="O75" s="15"/>
      <c r="P75" s="15"/>
      <c r="Q75" s="15"/>
      <c r="AL75" s="15"/>
      <c r="AM75" s="15"/>
      <c r="AN75" s="15"/>
      <c r="AO75" s="15"/>
      <c r="AP75" s="15"/>
      <c r="AQ75" s="15"/>
      <c r="AR75" s="15"/>
      <c r="AS75" s="15"/>
      <c r="AT75" s="15"/>
      <c r="AU75" s="15"/>
      <c r="AV75" s="15"/>
      <c r="AW75" s="15"/>
    </row>
    <row r="76" spans="10:49" x14ac:dyDescent="0.2">
      <c r="J76" s="15"/>
      <c r="K76" s="15"/>
      <c r="L76" s="15"/>
      <c r="M76" s="15"/>
      <c r="N76" s="15"/>
      <c r="O76" s="15"/>
      <c r="P76" s="15"/>
      <c r="Q76" s="15"/>
      <c r="AL76" s="15"/>
      <c r="AM76" s="15"/>
      <c r="AN76" s="15"/>
      <c r="AO76" s="15"/>
      <c r="AP76" s="15"/>
      <c r="AQ76" s="15"/>
      <c r="AR76" s="15"/>
      <c r="AS76" s="15"/>
      <c r="AT76" s="15"/>
      <c r="AU76" s="15"/>
      <c r="AV76" s="15"/>
      <c r="AW76" s="15"/>
    </row>
    <row r="77" spans="10:49" x14ac:dyDescent="0.2">
      <c r="J77" s="15"/>
      <c r="K77" s="15"/>
      <c r="L77" s="15"/>
      <c r="M77" s="15"/>
      <c r="N77" s="15"/>
      <c r="O77" s="15"/>
      <c r="P77" s="15"/>
      <c r="Q77" s="15"/>
      <c r="AL77" s="15"/>
      <c r="AM77" s="15"/>
      <c r="AN77" s="15"/>
      <c r="AO77" s="15"/>
      <c r="AP77" s="15"/>
      <c r="AQ77" s="15"/>
      <c r="AR77" s="15"/>
      <c r="AS77" s="15"/>
      <c r="AT77" s="15"/>
      <c r="AU77" s="15"/>
      <c r="AV77" s="15"/>
      <c r="AW77" s="15"/>
    </row>
    <row r="78" spans="10:49" x14ac:dyDescent="0.2">
      <c r="J78" s="15"/>
      <c r="K78" s="15"/>
      <c r="L78" s="15"/>
      <c r="M78" s="15"/>
      <c r="N78" s="15"/>
      <c r="O78" s="15"/>
      <c r="P78" s="15"/>
      <c r="Q78" s="15"/>
      <c r="AL78" s="15"/>
      <c r="AM78" s="15"/>
      <c r="AN78" s="15"/>
      <c r="AO78" s="15"/>
      <c r="AP78" s="15"/>
      <c r="AQ78" s="15"/>
      <c r="AR78" s="15"/>
      <c r="AS78" s="15"/>
      <c r="AT78" s="15"/>
      <c r="AU78" s="15"/>
      <c r="AV78" s="15"/>
      <c r="AW78" s="15"/>
    </row>
    <row r="79" spans="10:49" x14ac:dyDescent="0.2">
      <c r="J79" s="15"/>
      <c r="K79" s="15"/>
      <c r="L79" s="15"/>
      <c r="M79" s="15"/>
      <c r="N79" s="15"/>
      <c r="O79" s="15"/>
      <c r="P79" s="15"/>
      <c r="Q79" s="15"/>
      <c r="AL79" s="15"/>
      <c r="AM79" s="15"/>
      <c r="AN79" s="15"/>
      <c r="AO79" s="15"/>
      <c r="AP79" s="15"/>
      <c r="AQ79" s="15"/>
      <c r="AR79" s="15"/>
      <c r="AS79" s="15"/>
      <c r="AT79" s="15"/>
      <c r="AU79" s="15"/>
      <c r="AV79" s="15"/>
      <c r="AW79" s="15"/>
    </row>
    <row r="80" spans="10:49" x14ac:dyDescent="0.2">
      <c r="J80" s="15"/>
      <c r="K80" s="15"/>
      <c r="L80" s="15"/>
      <c r="M80" s="15"/>
      <c r="N80" s="15"/>
      <c r="O80" s="15"/>
      <c r="P80" s="15"/>
      <c r="Q80" s="15"/>
      <c r="AL80" s="15"/>
      <c r="AM80" s="15"/>
      <c r="AN80" s="15"/>
      <c r="AO80" s="15"/>
      <c r="AP80" s="15"/>
      <c r="AQ80" s="15"/>
      <c r="AR80" s="15"/>
      <c r="AS80" s="15"/>
      <c r="AT80" s="15"/>
      <c r="AU80" s="15"/>
      <c r="AV80" s="15"/>
      <c r="AW80" s="15"/>
    </row>
    <row r="81" spans="10:50" x14ac:dyDescent="0.2">
      <c r="J81" s="15"/>
      <c r="K81" s="15"/>
      <c r="L81" s="15"/>
      <c r="M81" s="15"/>
      <c r="N81" s="15"/>
      <c r="O81" s="15"/>
      <c r="P81" s="15"/>
      <c r="Q81" s="15"/>
      <c r="AL81" s="15"/>
      <c r="AM81" s="15"/>
      <c r="AN81" s="15"/>
      <c r="AO81" s="15"/>
      <c r="AP81" s="15"/>
      <c r="AQ81" s="15"/>
      <c r="AR81" s="15"/>
      <c r="AS81" s="15"/>
      <c r="AT81" s="15"/>
      <c r="AU81" s="15"/>
      <c r="AV81" s="15"/>
      <c r="AW81" s="15"/>
      <c r="AX81" s="15"/>
    </row>
    <row r="82" spans="10:50" x14ac:dyDescent="0.2">
      <c r="J82" s="15"/>
      <c r="K82" s="15"/>
      <c r="L82" s="15"/>
      <c r="M82" s="15"/>
      <c r="N82" s="15"/>
      <c r="O82" s="15"/>
      <c r="P82" s="15"/>
      <c r="Q82" s="15"/>
      <c r="AL82" s="30"/>
      <c r="AM82" s="378"/>
      <c r="AN82" s="378"/>
      <c r="AO82" s="378"/>
      <c r="AP82" s="377"/>
      <c r="AQ82" s="377"/>
      <c r="AR82" s="20"/>
      <c r="AS82" s="15"/>
      <c r="AT82" s="15"/>
      <c r="AU82" s="15"/>
      <c r="AV82" s="15"/>
      <c r="AW82" s="15"/>
      <c r="AX82" s="15"/>
    </row>
    <row r="83" spans="10:50" x14ac:dyDescent="0.2">
      <c r="J83" s="15"/>
      <c r="K83" s="15"/>
      <c r="L83" s="15"/>
      <c r="M83" s="15"/>
      <c r="N83" s="15"/>
      <c r="O83" s="15"/>
      <c r="P83" s="15"/>
      <c r="Q83" s="15"/>
      <c r="AL83" s="378"/>
      <c r="AM83" s="15"/>
      <c r="AN83" s="15"/>
      <c r="AO83" s="15"/>
      <c r="AP83" s="15"/>
      <c r="AQ83" s="15"/>
      <c r="AR83" s="15"/>
      <c r="AS83" s="15"/>
      <c r="AT83" s="15"/>
      <c r="AU83" s="15"/>
      <c r="AV83" s="15"/>
      <c r="AW83" s="15"/>
    </row>
    <row r="84" spans="10:50" x14ac:dyDescent="0.2">
      <c r="J84" s="15"/>
      <c r="K84" s="15"/>
      <c r="L84" s="15"/>
      <c r="M84" s="15"/>
      <c r="N84" s="15"/>
      <c r="O84" s="15"/>
      <c r="P84" s="15"/>
      <c r="Q84" s="15"/>
      <c r="AL84" s="20"/>
      <c r="AM84" s="15"/>
      <c r="AN84" s="15"/>
      <c r="AO84" s="15"/>
      <c r="AP84" s="15"/>
      <c r="AQ84" s="15"/>
      <c r="AR84" s="15"/>
      <c r="AS84" s="15"/>
      <c r="AT84" s="15"/>
      <c r="AU84" s="15"/>
      <c r="AV84" s="15"/>
      <c r="AW84" s="15"/>
    </row>
    <row r="85" spans="10:50" x14ac:dyDescent="0.2">
      <c r="J85" s="15"/>
      <c r="K85" s="15"/>
      <c r="L85" s="15"/>
      <c r="M85" s="15"/>
      <c r="N85" s="15"/>
      <c r="O85" s="15"/>
      <c r="P85" s="15"/>
      <c r="Q85" s="15"/>
      <c r="AL85" s="20"/>
      <c r="AM85" s="15"/>
      <c r="AN85" s="15"/>
      <c r="AO85" s="15"/>
      <c r="AP85" s="15"/>
      <c r="AQ85" s="15"/>
      <c r="AR85" s="15"/>
      <c r="AS85" s="15"/>
      <c r="AT85" s="15"/>
      <c r="AU85" s="15"/>
      <c r="AV85" s="15"/>
      <c r="AW85" s="15"/>
    </row>
    <row r="86" spans="10:50" x14ac:dyDescent="0.2">
      <c r="J86" s="15"/>
      <c r="K86" s="15"/>
      <c r="L86" s="15"/>
      <c r="M86" s="15"/>
      <c r="N86" s="15"/>
      <c r="O86" s="15"/>
      <c r="P86" s="15"/>
      <c r="Q86" s="15"/>
      <c r="AL86" s="30"/>
      <c r="AM86" s="15"/>
      <c r="AN86" s="15"/>
      <c r="AO86" s="15"/>
      <c r="AP86" s="15"/>
      <c r="AQ86" s="15"/>
      <c r="AR86" s="15"/>
      <c r="AS86" s="15"/>
      <c r="AT86" s="15"/>
      <c r="AU86" s="15"/>
      <c r="AV86" s="15"/>
      <c r="AW86" s="15"/>
    </row>
    <row r="87" spans="10:50" x14ac:dyDescent="0.2">
      <c r="J87" s="15"/>
      <c r="K87" s="15"/>
      <c r="L87" s="15"/>
      <c r="M87" s="15"/>
      <c r="N87" s="15"/>
      <c r="O87" s="15"/>
      <c r="P87" s="15"/>
      <c r="Q87" s="15"/>
      <c r="AL87" s="30"/>
      <c r="AM87" s="15"/>
      <c r="AN87" s="15"/>
      <c r="AO87" s="15"/>
      <c r="AP87" s="15"/>
      <c r="AQ87" s="15"/>
      <c r="AR87" s="15"/>
      <c r="AS87" s="15"/>
      <c r="AT87" s="15"/>
      <c r="AU87" s="15"/>
      <c r="AV87" s="15"/>
      <c r="AW87" s="15"/>
    </row>
    <row r="88" spans="10:50" x14ac:dyDescent="0.2">
      <c r="J88" s="15"/>
      <c r="K88" s="15"/>
      <c r="L88" s="15"/>
      <c r="M88" s="15"/>
      <c r="N88" s="15"/>
      <c r="O88" s="15"/>
      <c r="P88" s="15"/>
      <c r="Q88" s="15"/>
      <c r="AL88" s="30"/>
      <c r="AM88" s="15"/>
      <c r="AN88" s="15"/>
      <c r="AO88" s="15"/>
      <c r="AP88" s="15"/>
      <c r="AQ88" s="15"/>
      <c r="AR88" s="15"/>
      <c r="AS88" s="15"/>
      <c r="AT88" s="15"/>
      <c r="AU88" s="15"/>
      <c r="AV88" s="15"/>
      <c r="AW88" s="15"/>
    </row>
    <row r="89" spans="10:50" x14ac:dyDescent="0.2">
      <c r="J89" s="15"/>
      <c r="K89" s="15"/>
      <c r="L89" s="15"/>
      <c r="M89" s="15"/>
      <c r="N89" s="15"/>
      <c r="O89" s="15"/>
      <c r="P89" s="15"/>
      <c r="Q89" s="15"/>
      <c r="AL89" s="30"/>
      <c r="AM89" s="15"/>
      <c r="AN89" s="15"/>
      <c r="AO89" s="15"/>
      <c r="AP89" s="15"/>
      <c r="AQ89" s="15"/>
      <c r="AR89" s="15"/>
      <c r="AS89" s="15"/>
      <c r="AT89" s="15"/>
      <c r="AU89" s="15"/>
      <c r="AV89" s="15"/>
      <c r="AW89" s="15"/>
    </row>
    <row r="90" spans="10:50" x14ac:dyDescent="0.2">
      <c r="J90" s="15"/>
      <c r="K90" s="15"/>
      <c r="L90" s="15"/>
      <c r="M90" s="15"/>
      <c r="N90" s="15"/>
      <c r="O90" s="15"/>
      <c r="P90" s="15"/>
      <c r="Q90" s="15"/>
      <c r="AL90" s="30"/>
      <c r="AM90" s="15"/>
      <c r="AN90" s="15"/>
      <c r="AO90" s="15"/>
      <c r="AP90" s="15"/>
      <c r="AQ90" s="15"/>
      <c r="AR90" s="15"/>
      <c r="AS90" s="15"/>
      <c r="AT90" s="15"/>
      <c r="AU90" s="15"/>
      <c r="AV90" s="15"/>
      <c r="AW90" s="15"/>
    </row>
    <row r="91" spans="10:50" x14ac:dyDescent="0.2">
      <c r="J91" s="15"/>
      <c r="K91" s="15"/>
      <c r="L91" s="15"/>
      <c r="M91" s="15"/>
      <c r="N91" s="15"/>
      <c r="O91" s="15"/>
      <c r="P91" s="15"/>
      <c r="Q91" s="15"/>
      <c r="AL91" s="30"/>
      <c r="AM91" s="15"/>
      <c r="AN91" s="15"/>
      <c r="AO91" s="15"/>
      <c r="AP91" s="15"/>
      <c r="AQ91" s="15"/>
      <c r="AR91" s="15"/>
      <c r="AS91" s="15"/>
      <c r="AT91" s="15"/>
      <c r="AU91" s="15"/>
      <c r="AV91" s="15"/>
      <c r="AW91" s="15"/>
    </row>
    <row r="92" spans="10:50" x14ac:dyDescent="0.2">
      <c r="J92" s="15"/>
      <c r="K92" s="15"/>
      <c r="L92" s="15"/>
      <c r="M92" s="15"/>
      <c r="N92" s="15"/>
      <c r="O92" s="15"/>
      <c r="P92" s="15"/>
      <c r="Q92" s="15"/>
      <c r="AL92" s="30"/>
      <c r="AM92" s="15"/>
      <c r="AN92" s="15"/>
      <c r="AO92" s="15"/>
      <c r="AP92" s="15"/>
      <c r="AQ92" s="15"/>
      <c r="AR92" s="15"/>
      <c r="AS92" s="15"/>
      <c r="AT92" s="15"/>
      <c r="AU92" s="15"/>
      <c r="AV92" s="15"/>
      <c r="AW92" s="15"/>
    </row>
    <row r="93" spans="10:50" x14ac:dyDescent="0.2">
      <c r="J93" s="15"/>
      <c r="K93" s="15"/>
      <c r="L93" s="15"/>
      <c r="M93" s="15"/>
      <c r="N93" s="15"/>
      <c r="O93" s="15"/>
      <c r="P93" s="15"/>
      <c r="Q93" s="15"/>
      <c r="AL93" s="30"/>
      <c r="AM93" s="15"/>
      <c r="AN93" s="15"/>
      <c r="AO93" s="15"/>
      <c r="AP93" s="15"/>
      <c r="AQ93" s="15"/>
      <c r="AR93" s="15"/>
      <c r="AS93" s="15"/>
      <c r="AT93" s="15"/>
      <c r="AU93" s="15"/>
      <c r="AV93" s="15"/>
      <c r="AW93" s="15"/>
    </row>
    <row r="94" spans="10:50" x14ac:dyDescent="0.2">
      <c r="J94" s="15"/>
      <c r="K94" s="15"/>
      <c r="L94" s="15"/>
      <c r="M94" s="15"/>
      <c r="N94" s="15"/>
      <c r="O94" s="15"/>
      <c r="P94" s="15"/>
      <c r="Q94" s="15"/>
      <c r="AL94" s="30"/>
      <c r="AM94" s="15"/>
      <c r="AN94" s="15"/>
      <c r="AO94" s="15"/>
      <c r="AP94" s="15"/>
      <c r="AQ94" s="15"/>
      <c r="AR94" s="15"/>
      <c r="AS94" s="15"/>
      <c r="AT94" s="15"/>
      <c r="AU94" s="15"/>
      <c r="AV94" s="15"/>
      <c r="AW94" s="15"/>
    </row>
    <row r="95" spans="10:50" x14ac:dyDescent="0.2">
      <c r="J95" s="15"/>
      <c r="K95" s="15"/>
      <c r="L95" s="15"/>
      <c r="M95" s="15"/>
      <c r="N95" s="15"/>
      <c r="O95" s="15"/>
      <c r="P95" s="15"/>
      <c r="Q95" s="15"/>
      <c r="AL95" s="30"/>
      <c r="AM95" s="15"/>
      <c r="AN95" s="15"/>
      <c r="AO95" s="15"/>
      <c r="AP95" s="15"/>
      <c r="AQ95" s="15"/>
      <c r="AR95" s="15"/>
      <c r="AS95" s="15"/>
      <c r="AT95" s="15"/>
      <c r="AU95" s="15"/>
      <c r="AV95" s="15"/>
      <c r="AW95" s="15"/>
    </row>
    <row r="96" spans="10:50" x14ac:dyDescent="0.2">
      <c r="J96" s="15"/>
      <c r="K96" s="15"/>
      <c r="L96" s="15"/>
      <c r="M96" s="15"/>
      <c r="N96" s="15"/>
      <c r="O96" s="15"/>
      <c r="P96" s="15"/>
      <c r="Q96" s="15"/>
      <c r="AL96" s="30"/>
      <c r="AM96" s="15"/>
      <c r="AN96" s="15"/>
      <c r="AO96" s="15"/>
      <c r="AP96" s="15"/>
      <c r="AQ96" s="15"/>
      <c r="AR96" s="15"/>
      <c r="AS96" s="15"/>
      <c r="AT96" s="15"/>
      <c r="AU96" s="15"/>
      <c r="AV96" s="15"/>
      <c r="AW96" s="15"/>
    </row>
    <row r="97" spans="10:49" x14ac:dyDescent="0.2">
      <c r="J97" s="15"/>
      <c r="K97" s="15"/>
      <c r="L97" s="15"/>
      <c r="M97" s="15"/>
      <c r="N97" s="15"/>
      <c r="O97" s="15"/>
      <c r="P97" s="15"/>
      <c r="Q97" s="15"/>
      <c r="AL97" s="30"/>
      <c r="AM97" s="15"/>
      <c r="AN97" s="15"/>
      <c r="AO97" s="15"/>
      <c r="AP97" s="15"/>
      <c r="AQ97" s="15"/>
      <c r="AR97" s="15"/>
      <c r="AS97" s="15"/>
      <c r="AT97" s="15"/>
      <c r="AU97" s="15"/>
      <c r="AV97" s="15"/>
      <c r="AW97" s="15"/>
    </row>
    <row r="98" spans="10:49" x14ac:dyDescent="0.2">
      <c r="J98" s="15"/>
      <c r="K98" s="15"/>
      <c r="L98" s="15"/>
      <c r="M98" s="15"/>
      <c r="N98" s="15"/>
      <c r="O98" s="15"/>
      <c r="P98" s="15"/>
      <c r="Q98" s="15"/>
      <c r="AL98" s="30"/>
      <c r="AM98" s="15"/>
      <c r="AN98" s="15"/>
      <c r="AO98" s="15"/>
      <c r="AP98" s="15"/>
      <c r="AQ98" s="15"/>
      <c r="AR98" s="15"/>
      <c r="AS98" s="15"/>
      <c r="AT98" s="15"/>
      <c r="AU98" s="15"/>
      <c r="AV98" s="15"/>
      <c r="AW98" s="15"/>
    </row>
    <row r="99" spans="10:49" x14ac:dyDescent="0.2">
      <c r="J99" s="15"/>
      <c r="K99" s="15"/>
      <c r="L99" s="15"/>
      <c r="M99" s="15"/>
      <c r="N99" s="15"/>
      <c r="O99" s="15"/>
      <c r="P99" s="15"/>
      <c r="Q99" s="15"/>
      <c r="AL99" s="30"/>
      <c r="AM99" s="15"/>
      <c r="AN99" s="15"/>
      <c r="AO99" s="15"/>
      <c r="AP99" s="15"/>
      <c r="AQ99" s="15"/>
      <c r="AR99" s="15"/>
      <c r="AS99" s="15"/>
      <c r="AT99" s="15"/>
      <c r="AU99" s="15"/>
      <c r="AV99" s="15"/>
      <c r="AW99" s="15"/>
    </row>
    <row r="100" spans="10:49" x14ac:dyDescent="0.2">
      <c r="J100" s="15"/>
      <c r="K100" s="15"/>
      <c r="L100" s="15"/>
      <c r="M100" s="15"/>
      <c r="N100" s="15"/>
      <c r="O100" s="15"/>
      <c r="P100" s="15"/>
      <c r="Q100" s="15"/>
      <c r="AL100" s="30"/>
      <c r="AM100" s="15"/>
      <c r="AN100" s="15"/>
      <c r="AO100" s="15"/>
      <c r="AP100" s="15"/>
      <c r="AQ100" s="15"/>
      <c r="AR100" s="15"/>
      <c r="AS100" s="15"/>
      <c r="AT100" s="15"/>
      <c r="AU100" s="15"/>
      <c r="AV100" s="15"/>
      <c r="AW100" s="15"/>
    </row>
    <row r="101" spans="10:49" x14ac:dyDescent="0.2">
      <c r="J101" s="15"/>
      <c r="K101" s="15"/>
      <c r="L101" s="15"/>
      <c r="M101" s="15"/>
      <c r="N101" s="15"/>
      <c r="O101" s="15"/>
      <c r="P101" s="15"/>
      <c r="Q101" s="15"/>
      <c r="AL101" s="30"/>
      <c r="AM101" s="15"/>
      <c r="AN101" s="15"/>
      <c r="AO101" s="15"/>
      <c r="AP101" s="15"/>
      <c r="AQ101" s="15"/>
      <c r="AR101" s="15"/>
      <c r="AS101" s="15"/>
      <c r="AT101" s="15"/>
      <c r="AU101" s="15"/>
      <c r="AV101" s="15"/>
      <c r="AW101" s="15"/>
    </row>
    <row r="102" spans="10:49" x14ac:dyDescent="0.2">
      <c r="J102" s="15"/>
      <c r="K102" s="15"/>
      <c r="L102" s="15"/>
      <c r="M102" s="15"/>
      <c r="N102" s="15"/>
      <c r="O102" s="15"/>
      <c r="P102" s="15"/>
      <c r="Q102" s="15"/>
      <c r="AL102" s="30"/>
      <c r="AM102" s="15"/>
      <c r="AN102" s="15"/>
      <c r="AO102" s="15"/>
      <c r="AP102" s="15"/>
      <c r="AQ102" s="15"/>
      <c r="AR102" s="15"/>
      <c r="AS102" s="15"/>
      <c r="AT102" s="15"/>
      <c r="AU102" s="15"/>
      <c r="AV102" s="15"/>
      <c r="AW102" s="15"/>
    </row>
    <row r="103" spans="10:49" x14ac:dyDescent="0.2">
      <c r="J103" s="15"/>
      <c r="K103" s="15"/>
      <c r="L103" s="15"/>
      <c r="M103" s="15"/>
      <c r="N103" s="15"/>
      <c r="O103" s="15"/>
      <c r="P103" s="15"/>
      <c r="Q103" s="15"/>
      <c r="AL103" s="15"/>
      <c r="AM103" s="15"/>
      <c r="AN103" s="15"/>
      <c r="AO103" s="15"/>
      <c r="AP103" s="15"/>
      <c r="AQ103" s="15"/>
      <c r="AR103" s="15"/>
      <c r="AS103" s="15"/>
      <c r="AT103" s="15"/>
      <c r="AU103" s="15"/>
      <c r="AV103" s="15"/>
      <c r="AW103" s="15"/>
    </row>
    <row r="104" spans="10:49" x14ac:dyDescent="0.2">
      <c r="J104" s="15"/>
      <c r="K104" s="15"/>
      <c r="L104" s="15"/>
      <c r="M104" s="15"/>
      <c r="N104" s="15"/>
      <c r="O104" s="15"/>
      <c r="P104" s="15"/>
      <c r="Q104" s="15"/>
      <c r="AL104" s="15"/>
      <c r="AM104" s="15"/>
      <c r="AN104" s="15"/>
      <c r="AO104" s="15"/>
      <c r="AP104" s="15"/>
      <c r="AQ104" s="15"/>
      <c r="AR104" s="15"/>
      <c r="AS104" s="15"/>
      <c r="AT104" s="15"/>
      <c r="AU104" s="15"/>
      <c r="AV104" s="15"/>
      <c r="AW104" s="15"/>
    </row>
    <row r="105" spans="10:49" x14ac:dyDescent="0.2">
      <c r="J105" s="15"/>
      <c r="K105" s="15"/>
      <c r="L105" s="15"/>
      <c r="M105" s="15"/>
      <c r="N105" s="15"/>
      <c r="O105" s="15"/>
      <c r="P105" s="15"/>
      <c r="Q105" s="15"/>
      <c r="AL105" s="15"/>
      <c r="AM105" s="15"/>
      <c r="AN105" s="15"/>
      <c r="AO105" s="15"/>
      <c r="AP105" s="15"/>
      <c r="AQ105" s="15"/>
      <c r="AR105" s="15"/>
      <c r="AS105" s="15"/>
      <c r="AT105" s="15"/>
      <c r="AU105" s="15"/>
      <c r="AV105" s="15"/>
      <c r="AW105" s="15"/>
    </row>
    <row r="106" spans="10:49" x14ac:dyDescent="0.2">
      <c r="J106" s="15"/>
      <c r="K106" s="15"/>
      <c r="L106" s="15"/>
      <c r="M106" s="15"/>
      <c r="N106" s="15"/>
      <c r="O106" s="15"/>
      <c r="P106" s="15"/>
      <c r="Q106" s="15"/>
      <c r="AL106" s="15"/>
      <c r="AM106" s="15"/>
      <c r="AN106" s="15"/>
      <c r="AO106" s="15"/>
      <c r="AP106" s="15"/>
      <c r="AQ106" s="15"/>
      <c r="AR106" s="15"/>
      <c r="AS106" s="15"/>
      <c r="AT106" s="15"/>
      <c r="AU106" s="15"/>
      <c r="AV106" s="15"/>
      <c r="AW106" s="15"/>
    </row>
    <row r="107" spans="10:49" x14ac:dyDescent="0.2">
      <c r="J107" s="15"/>
      <c r="K107" s="15"/>
      <c r="L107" s="15"/>
      <c r="M107" s="15"/>
      <c r="N107" s="15"/>
      <c r="O107" s="15"/>
      <c r="P107" s="15"/>
      <c r="Q107" s="15"/>
      <c r="AL107" s="15"/>
      <c r="AM107" s="15"/>
      <c r="AN107" s="15"/>
      <c r="AO107" s="15"/>
      <c r="AP107" s="15"/>
      <c r="AQ107" s="15"/>
      <c r="AR107" s="15"/>
      <c r="AS107" s="15"/>
      <c r="AT107" s="15"/>
      <c r="AU107" s="15"/>
      <c r="AV107" s="15"/>
      <c r="AW107" s="15"/>
    </row>
    <row r="108" spans="10:49" x14ac:dyDescent="0.2">
      <c r="J108" s="15"/>
      <c r="K108" s="15"/>
      <c r="L108" s="15"/>
      <c r="M108" s="15"/>
      <c r="N108" s="15"/>
      <c r="O108" s="15"/>
      <c r="P108" s="15"/>
      <c r="Q108" s="15"/>
      <c r="AL108" s="15"/>
      <c r="AM108" s="15"/>
      <c r="AN108" s="15"/>
      <c r="AO108" s="15"/>
      <c r="AP108" s="15"/>
      <c r="AQ108" s="15"/>
      <c r="AR108" s="15"/>
      <c r="AS108" s="15"/>
      <c r="AT108" s="15"/>
      <c r="AU108" s="15"/>
      <c r="AV108" s="15"/>
      <c r="AW108" s="15"/>
    </row>
    <row r="109" spans="10:49" x14ac:dyDescent="0.2">
      <c r="J109" s="15"/>
      <c r="K109" s="15"/>
      <c r="L109" s="15"/>
      <c r="M109" s="15"/>
      <c r="N109" s="15"/>
      <c r="O109" s="15"/>
      <c r="P109" s="15"/>
      <c r="Q109" s="15"/>
      <c r="AL109" s="15"/>
      <c r="AM109" s="15"/>
      <c r="AN109" s="15"/>
      <c r="AO109" s="15"/>
      <c r="AP109" s="15"/>
      <c r="AQ109" s="15"/>
      <c r="AR109" s="15"/>
      <c r="AS109" s="15"/>
      <c r="AT109" s="15"/>
      <c r="AU109" s="15"/>
      <c r="AV109" s="15"/>
      <c r="AW109" s="15"/>
    </row>
    <row r="110" spans="10:49" x14ac:dyDescent="0.2">
      <c r="J110" s="15"/>
      <c r="K110" s="15"/>
      <c r="L110" s="15"/>
      <c r="M110" s="15"/>
      <c r="N110" s="15"/>
      <c r="O110" s="15"/>
      <c r="P110" s="15"/>
      <c r="Q110" s="15"/>
      <c r="AL110" s="15"/>
      <c r="AM110" s="15"/>
      <c r="AN110" s="15"/>
      <c r="AO110" s="15"/>
      <c r="AP110" s="15"/>
      <c r="AQ110" s="15"/>
      <c r="AR110" s="15"/>
      <c r="AS110" s="15"/>
      <c r="AT110" s="15"/>
      <c r="AU110" s="15"/>
      <c r="AV110" s="15"/>
      <c r="AW110" s="15"/>
    </row>
    <row r="111" spans="10:49" x14ac:dyDescent="0.2">
      <c r="J111" s="15"/>
      <c r="K111" s="15"/>
      <c r="L111" s="15"/>
      <c r="M111" s="15"/>
      <c r="N111" s="15"/>
      <c r="O111" s="15"/>
      <c r="P111" s="15"/>
      <c r="Q111" s="15"/>
      <c r="AL111" s="15"/>
      <c r="AM111" s="15"/>
      <c r="AN111" s="15"/>
      <c r="AO111" s="15"/>
      <c r="AP111" s="15"/>
      <c r="AQ111" s="15"/>
      <c r="AR111" s="15"/>
      <c r="AS111" s="15"/>
      <c r="AT111" s="15"/>
      <c r="AU111" s="15"/>
      <c r="AV111" s="15"/>
      <c r="AW111" s="15"/>
    </row>
    <row r="112" spans="10:49" x14ac:dyDescent="0.2">
      <c r="J112" s="15"/>
      <c r="K112" s="15"/>
      <c r="L112" s="15"/>
      <c r="M112" s="15"/>
      <c r="N112" s="15"/>
      <c r="O112" s="15"/>
      <c r="P112" s="15"/>
      <c r="Q112" s="15"/>
      <c r="AL112" s="15"/>
      <c r="AM112" s="15"/>
      <c r="AN112" s="15"/>
      <c r="AO112" s="15"/>
      <c r="AP112" s="15"/>
      <c r="AQ112" s="15"/>
      <c r="AR112" s="15"/>
      <c r="AS112" s="15"/>
      <c r="AT112" s="15"/>
      <c r="AU112" s="15"/>
      <c r="AV112" s="15"/>
      <c r="AW112" s="15"/>
    </row>
    <row r="113" spans="10:49" x14ac:dyDescent="0.2">
      <c r="J113" s="15"/>
      <c r="K113" s="15"/>
      <c r="L113" s="15"/>
      <c r="M113" s="15"/>
      <c r="N113" s="15"/>
      <c r="O113" s="15"/>
      <c r="P113" s="15"/>
      <c r="Q113" s="15"/>
      <c r="AL113" s="15"/>
      <c r="AM113" s="15"/>
      <c r="AN113" s="15"/>
      <c r="AO113" s="15"/>
      <c r="AP113" s="15"/>
      <c r="AQ113" s="15"/>
      <c r="AR113" s="15"/>
      <c r="AS113" s="15"/>
      <c r="AT113" s="15"/>
      <c r="AU113" s="15"/>
      <c r="AV113" s="15"/>
      <c r="AW113" s="15"/>
    </row>
    <row r="114" spans="10:49" x14ac:dyDescent="0.2">
      <c r="J114" s="15"/>
      <c r="K114" s="15"/>
      <c r="L114" s="15"/>
      <c r="M114" s="15"/>
      <c r="N114" s="15"/>
      <c r="O114" s="15"/>
      <c r="P114" s="15"/>
      <c r="Q114" s="15"/>
      <c r="AL114" s="15"/>
      <c r="AM114" s="15"/>
      <c r="AN114" s="15"/>
      <c r="AO114" s="15"/>
      <c r="AP114" s="15"/>
      <c r="AQ114" s="15"/>
      <c r="AR114" s="15"/>
      <c r="AS114" s="15"/>
      <c r="AT114" s="15"/>
      <c r="AU114" s="15"/>
      <c r="AV114" s="15"/>
      <c r="AW114" s="15"/>
    </row>
    <row r="115" spans="10:49" x14ac:dyDescent="0.2">
      <c r="J115" s="15"/>
      <c r="K115" s="15"/>
      <c r="L115" s="15"/>
      <c r="M115" s="15"/>
      <c r="N115" s="15"/>
      <c r="O115" s="15"/>
      <c r="P115" s="15"/>
      <c r="Q115" s="15"/>
      <c r="AL115" s="15"/>
      <c r="AM115" s="15"/>
      <c r="AN115" s="15"/>
      <c r="AO115" s="15"/>
      <c r="AP115" s="15"/>
      <c r="AQ115" s="15"/>
      <c r="AR115" s="15"/>
      <c r="AS115" s="15"/>
      <c r="AT115" s="15"/>
      <c r="AU115" s="15"/>
      <c r="AV115" s="15"/>
      <c r="AW115" s="15"/>
    </row>
    <row r="116" spans="10:49" x14ac:dyDescent="0.2">
      <c r="J116" s="15"/>
      <c r="K116" s="15"/>
      <c r="L116" s="15"/>
      <c r="M116" s="15"/>
      <c r="N116" s="15"/>
      <c r="O116" s="15"/>
      <c r="P116" s="15"/>
      <c r="Q116" s="15"/>
      <c r="AL116" s="15"/>
      <c r="AM116" s="15"/>
      <c r="AN116" s="15"/>
      <c r="AO116" s="15"/>
      <c r="AP116" s="15"/>
      <c r="AQ116" s="15"/>
      <c r="AR116" s="15"/>
      <c r="AS116" s="15"/>
      <c r="AT116" s="15"/>
      <c r="AU116" s="15"/>
      <c r="AV116" s="15"/>
      <c r="AW116" s="15"/>
    </row>
    <row r="117" spans="10:49" x14ac:dyDescent="0.2">
      <c r="J117" s="15"/>
      <c r="K117" s="15"/>
      <c r="L117" s="15"/>
      <c r="M117" s="15"/>
      <c r="N117" s="15"/>
      <c r="O117" s="15"/>
      <c r="P117" s="15"/>
      <c r="Q117" s="15"/>
      <c r="AL117" s="15"/>
      <c r="AM117" s="15"/>
      <c r="AN117" s="15"/>
      <c r="AO117" s="15"/>
      <c r="AP117" s="15"/>
      <c r="AQ117" s="15"/>
      <c r="AR117" s="15"/>
      <c r="AS117" s="15"/>
      <c r="AT117" s="15"/>
      <c r="AU117" s="15"/>
      <c r="AV117" s="15"/>
      <c r="AW117" s="15"/>
    </row>
    <row r="118" spans="10:49" x14ac:dyDescent="0.2">
      <c r="J118" s="15"/>
      <c r="K118" s="15"/>
      <c r="L118" s="15"/>
      <c r="M118" s="15"/>
      <c r="N118" s="15"/>
      <c r="O118" s="15"/>
      <c r="P118" s="15"/>
      <c r="Q118" s="15"/>
      <c r="AL118" s="15"/>
      <c r="AM118" s="15"/>
      <c r="AN118" s="15"/>
      <c r="AO118" s="15"/>
      <c r="AP118" s="15"/>
      <c r="AQ118" s="15"/>
      <c r="AR118" s="15"/>
      <c r="AS118" s="15"/>
      <c r="AT118" s="15"/>
      <c r="AU118" s="15"/>
      <c r="AV118" s="15"/>
      <c r="AW118" s="15"/>
    </row>
    <row r="119" spans="10:49" x14ac:dyDescent="0.2">
      <c r="J119" s="15"/>
      <c r="K119" s="15"/>
      <c r="L119" s="15"/>
      <c r="M119" s="15"/>
      <c r="N119" s="15"/>
      <c r="O119" s="15"/>
      <c r="P119" s="15"/>
      <c r="Q119" s="15"/>
      <c r="AL119" s="15"/>
      <c r="AM119" s="15"/>
      <c r="AN119" s="15"/>
      <c r="AO119" s="15"/>
      <c r="AP119" s="15"/>
      <c r="AQ119" s="15"/>
      <c r="AR119" s="15"/>
      <c r="AS119" s="15"/>
      <c r="AT119" s="15"/>
      <c r="AU119" s="15"/>
      <c r="AV119" s="15"/>
      <c r="AW119" s="15"/>
    </row>
    <row r="120" spans="10:49" x14ac:dyDescent="0.2">
      <c r="J120" s="15"/>
      <c r="K120" s="15"/>
      <c r="L120" s="15"/>
      <c r="M120" s="15"/>
      <c r="N120" s="15"/>
      <c r="O120" s="15"/>
      <c r="P120" s="15"/>
      <c r="Q120" s="15"/>
      <c r="AL120" s="15"/>
      <c r="AM120" s="15"/>
      <c r="AN120" s="15"/>
      <c r="AO120" s="15"/>
      <c r="AP120" s="15"/>
      <c r="AQ120" s="15"/>
      <c r="AR120" s="15"/>
      <c r="AS120" s="15"/>
      <c r="AT120" s="15"/>
      <c r="AU120" s="15"/>
      <c r="AV120" s="15"/>
      <c r="AW120" s="15"/>
    </row>
    <row r="121" spans="10:49" x14ac:dyDescent="0.2">
      <c r="J121" s="15"/>
      <c r="K121" s="15"/>
      <c r="L121" s="15"/>
      <c r="M121" s="15"/>
      <c r="N121" s="15"/>
      <c r="O121" s="15"/>
      <c r="P121" s="15"/>
      <c r="Q121" s="15"/>
      <c r="AL121" s="15"/>
      <c r="AM121" s="15"/>
      <c r="AN121" s="15"/>
      <c r="AO121" s="15"/>
      <c r="AP121" s="15"/>
      <c r="AQ121" s="15"/>
      <c r="AR121" s="15"/>
      <c r="AS121" s="15"/>
      <c r="AT121" s="15"/>
      <c r="AU121" s="15"/>
      <c r="AV121" s="15"/>
      <c r="AW121" s="15"/>
    </row>
    <row r="122" spans="10:49" x14ac:dyDescent="0.2">
      <c r="J122" s="15"/>
      <c r="K122" s="15"/>
      <c r="L122" s="15"/>
      <c r="M122" s="15"/>
      <c r="N122" s="15"/>
      <c r="O122" s="15"/>
      <c r="P122" s="15"/>
      <c r="Q122" s="15"/>
      <c r="AL122" s="15"/>
      <c r="AM122" s="15"/>
      <c r="AN122" s="15"/>
      <c r="AO122" s="15"/>
      <c r="AP122" s="15"/>
      <c r="AQ122" s="15"/>
      <c r="AR122" s="15"/>
      <c r="AS122" s="15"/>
      <c r="AT122" s="15"/>
      <c r="AU122" s="15"/>
      <c r="AV122" s="15"/>
      <c r="AW122" s="15"/>
    </row>
    <row r="123" spans="10:49" x14ac:dyDescent="0.2">
      <c r="J123" s="15"/>
      <c r="K123" s="15"/>
      <c r="L123" s="15"/>
      <c r="M123" s="15"/>
      <c r="N123" s="15"/>
      <c r="O123" s="15"/>
      <c r="P123" s="15"/>
      <c r="Q123" s="15"/>
      <c r="AL123" s="15"/>
      <c r="AM123" s="15"/>
      <c r="AN123" s="15"/>
      <c r="AO123" s="15"/>
      <c r="AP123" s="15"/>
      <c r="AQ123" s="15"/>
      <c r="AR123" s="15"/>
      <c r="AS123" s="15"/>
      <c r="AT123" s="15"/>
      <c r="AU123" s="15"/>
      <c r="AV123" s="15"/>
      <c r="AW123" s="15"/>
    </row>
    <row r="124" spans="10:49" x14ac:dyDescent="0.2">
      <c r="J124" s="15"/>
      <c r="K124" s="15"/>
      <c r="L124" s="15"/>
      <c r="M124" s="15"/>
      <c r="N124" s="15"/>
      <c r="O124" s="15"/>
      <c r="P124" s="15"/>
      <c r="Q124" s="15"/>
      <c r="AL124" s="15"/>
      <c r="AM124" s="15"/>
      <c r="AN124" s="15"/>
      <c r="AO124" s="15"/>
      <c r="AP124" s="15"/>
      <c r="AQ124" s="15"/>
      <c r="AR124" s="15"/>
      <c r="AS124" s="15"/>
      <c r="AT124" s="15"/>
      <c r="AU124" s="15"/>
      <c r="AV124" s="15"/>
      <c r="AW124" s="15"/>
    </row>
    <row r="125" spans="10:49" x14ac:dyDescent="0.2">
      <c r="J125" s="15"/>
      <c r="K125" s="15"/>
      <c r="L125" s="15"/>
      <c r="M125" s="15"/>
      <c r="N125" s="15"/>
      <c r="O125" s="15"/>
      <c r="P125" s="15"/>
      <c r="Q125" s="15"/>
      <c r="AL125" s="15"/>
      <c r="AM125" s="15"/>
      <c r="AN125" s="15"/>
      <c r="AO125" s="15"/>
      <c r="AP125" s="15"/>
      <c r="AQ125" s="15"/>
      <c r="AR125" s="15"/>
      <c r="AS125" s="15"/>
      <c r="AT125" s="15"/>
      <c r="AU125" s="15"/>
      <c r="AV125" s="15"/>
      <c r="AW125" s="15"/>
    </row>
    <row r="126" spans="10:49" x14ac:dyDescent="0.2">
      <c r="J126" s="15"/>
      <c r="K126" s="15"/>
      <c r="L126" s="15"/>
      <c r="M126" s="15"/>
      <c r="N126" s="15"/>
      <c r="O126" s="15"/>
      <c r="P126" s="15"/>
      <c r="Q126" s="15"/>
      <c r="AL126" s="15"/>
      <c r="AM126" s="15"/>
      <c r="AN126" s="15"/>
      <c r="AO126" s="15"/>
      <c r="AP126" s="15"/>
      <c r="AQ126" s="15"/>
      <c r="AR126" s="15"/>
      <c r="AS126" s="15"/>
      <c r="AT126" s="15"/>
      <c r="AU126" s="15"/>
      <c r="AV126" s="15"/>
      <c r="AW126" s="15"/>
    </row>
    <row r="127" spans="10:49" x14ac:dyDescent="0.2">
      <c r="J127" s="15"/>
      <c r="K127" s="15"/>
      <c r="L127" s="15"/>
      <c r="M127" s="15"/>
      <c r="N127" s="15"/>
      <c r="O127" s="15"/>
      <c r="P127" s="15"/>
      <c r="Q127" s="15"/>
      <c r="AL127" s="15"/>
      <c r="AM127" s="15"/>
      <c r="AN127" s="15"/>
      <c r="AO127" s="15"/>
      <c r="AP127" s="15"/>
      <c r="AQ127" s="15"/>
      <c r="AR127" s="15"/>
      <c r="AS127" s="15"/>
      <c r="AT127" s="15"/>
      <c r="AU127" s="15"/>
      <c r="AV127" s="15"/>
      <c r="AW127" s="15"/>
    </row>
    <row r="128" spans="10:49" x14ac:dyDescent="0.2">
      <c r="J128" s="15"/>
      <c r="K128" s="15"/>
      <c r="L128" s="15"/>
      <c r="M128" s="15"/>
      <c r="N128" s="15"/>
      <c r="O128" s="15"/>
      <c r="P128" s="15"/>
      <c r="Q128" s="15"/>
      <c r="AL128" s="15"/>
      <c r="AM128" s="15"/>
      <c r="AN128" s="15"/>
      <c r="AO128" s="15"/>
      <c r="AP128" s="15"/>
      <c r="AQ128" s="15"/>
      <c r="AR128" s="15"/>
      <c r="AS128" s="15"/>
      <c r="AT128" s="15"/>
      <c r="AU128" s="15"/>
      <c r="AV128" s="15"/>
      <c r="AW128" s="15"/>
    </row>
    <row r="129" spans="10:49" x14ac:dyDescent="0.2">
      <c r="J129" s="15"/>
      <c r="K129" s="15"/>
      <c r="L129" s="15"/>
      <c r="M129" s="15"/>
      <c r="N129" s="15"/>
      <c r="O129" s="15"/>
      <c r="P129" s="15"/>
      <c r="Q129" s="15"/>
      <c r="AL129" s="15"/>
      <c r="AM129" s="15"/>
      <c r="AN129" s="15"/>
      <c r="AO129" s="15"/>
      <c r="AP129" s="15"/>
      <c r="AQ129" s="15"/>
      <c r="AR129" s="15"/>
      <c r="AS129" s="15"/>
      <c r="AT129" s="15"/>
      <c r="AU129" s="15"/>
      <c r="AV129" s="15"/>
      <c r="AW129" s="15"/>
    </row>
    <row r="130" spans="10:49" x14ac:dyDescent="0.2">
      <c r="J130" s="15"/>
      <c r="K130" s="15"/>
      <c r="L130" s="15"/>
      <c r="M130" s="15"/>
      <c r="N130" s="15"/>
      <c r="O130" s="15"/>
      <c r="P130" s="15"/>
      <c r="Q130" s="15"/>
      <c r="AL130" s="15"/>
      <c r="AM130" s="15"/>
      <c r="AN130" s="15"/>
      <c r="AO130" s="15"/>
      <c r="AP130" s="15"/>
      <c r="AQ130" s="15"/>
      <c r="AR130" s="15"/>
      <c r="AS130" s="15"/>
      <c r="AT130" s="15"/>
      <c r="AU130" s="15"/>
      <c r="AV130" s="15"/>
      <c r="AW130" s="15"/>
    </row>
    <row r="131" spans="10:49" x14ac:dyDescent="0.2">
      <c r="J131" s="15"/>
      <c r="K131" s="15"/>
      <c r="L131" s="15"/>
      <c r="M131" s="15"/>
      <c r="N131" s="15"/>
      <c r="O131" s="15"/>
      <c r="P131" s="15"/>
      <c r="Q131" s="15"/>
      <c r="AL131" s="15"/>
      <c r="AM131" s="15"/>
      <c r="AN131" s="15"/>
      <c r="AO131" s="15"/>
      <c r="AP131" s="15"/>
      <c r="AQ131" s="15"/>
      <c r="AR131" s="15"/>
      <c r="AS131" s="15"/>
      <c r="AT131" s="15"/>
      <c r="AU131" s="15"/>
      <c r="AV131" s="15"/>
      <c r="AW131" s="15"/>
    </row>
    <row r="132" spans="10:49" x14ac:dyDescent="0.2">
      <c r="J132" s="15"/>
      <c r="K132" s="15"/>
      <c r="L132" s="15"/>
      <c r="M132" s="15"/>
      <c r="N132" s="15"/>
      <c r="O132" s="15"/>
      <c r="P132" s="15"/>
      <c r="Q132" s="15"/>
      <c r="AL132" s="15"/>
      <c r="AM132" s="15"/>
      <c r="AN132" s="15"/>
      <c r="AO132" s="15"/>
      <c r="AP132" s="15"/>
      <c r="AQ132" s="15"/>
      <c r="AR132" s="15"/>
      <c r="AS132" s="15"/>
      <c r="AT132" s="15"/>
      <c r="AU132" s="15"/>
      <c r="AV132" s="15"/>
      <c r="AW132" s="15"/>
    </row>
    <row r="133" spans="10:49" x14ac:dyDescent="0.2">
      <c r="J133" s="15"/>
      <c r="K133" s="15"/>
      <c r="L133" s="15"/>
      <c r="M133" s="15"/>
      <c r="N133" s="15"/>
      <c r="O133" s="15"/>
      <c r="P133" s="15"/>
      <c r="Q133" s="15"/>
      <c r="AL133" s="15"/>
      <c r="AM133" s="15"/>
      <c r="AN133" s="15"/>
      <c r="AO133" s="15"/>
      <c r="AP133" s="15"/>
      <c r="AQ133" s="15"/>
      <c r="AR133" s="15"/>
      <c r="AS133" s="15"/>
      <c r="AT133" s="15"/>
      <c r="AU133" s="15"/>
      <c r="AV133" s="15"/>
      <c r="AW133" s="15"/>
    </row>
    <row r="134" spans="10:49" x14ac:dyDescent="0.2">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15"/>
      <c r="AW134" s="15"/>
    </row>
    <row r="135" spans="10:49" x14ac:dyDescent="0.2">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row>
    <row r="136" spans="10:49" x14ac:dyDescent="0.2">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row>
    <row r="137" spans="10:49" x14ac:dyDescent="0.2">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row>
    <row r="138" spans="10:49" x14ac:dyDescent="0.2">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row>
    <row r="139" spans="10:49" x14ac:dyDescent="0.2">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row>
    <row r="140" spans="10:49" x14ac:dyDescent="0.2">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15"/>
    </row>
    <row r="141" spans="10:49" x14ac:dyDescent="0.2">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row>
    <row r="142" spans="10:49" x14ac:dyDescent="0.2">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15"/>
    </row>
    <row r="143" spans="10:49" x14ac:dyDescent="0.2">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15"/>
    </row>
    <row r="144" spans="10:49" x14ac:dyDescent="0.2">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15"/>
    </row>
    <row r="145" spans="10:49" x14ac:dyDescent="0.2">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row>
    <row r="146" spans="10:49" x14ac:dyDescent="0.2">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row>
    <row r="147" spans="10:49" x14ac:dyDescent="0.2">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row>
    <row r="148" spans="10:49" x14ac:dyDescent="0.2">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15"/>
    </row>
    <row r="149" spans="10:49" x14ac:dyDescent="0.2">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15"/>
    </row>
    <row r="150" spans="10:49" x14ac:dyDescent="0.2">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15"/>
    </row>
    <row r="151" spans="10:49" x14ac:dyDescent="0.2">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15"/>
    </row>
    <row r="152" spans="10:49" x14ac:dyDescent="0.2">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15"/>
    </row>
    <row r="153" spans="10:49" x14ac:dyDescent="0.2">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15"/>
    </row>
    <row r="154" spans="10:49" x14ac:dyDescent="0.2">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row>
    <row r="155" spans="10:49" x14ac:dyDescent="0.2">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row>
    <row r="156" spans="10:49" x14ac:dyDescent="0.2">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row>
    <row r="157" spans="10:49" x14ac:dyDescent="0.2">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row>
    <row r="158" spans="10:49" x14ac:dyDescent="0.2">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row>
    <row r="159" spans="10:49" x14ac:dyDescent="0.2">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row>
    <row r="160" spans="10:49" x14ac:dyDescent="0.2">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row>
    <row r="161" spans="10:49" x14ac:dyDescent="0.2">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row>
    <row r="162" spans="10:49" x14ac:dyDescent="0.2">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row>
    <row r="163" spans="10:49" x14ac:dyDescent="0.2">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row>
    <row r="164" spans="10:49" x14ac:dyDescent="0.2">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row>
    <row r="165" spans="10:49" x14ac:dyDescent="0.2">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row>
    <row r="166" spans="10:49" x14ac:dyDescent="0.2">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row>
    <row r="167" spans="10:49" x14ac:dyDescent="0.2">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row>
    <row r="168" spans="10:49" x14ac:dyDescent="0.2">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row>
    <row r="169" spans="10:49" x14ac:dyDescent="0.2">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row>
    <row r="170" spans="10:49" x14ac:dyDescent="0.2">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row>
    <row r="171" spans="10:49" x14ac:dyDescent="0.2">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row>
    <row r="172" spans="10:49" x14ac:dyDescent="0.2">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row>
    <row r="173" spans="10:49" x14ac:dyDescent="0.2">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15"/>
    </row>
    <row r="174" spans="10:49" x14ac:dyDescent="0.2">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15"/>
    </row>
    <row r="175" spans="10:49" x14ac:dyDescent="0.2">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15"/>
    </row>
    <row r="176" spans="10:49" x14ac:dyDescent="0.2">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15"/>
    </row>
    <row r="177" spans="10:49" x14ac:dyDescent="0.2">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row>
    <row r="178" spans="10:49" x14ac:dyDescent="0.2">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row>
    <row r="179" spans="10:49" x14ac:dyDescent="0.2">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row>
    <row r="180" spans="10:49" x14ac:dyDescent="0.2">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row>
    <row r="181" spans="10:49" x14ac:dyDescent="0.2">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row>
    <row r="182" spans="10:49" x14ac:dyDescent="0.2">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row>
    <row r="183" spans="10:49" x14ac:dyDescent="0.2">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row>
    <row r="184" spans="10:49" x14ac:dyDescent="0.2">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row>
    <row r="185" spans="10:49" x14ac:dyDescent="0.2">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row>
    <row r="186" spans="10:49" x14ac:dyDescent="0.2">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row>
    <row r="187" spans="10:49" x14ac:dyDescent="0.2">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row>
    <row r="188" spans="10:49" x14ac:dyDescent="0.2">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row>
    <row r="189" spans="10:49" x14ac:dyDescent="0.2">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row>
    <row r="190" spans="10:49" x14ac:dyDescent="0.2">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row>
    <row r="191" spans="10:49" x14ac:dyDescent="0.2">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row>
    <row r="192" spans="10:49" x14ac:dyDescent="0.2">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row>
    <row r="193" spans="10:49" x14ac:dyDescent="0.2">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row>
    <row r="194" spans="10:49" x14ac:dyDescent="0.2">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row>
    <row r="195" spans="10:49" x14ac:dyDescent="0.2">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row>
    <row r="196" spans="10:49" x14ac:dyDescent="0.2">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row>
    <row r="197" spans="10:49" x14ac:dyDescent="0.2">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row>
    <row r="198" spans="10:49" x14ac:dyDescent="0.2">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row>
    <row r="199" spans="10:49" x14ac:dyDescent="0.2">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row>
    <row r="200" spans="10:49" x14ac:dyDescent="0.2">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row>
    <row r="201" spans="10:49" x14ac:dyDescent="0.2">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row>
    <row r="202" spans="10:49" x14ac:dyDescent="0.2">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row>
    <row r="203" spans="10:49" x14ac:dyDescent="0.2">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row>
    <row r="204" spans="10:49" x14ac:dyDescent="0.2">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row>
    <row r="205" spans="10:49" x14ac:dyDescent="0.2">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row>
    <row r="206" spans="10:49" x14ac:dyDescent="0.2">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row>
    <row r="207" spans="10:49" x14ac:dyDescent="0.2">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row>
    <row r="208" spans="10:49" x14ac:dyDescent="0.2">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row>
    <row r="209" spans="10:49" x14ac:dyDescent="0.2">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row>
    <row r="210" spans="10:49" x14ac:dyDescent="0.2">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row>
    <row r="211" spans="10:49" x14ac:dyDescent="0.2">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row>
    <row r="212" spans="10:49" x14ac:dyDescent="0.2">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row>
    <row r="213" spans="10:49" x14ac:dyDescent="0.2">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row>
    <row r="214" spans="10:49" x14ac:dyDescent="0.2">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row>
    <row r="215" spans="10:49" x14ac:dyDescent="0.2">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row>
    <row r="216" spans="10:49" x14ac:dyDescent="0.2">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row>
    <row r="217" spans="10:49" x14ac:dyDescent="0.2">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row>
    <row r="218" spans="10:49" x14ac:dyDescent="0.2">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row>
    <row r="219" spans="10:49" x14ac:dyDescent="0.2">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row>
    <row r="220" spans="10:49" x14ac:dyDescent="0.2">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row>
    <row r="221" spans="10:49" x14ac:dyDescent="0.2">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row>
    <row r="222" spans="10:49" x14ac:dyDescent="0.2">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row>
    <row r="223" spans="10:49" x14ac:dyDescent="0.2">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row>
    <row r="224" spans="10:49" x14ac:dyDescent="0.2">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row>
    <row r="225" spans="10:49" x14ac:dyDescent="0.2">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row>
    <row r="226" spans="10:49" x14ac:dyDescent="0.2">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row>
    <row r="227" spans="10:49" x14ac:dyDescent="0.2">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row>
    <row r="228" spans="10:49" x14ac:dyDescent="0.2">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row>
    <row r="229" spans="10:49" x14ac:dyDescent="0.2">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row>
    <row r="230" spans="10:49" x14ac:dyDescent="0.2">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row>
    <row r="231" spans="10:49" x14ac:dyDescent="0.2">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row>
    <row r="232" spans="10:49" x14ac:dyDescent="0.2">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row>
    <row r="233" spans="10:49" x14ac:dyDescent="0.2">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row>
    <row r="234" spans="10:49" x14ac:dyDescent="0.2">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row>
    <row r="235" spans="10:49" x14ac:dyDescent="0.2">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row>
    <row r="236" spans="10:49" x14ac:dyDescent="0.2">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row>
    <row r="237" spans="10:49" x14ac:dyDescent="0.2">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row>
    <row r="238" spans="10:49" x14ac:dyDescent="0.2">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row>
    <row r="239" spans="10:49" x14ac:dyDescent="0.2">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row>
    <row r="240" spans="10:49" x14ac:dyDescent="0.2">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row>
    <row r="241" spans="10:49" x14ac:dyDescent="0.2">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row>
    <row r="242" spans="10:49" x14ac:dyDescent="0.2">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row>
    <row r="243" spans="10:49" x14ac:dyDescent="0.2">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row>
    <row r="244" spans="10:49" x14ac:dyDescent="0.2">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row>
    <row r="245" spans="10:49" x14ac:dyDescent="0.2">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row>
    <row r="246" spans="10:49" x14ac:dyDescent="0.2">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row>
    <row r="247" spans="10:49" x14ac:dyDescent="0.2">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row>
    <row r="248" spans="10:49" x14ac:dyDescent="0.2">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row>
    <row r="249" spans="10:49" x14ac:dyDescent="0.2">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row>
    <row r="250" spans="10:49" x14ac:dyDescent="0.2">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row>
    <row r="251" spans="10:49" x14ac:dyDescent="0.2">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row>
    <row r="252" spans="10:49" x14ac:dyDescent="0.2">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row>
    <row r="253" spans="10:49" x14ac:dyDescent="0.2">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row>
    <row r="254" spans="10:49" x14ac:dyDescent="0.2">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row>
    <row r="255" spans="10:49" x14ac:dyDescent="0.2">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row>
    <row r="256" spans="10:49" x14ac:dyDescent="0.2">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row>
    <row r="257" spans="10:49" x14ac:dyDescent="0.2">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row>
    <row r="258" spans="10:49" x14ac:dyDescent="0.2">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row>
    <row r="259" spans="10:49" x14ac:dyDescent="0.2">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row>
    <row r="260" spans="10:49" x14ac:dyDescent="0.2">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row>
    <row r="261" spans="10:49" x14ac:dyDescent="0.2">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row>
    <row r="262" spans="10:49" x14ac:dyDescent="0.2">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row>
    <row r="263" spans="10:49" x14ac:dyDescent="0.2">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row>
    <row r="264" spans="10:49" x14ac:dyDescent="0.2">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row>
    <row r="265" spans="10:49" x14ac:dyDescent="0.2">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row>
    <row r="266" spans="10:49" x14ac:dyDescent="0.2">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row>
    <row r="267" spans="10:49" x14ac:dyDescent="0.2">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row>
    <row r="268" spans="10:49" x14ac:dyDescent="0.2">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row>
    <row r="269" spans="10:49" x14ac:dyDescent="0.2">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row>
    <row r="270" spans="10:49" x14ac:dyDescent="0.2">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row>
  </sheetData>
  <sheetProtection password="CC71" sheet="1" objects="1" scenarios="1" formatCells="0" formatColumns="0" formatRows="0"/>
  <mergeCells count="8">
    <mergeCell ref="G1:H1"/>
    <mergeCell ref="F5:H5"/>
    <mergeCell ref="A40:A42"/>
    <mergeCell ref="C40:D40"/>
    <mergeCell ref="E40:G40"/>
    <mergeCell ref="C41:D41"/>
    <mergeCell ref="E41:G41"/>
    <mergeCell ref="E42:G42"/>
  </mergeCells>
  <conditionalFormatting sqref="D4:D38">
    <cfRule type="expression" dxfId="49" priority="1" stopIfTrue="1">
      <formula>$H$3="Punkte"</formula>
    </cfRule>
    <cfRule type="expression" dxfId="48" priority="2" stopIfTrue="1">
      <formula>$H$3="BE"</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63" right="0.62" top="0.53" bottom="0.56000000000000005" header="0.4921259845" footer="0.4921259845"/>
  <pageSetup paperSize="9" orientation="portrait" horizontalDpi="1200" verticalDpi="12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7"/>
  </sheetPr>
  <dimension ref="A1:AX270"/>
  <sheetViews>
    <sheetView showGridLines="0" workbookViewId="0">
      <selection activeCell="H31" sqref="H31"/>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1"/>
      <c r="B1" s="149" t="str">
        <f>IF(LEN(I1Ext!$B$1)=22,"II - 3. Extemporale aus","II - 3. Kurzarbeit aus")</f>
        <v>II - 3. Extemporale aus</v>
      </c>
      <c r="C1" s="150" t="str">
        <f>IF(Notenbogen!E1="","",Notenbogen!E1)</f>
        <v/>
      </c>
      <c r="D1" s="157"/>
      <c r="E1" s="1"/>
      <c r="F1" s="147" t="s">
        <v>13</v>
      </c>
      <c r="G1" s="542"/>
      <c r="H1" s="542"/>
      <c r="K1" s="3"/>
    </row>
    <row r="2" spans="1:14" x14ac:dyDescent="0.2">
      <c r="A2" s="1"/>
      <c r="B2" s="148" t="s">
        <v>11</v>
      </c>
      <c r="C2" s="151" t="str">
        <f>IF(Notenbogen!B1="","",Notenbogen!B1)</f>
        <v/>
      </c>
      <c r="D2" s="151"/>
      <c r="E2" s="152"/>
      <c r="F2" s="148" t="s">
        <v>0</v>
      </c>
      <c r="G2" s="153" t="str">
        <f>IF(Notenbogen!M1="","",Notenbogen!M1)</f>
        <v/>
      </c>
      <c r="H2" s="1"/>
      <c r="I2" s="1"/>
      <c r="J2" s="1"/>
      <c r="K2" s="3"/>
    </row>
    <row r="3" spans="1:14" x14ac:dyDescent="0.2">
      <c r="A3" s="382" t="s">
        <v>3</v>
      </c>
      <c r="B3" s="2" t="s">
        <v>4</v>
      </c>
      <c r="C3" s="382" t="s">
        <v>18</v>
      </c>
      <c r="D3" s="9" t="s">
        <v>19</v>
      </c>
      <c r="E3" s="194"/>
      <c r="F3" s="69"/>
      <c r="G3" s="108" t="s">
        <v>48</v>
      </c>
      <c r="H3" s="109" t="s">
        <v>19</v>
      </c>
      <c r="I3" s="1"/>
      <c r="J3" s="1"/>
      <c r="K3" s="3"/>
      <c r="L3" s="115"/>
      <c r="M3" s="115"/>
      <c r="N3" s="114"/>
    </row>
    <row r="4" spans="1:14" x14ac:dyDescent="0.2">
      <c r="A4" s="382">
        <v>1</v>
      </c>
      <c r="B4" s="145" t="str">
        <f>IF(Notenbogen!B4&lt;&gt;"", Notenbogen!B4, "")</f>
        <v/>
      </c>
      <c r="C4" s="154" t="str">
        <f>IF(D4="","",IF($H$3="BE",LOOKUP(IF(E4="",D4+0.01,D4*$H$30/E4+0.5),NB!$X$740:$X$755,NB!$Y$740:$Y$755),D4))</f>
        <v/>
      </c>
      <c r="D4" s="4"/>
      <c r="E4" s="104"/>
      <c r="F4" s="1"/>
      <c r="G4" s="1"/>
      <c r="H4" s="1"/>
      <c r="I4" s="1"/>
      <c r="J4" s="66" t="str">
        <f t="shared" ref="J4:J38" si="0">+B4&amp;D4</f>
        <v/>
      </c>
      <c r="K4" s="3"/>
      <c r="L4" s="110"/>
      <c r="M4" s="110"/>
      <c r="N4" s="114"/>
    </row>
    <row r="5" spans="1:14" x14ac:dyDescent="0.2">
      <c r="A5" s="382">
        <v>2</v>
      </c>
      <c r="B5" s="145" t="str">
        <f>IF(Notenbogen!B5&lt;&gt;"", Notenbogen!B5, "")</f>
        <v/>
      </c>
      <c r="C5" s="154" t="str">
        <f>IF(D5="","",IF($H$3="BE",LOOKUP(IF(E5="",D5+0.01,D5*$H$30/E5+0.5),NB!$X$740:$X$755,NB!$Y$740:$Y$755),D5))</f>
        <v/>
      </c>
      <c r="D5" s="4"/>
      <c r="E5" s="104"/>
      <c r="F5" s="537" t="s">
        <v>12</v>
      </c>
      <c r="G5" s="538"/>
      <c r="H5" s="538"/>
      <c r="I5" s="1"/>
      <c r="J5" s="66" t="str">
        <f t="shared" si="0"/>
        <v/>
      </c>
      <c r="K5" s="3"/>
      <c r="L5" s="110"/>
      <c r="M5" s="110"/>
      <c r="N5" s="114"/>
    </row>
    <row r="6" spans="1:14" x14ac:dyDescent="0.2">
      <c r="A6" s="382">
        <v>3</v>
      </c>
      <c r="B6" s="145" t="str">
        <f>IF(Notenbogen!B6&lt;&gt;"", Notenbogen!B6, "")</f>
        <v/>
      </c>
      <c r="C6" s="154" t="str">
        <f>IF(D6="","",IF($H$3="BE",LOOKUP(IF(E6="",D6+0.01,D6*$H$30/E6+0.5),NB!$X$740:$X$755,NB!$Y$740:$Y$755),D6))</f>
        <v/>
      </c>
      <c r="D6" s="4"/>
      <c r="E6" s="104"/>
      <c r="F6" s="82" t="s">
        <v>18</v>
      </c>
      <c r="G6" s="83" t="s">
        <v>5</v>
      </c>
      <c r="H6" s="82" t="s">
        <v>17</v>
      </c>
      <c r="I6" s="1"/>
      <c r="J6" s="66" t="str">
        <f t="shared" si="0"/>
        <v/>
      </c>
      <c r="K6" s="3"/>
      <c r="L6" s="110"/>
      <c r="M6" s="110"/>
      <c r="N6" s="114"/>
    </row>
    <row r="7" spans="1:14" x14ac:dyDescent="0.2">
      <c r="A7" s="382">
        <v>4</v>
      </c>
      <c r="B7" s="145" t="str">
        <f>IF(Notenbogen!B7&lt;&gt;"", Notenbogen!B7, "")</f>
        <v/>
      </c>
      <c r="C7" s="154" t="str">
        <f>IF(D7="","",IF($H$3="BE",LOOKUP(IF(E7="",D7+0.01,D7*$H$30/E7+0.5),NB!$X$740:$X$755,NB!$Y$740:$Y$755),D7))</f>
        <v/>
      </c>
      <c r="D7" s="4"/>
      <c r="E7" s="104"/>
      <c r="F7" s="87">
        <v>15</v>
      </c>
      <c r="G7" s="88">
        <f>IF(G$25="","",COUNTIF(C$4:C$38,F7))</f>
        <v>0</v>
      </c>
      <c r="H7" s="89" t="e">
        <f t="shared" ref="H7:H22" si="1">IF(G$25="","",G7/G$25)</f>
        <v>#DIV/0!</v>
      </c>
      <c r="I7" s="1"/>
      <c r="J7" s="66" t="str">
        <f t="shared" si="0"/>
        <v/>
      </c>
      <c r="K7" s="3"/>
      <c r="L7" s="114"/>
      <c r="M7" s="114"/>
      <c r="N7" s="114"/>
    </row>
    <row r="8" spans="1:14" x14ac:dyDescent="0.2">
      <c r="A8" s="382">
        <v>5</v>
      </c>
      <c r="B8" s="145" t="str">
        <f>IF(Notenbogen!B8&lt;&gt;"", Notenbogen!B8, "")</f>
        <v/>
      </c>
      <c r="C8" s="154" t="str">
        <f>IF(D8="","",IF($H$3="BE",LOOKUP(IF(E8="",D8+0.01,D8*$H$30/E8+0.5),NB!$X$740:$X$755,NB!$Y$740:$Y$755),D8))</f>
        <v/>
      </c>
      <c r="D8" s="4"/>
      <c r="E8" s="104"/>
      <c r="F8" s="90">
        <v>14</v>
      </c>
      <c r="G8" s="84">
        <f t="shared" ref="G8:G22" si="2">IF(G$25="","",COUNTIF(C$4:C$38,F8))</f>
        <v>0</v>
      </c>
      <c r="H8" s="91" t="e">
        <f t="shared" si="1"/>
        <v>#DIV/0!</v>
      </c>
      <c r="I8" s="105" t="e">
        <f>+H7+H8+H9</f>
        <v>#DIV/0!</v>
      </c>
      <c r="J8" s="66" t="str">
        <f t="shared" si="0"/>
        <v/>
      </c>
      <c r="K8" s="3"/>
      <c r="L8" s="110"/>
      <c r="M8" s="110"/>
      <c r="N8" s="114"/>
    </row>
    <row r="9" spans="1:14" x14ac:dyDescent="0.2">
      <c r="A9" s="382">
        <v>6</v>
      </c>
      <c r="B9" s="145" t="str">
        <f>IF(Notenbogen!B9&lt;&gt;"", Notenbogen!B9, "")</f>
        <v/>
      </c>
      <c r="C9" s="154" t="str">
        <f>IF(D9="","",IF($H$3="BE",LOOKUP(IF(E9="",D9+0.01,D9*$H$30/E9+0.5),NB!$X$740:$X$755,NB!$Y$740:$Y$755),D9))</f>
        <v/>
      </c>
      <c r="D9" s="4"/>
      <c r="E9" s="104"/>
      <c r="F9" s="92">
        <v>13</v>
      </c>
      <c r="G9" s="93">
        <f t="shared" si="2"/>
        <v>0</v>
      </c>
      <c r="H9" s="94" t="e">
        <f t="shared" si="1"/>
        <v>#DIV/0!</v>
      </c>
      <c r="I9" s="1">
        <f>+G7+G8+G9</f>
        <v>0</v>
      </c>
      <c r="J9" s="66" t="str">
        <f t="shared" si="0"/>
        <v/>
      </c>
      <c r="K9" s="3"/>
      <c r="L9" s="110"/>
      <c r="M9" s="110"/>
      <c r="N9" s="114"/>
    </row>
    <row r="10" spans="1:14" x14ac:dyDescent="0.2">
      <c r="A10" s="382">
        <v>7</v>
      </c>
      <c r="B10" s="145" t="str">
        <f>IF(Notenbogen!B10&lt;&gt;"", Notenbogen!B10, "")</f>
        <v/>
      </c>
      <c r="C10" s="154" t="str">
        <f>IF(D10="","",IF($H$3="BE",LOOKUP(IF(E10="",D10+0.01,D10*$H$30/E10+0.5),NB!$X$740:$X$755,NB!$Y$740:$Y$755),D10))</f>
        <v/>
      </c>
      <c r="D10" s="4"/>
      <c r="E10" s="104"/>
      <c r="F10" s="87">
        <v>12</v>
      </c>
      <c r="G10" s="88">
        <f t="shared" si="2"/>
        <v>0</v>
      </c>
      <c r="H10" s="89" t="e">
        <f t="shared" si="1"/>
        <v>#DIV/0!</v>
      </c>
      <c r="I10" s="1"/>
      <c r="J10" s="66" t="str">
        <f t="shared" si="0"/>
        <v/>
      </c>
      <c r="K10" s="3"/>
      <c r="L10" s="110"/>
      <c r="M10" s="110"/>
      <c r="N10" s="114"/>
    </row>
    <row r="11" spans="1:14" x14ac:dyDescent="0.2">
      <c r="A11" s="382">
        <v>8</v>
      </c>
      <c r="B11" s="145" t="str">
        <f>IF(Notenbogen!B11&lt;&gt;"", Notenbogen!B11, "")</f>
        <v/>
      </c>
      <c r="C11" s="154" t="str">
        <f>IF(D11="","",IF($H$3="BE",LOOKUP(IF(E11="",D11+0.01,D11*$H$30/E11+0.5),NB!$X$740:$X$755,NB!$Y$740:$Y$755),D11))</f>
        <v/>
      </c>
      <c r="D11" s="4"/>
      <c r="E11" s="104"/>
      <c r="F11" s="90">
        <v>11</v>
      </c>
      <c r="G11" s="84">
        <f t="shared" si="2"/>
        <v>0</v>
      </c>
      <c r="H11" s="91" t="e">
        <f t="shared" si="1"/>
        <v>#DIV/0!</v>
      </c>
      <c r="I11" s="105" t="e">
        <f>+H10+H11+H12</f>
        <v>#DIV/0!</v>
      </c>
      <c r="J11" s="66" t="str">
        <f t="shared" si="0"/>
        <v/>
      </c>
      <c r="K11" s="3"/>
      <c r="L11" s="110"/>
      <c r="M11" s="110"/>
      <c r="N11" s="114"/>
    </row>
    <row r="12" spans="1:14" x14ac:dyDescent="0.2">
      <c r="A12" s="382">
        <v>9</v>
      </c>
      <c r="B12" s="145" t="str">
        <f>IF(Notenbogen!B12&lt;&gt;"", Notenbogen!B12, "")</f>
        <v/>
      </c>
      <c r="C12" s="154" t="str">
        <f>IF(D12="","",IF($H$3="BE",LOOKUP(IF(E12="",D12+0.01,D12*$H$30/E12+0.5),NB!$X$740:$X$755,NB!$Y$740:$Y$755),D12))</f>
        <v/>
      </c>
      <c r="D12" s="4"/>
      <c r="E12" s="104"/>
      <c r="F12" s="92">
        <v>10</v>
      </c>
      <c r="G12" s="93">
        <f t="shared" si="2"/>
        <v>0</v>
      </c>
      <c r="H12" s="94" t="e">
        <f t="shared" si="1"/>
        <v>#DIV/0!</v>
      </c>
      <c r="I12" s="1">
        <f>+G10+G11+G12</f>
        <v>0</v>
      </c>
      <c r="J12" s="66" t="str">
        <f t="shared" si="0"/>
        <v/>
      </c>
      <c r="K12" s="3"/>
      <c r="L12" s="114"/>
      <c r="M12" s="114"/>
      <c r="N12" s="114"/>
    </row>
    <row r="13" spans="1:14" x14ac:dyDescent="0.2">
      <c r="A13" s="382">
        <v>10</v>
      </c>
      <c r="B13" s="145" t="str">
        <f>IF(Notenbogen!B13&lt;&gt;"", Notenbogen!B13, "")</f>
        <v/>
      </c>
      <c r="C13" s="154" t="str">
        <f>IF(D13="","",IF($H$3="BE",LOOKUP(IF(E13="",D13+0.01,D13*$H$30/E13+0.5),NB!$X$740:$X$755,NB!$Y$740:$Y$755),D13))</f>
        <v/>
      </c>
      <c r="D13" s="4"/>
      <c r="E13" s="104"/>
      <c r="F13" s="95">
        <v>9</v>
      </c>
      <c r="G13" s="88">
        <f t="shared" si="2"/>
        <v>0</v>
      </c>
      <c r="H13" s="89" t="e">
        <f t="shared" si="1"/>
        <v>#DIV/0!</v>
      </c>
      <c r="I13" s="1"/>
      <c r="J13" s="66" t="str">
        <f t="shared" si="0"/>
        <v/>
      </c>
      <c r="K13" s="3"/>
      <c r="L13" s="110"/>
      <c r="M13" s="110"/>
      <c r="N13" s="114"/>
    </row>
    <row r="14" spans="1:14" x14ac:dyDescent="0.2">
      <c r="A14" s="382">
        <v>11</v>
      </c>
      <c r="B14" s="145" t="str">
        <f>IF(Notenbogen!B14&lt;&gt;"", Notenbogen!B14, "")</f>
        <v/>
      </c>
      <c r="C14" s="154" t="str">
        <f>IF(D14="","",IF($H$3="BE",LOOKUP(IF(E14="",D14+0.01,D14*$H$30/E14+0.5),NB!$X$740:$X$755,NB!$Y$740:$Y$755),D14))</f>
        <v/>
      </c>
      <c r="D14" s="4"/>
      <c r="E14" s="104"/>
      <c r="F14" s="90">
        <v>8</v>
      </c>
      <c r="G14" s="84">
        <f t="shared" si="2"/>
        <v>0</v>
      </c>
      <c r="H14" s="91" t="e">
        <f t="shared" si="1"/>
        <v>#DIV/0!</v>
      </c>
      <c r="I14" s="105" t="e">
        <f>+H13+H14+H15</f>
        <v>#DIV/0!</v>
      </c>
      <c r="J14" s="66" t="str">
        <f t="shared" si="0"/>
        <v/>
      </c>
      <c r="K14" s="3"/>
      <c r="L14" s="114"/>
      <c r="M14" s="114"/>
      <c r="N14" s="114"/>
    </row>
    <row r="15" spans="1:14" x14ac:dyDescent="0.2">
      <c r="A15" s="382">
        <v>12</v>
      </c>
      <c r="B15" s="145" t="str">
        <f>IF(Notenbogen!B15&lt;&gt;"", Notenbogen!B15, "")</f>
        <v/>
      </c>
      <c r="C15" s="154" t="str">
        <f>IF(D15="","",IF($H$3="BE",LOOKUP(IF(E15="",D15+0.01,D15*$H$30/E15+0.5),NB!$X$740:$X$755,NB!$Y$740:$Y$755),D15))</f>
        <v/>
      </c>
      <c r="D15" s="4"/>
      <c r="E15" s="104"/>
      <c r="F15" s="96">
        <v>7</v>
      </c>
      <c r="G15" s="93">
        <f t="shared" si="2"/>
        <v>0</v>
      </c>
      <c r="H15" s="94" t="e">
        <f t="shared" si="1"/>
        <v>#DIV/0!</v>
      </c>
      <c r="I15" s="1">
        <f>+G13+G14+G15</f>
        <v>0</v>
      </c>
      <c r="J15" s="66" t="str">
        <f t="shared" si="0"/>
        <v/>
      </c>
      <c r="K15" s="3"/>
    </row>
    <row r="16" spans="1:14" x14ac:dyDescent="0.2">
      <c r="A16" s="382">
        <v>13</v>
      </c>
      <c r="B16" s="145" t="str">
        <f>IF(Notenbogen!B16&lt;&gt;"", Notenbogen!B16, "")</f>
        <v/>
      </c>
      <c r="C16" s="154" t="str">
        <f>IF(D16="","",IF($H$3="BE",LOOKUP(IF(E16="",D16+0.01,D16*$H$30/E16+0.5),NB!$X$740:$X$755,NB!$Y$740:$Y$755),D16))</f>
        <v/>
      </c>
      <c r="D16" s="4"/>
      <c r="E16" s="104"/>
      <c r="F16" s="97">
        <v>6</v>
      </c>
      <c r="G16" s="88">
        <f t="shared" si="2"/>
        <v>0</v>
      </c>
      <c r="H16" s="89" t="e">
        <f t="shared" si="1"/>
        <v>#DIV/0!</v>
      </c>
      <c r="I16" s="1"/>
      <c r="J16" s="66" t="str">
        <f t="shared" si="0"/>
        <v/>
      </c>
      <c r="K16" s="3"/>
    </row>
    <row r="17" spans="1:12" x14ac:dyDescent="0.2">
      <c r="A17" s="382">
        <v>14</v>
      </c>
      <c r="B17" s="145" t="str">
        <f>IF(Notenbogen!B17&lt;&gt;"", Notenbogen!B17, "")</f>
        <v/>
      </c>
      <c r="C17" s="154" t="str">
        <f>IF(D17="","",IF($H$3="BE",LOOKUP(IF(E17="",D17+0.01,D17*$H$30/E17+0.5),NB!$X$740:$X$755,NB!$Y$740:$Y$755),D17))</f>
        <v/>
      </c>
      <c r="D17" s="4"/>
      <c r="E17" s="104"/>
      <c r="F17" s="98">
        <v>5</v>
      </c>
      <c r="G17" s="84">
        <f t="shared" si="2"/>
        <v>0</v>
      </c>
      <c r="H17" s="91" t="e">
        <f t="shared" si="1"/>
        <v>#DIV/0!</v>
      </c>
      <c r="I17" s="105" t="e">
        <f>+H16+H17+H18</f>
        <v>#DIV/0!</v>
      </c>
      <c r="J17" s="66" t="str">
        <f t="shared" si="0"/>
        <v/>
      </c>
      <c r="K17" s="3"/>
    </row>
    <row r="18" spans="1:12" x14ac:dyDescent="0.2">
      <c r="A18" s="382">
        <v>15</v>
      </c>
      <c r="B18" s="145" t="str">
        <f>IF(Notenbogen!B18&lt;&gt;"", Notenbogen!B18, "")</f>
        <v/>
      </c>
      <c r="C18" s="154" t="str">
        <f>IF(D18="","",IF($H$3="BE",LOOKUP(IF(E18="",D18+0.01,D18*$H$30/E18+0.5),NB!$X$740:$X$755,NB!$Y$740:$Y$755),D18))</f>
        <v/>
      </c>
      <c r="D18" s="4"/>
      <c r="E18" s="104"/>
      <c r="F18" s="92">
        <v>4</v>
      </c>
      <c r="G18" s="93">
        <f t="shared" si="2"/>
        <v>0</v>
      </c>
      <c r="H18" s="94" t="e">
        <f t="shared" si="1"/>
        <v>#DIV/0!</v>
      </c>
      <c r="I18" s="1">
        <f>+G16+G17+G18</f>
        <v>0</v>
      </c>
      <c r="J18" s="66" t="str">
        <f t="shared" si="0"/>
        <v/>
      </c>
      <c r="K18" s="1"/>
    </row>
    <row r="19" spans="1:12" x14ac:dyDescent="0.2">
      <c r="A19" s="382">
        <v>16</v>
      </c>
      <c r="B19" s="145" t="str">
        <f>IF(Notenbogen!B19&lt;&gt;"", Notenbogen!B19, "")</f>
        <v/>
      </c>
      <c r="C19" s="154" t="str">
        <f>IF(D19="","",IF($H$3="BE",LOOKUP(IF(E19="",D19+0.01,D19*$H$30/E19+0.5),NB!$X$740:$X$755,NB!$Y$740:$Y$755),D19))</f>
        <v/>
      </c>
      <c r="D19" s="4"/>
      <c r="E19" s="104"/>
      <c r="F19" s="87">
        <v>3</v>
      </c>
      <c r="G19" s="88">
        <f t="shared" si="2"/>
        <v>0</v>
      </c>
      <c r="H19" s="89" t="e">
        <f t="shared" si="1"/>
        <v>#DIV/0!</v>
      </c>
      <c r="I19" s="1"/>
      <c r="J19" s="66" t="str">
        <f t="shared" si="0"/>
        <v/>
      </c>
      <c r="K19" s="1"/>
    </row>
    <row r="20" spans="1:12" x14ac:dyDescent="0.2">
      <c r="A20" s="382">
        <v>17</v>
      </c>
      <c r="B20" s="145" t="str">
        <f>IF(Notenbogen!B20&lt;&gt;"", Notenbogen!B20, "")</f>
        <v/>
      </c>
      <c r="C20" s="154" t="str">
        <f>IF(D20="","",IF($H$3="BE",LOOKUP(IF(E20="",D20+0.01,D20*$H$30/E20+0.5),NB!$X$740:$X$755,NB!$Y$740:$Y$755),D20))</f>
        <v/>
      </c>
      <c r="D20" s="4"/>
      <c r="E20" s="104"/>
      <c r="F20" s="90">
        <v>2</v>
      </c>
      <c r="G20" s="84">
        <f t="shared" si="2"/>
        <v>0</v>
      </c>
      <c r="H20" s="91" t="e">
        <f t="shared" si="1"/>
        <v>#DIV/0!</v>
      </c>
      <c r="I20" s="105" t="e">
        <f>+H19+H20+H21</f>
        <v>#DIV/0!</v>
      </c>
      <c r="J20" s="66" t="str">
        <f t="shared" si="0"/>
        <v/>
      </c>
      <c r="K20" s="1"/>
    </row>
    <row r="21" spans="1:12" x14ac:dyDescent="0.2">
      <c r="A21" s="382">
        <v>18</v>
      </c>
      <c r="B21" s="145" t="str">
        <f>IF(Notenbogen!B21&lt;&gt;"", Notenbogen!B21, "")</f>
        <v/>
      </c>
      <c r="C21" s="154" t="str">
        <f>IF(D21="","",IF($H$3="BE",LOOKUP(IF(E21="",D21+0.01,D21*$H$30/E21+0.5),NB!$X$740:$X$755,NB!$Y$740:$Y$755),D21))</f>
        <v/>
      </c>
      <c r="D21" s="4"/>
      <c r="E21" s="104"/>
      <c r="F21" s="92">
        <v>1</v>
      </c>
      <c r="G21" s="93">
        <f t="shared" si="2"/>
        <v>0</v>
      </c>
      <c r="H21" s="94" t="e">
        <f t="shared" si="1"/>
        <v>#DIV/0!</v>
      </c>
      <c r="I21" s="1">
        <f>+G19+G20+G21</f>
        <v>0</v>
      </c>
      <c r="J21" s="66" t="str">
        <f t="shared" si="0"/>
        <v/>
      </c>
      <c r="K21" s="1"/>
    </row>
    <row r="22" spans="1:12" x14ac:dyDescent="0.2">
      <c r="A22" s="382">
        <v>19</v>
      </c>
      <c r="B22" s="145" t="str">
        <f>IF(Notenbogen!B22&lt;&gt;"", Notenbogen!B22, "")</f>
        <v/>
      </c>
      <c r="C22" s="154" t="str">
        <f>IF(D22="","",IF($H$3="BE",LOOKUP(IF(E22="",D22+0.01,D22*$H$30/E22+0.5),NB!$X$740:$X$755,NB!$Y$740:$Y$755),D22))</f>
        <v/>
      </c>
      <c r="D22" s="4"/>
      <c r="E22" s="104"/>
      <c r="F22" s="155">
        <v>0</v>
      </c>
      <c r="G22" s="85">
        <f t="shared" si="2"/>
        <v>0</v>
      </c>
      <c r="H22" s="86" t="e">
        <f t="shared" si="1"/>
        <v>#DIV/0!</v>
      </c>
      <c r="I22" s="105" t="e">
        <f>+H22</f>
        <v>#DIV/0!</v>
      </c>
      <c r="J22" s="67" t="str">
        <f t="shared" si="0"/>
        <v/>
      </c>
      <c r="K22" s="1"/>
    </row>
    <row r="23" spans="1:12" x14ac:dyDescent="0.2">
      <c r="A23" s="382">
        <v>20</v>
      </c>
      <c r="B23" s="145" t="str">
        <f>IF(Notenbogen!B23&lt;&gt;"", Notenbogen!B23, "")</f>
        <v/>
      </c>
      <c r="C23" s="154" t="str">
        <f>IF(D23="","",IF($H$3="BE",LOOKUP(IF(E23="",D23+0.01,D23*$H$30/E23+0.5),NB!$X$740:$X$755,NB!$Y$740:$Y$755),D23))</f>
        <v/>
      </c>
      <c r="D23" s="4"/>
      <c r="E23" s="104"/>
      <c r="F23" s="107" t="s">
        <v>38</v>
      </c>
      <c r="G23" s="156" t="e">
        <f>AVERAGE(C4:C38)</f>
        <v>#DIV/0!</v>
      </c>
      <c r="H23" s="193" t="e">
        <f>+(17-G23)/3</f>
        <v>#DIV/0!</v>
      </c>
      <c r="I23" s="1">
        <f>+G22</f>
        <v>0</v>
      </c>
      <c r="J23" s="67" t="str">
        <f t="shared" si="0"/>
        <v/>
      </c>
      <c r="K23" s="1"/>
    </row>
    <row r="24" spans="1:12" x14ac:dyDescent="0.2">
      <c r="A24" s="382">
        <v>21</v>
      </c>
      <c r="B24" s="145" t="str">
        <f>IF(Notenbogen!B24&lt;&gt;"", Notenbogen!B24, "")</f>
        <v/>
      </c>
      <c r="C24" s="154" t="str">
        <f>IF(D24="","",IF($H$3="BE",LOOKUP(IF(E24="",D24+0.01,D24*$H$30/E24+0.5),NB!$X$740:$X$755,NB!$Y$740:$Y$755),D24))</f>
        <v/>
      </c>
      <c r="D24" s="4"/>
      <c r="E24" s="104"/>
      <c r="F24" s="1"/>
      <c r="G24" s="1"/>
      <c r="H24" s="1"/>
      <c r="I24" s="1"/>
      <c r="J24" s="67" t="str">
        <f t="shared" si="0"/>
        <v/>
      </c>
      <c r="K24" s="1"/>
    </row>
    <row r="25" spans="1:12" x14ac:dyDescent="0.2">
      <c r="A25" s="382">
        <v>22</v>
      </c>
      <c r="B25" s="145" t="str">
        <f>IF(Notenbogen!B25&lt;&gt;"", Notenbogen!B25, "")</f>
        <v/>
      </c>
      <c r="C25" s="154" t="str">
        <f>IF(D25="","",IF($H$3="BE",LOOKUP(IF(E25="",D25+0.01,D25*$H$30/E25+0.5),NB!$X$740:$X$755,NB!$Y$740:$Y$755),D25))</f>
        <v/>
      </c>
      <c r="D25" s="4"/>
      <c r="E25" s="104"/>
      <c r="F25" s="5" t="s">
        <v>14</v>
      </c>
      <c r="G25" s="7">
        <f>COUNT(D4:D38)</f>
        <v>0</v>
      </c>
      <c r="H25" s="1"/>
      <c r="I25" s="1"/>
      <c r="J25" s="67" t="str">
        <f t="shared" si="0"/>
        <v/>
      </c>
      <c r="K25" s="1"/>
    </row>
    <row r="26" spans="1:12" x14ac:dyDescent="0.2">
      <c r="A26" s="382">
        <v>23</v>
      </c>
      <c r="B26" s="145" t="str">
        <f>IF(Notenbogen!B26&lt;&gt;"", Notenbogen!B26, "")</f>
        <v/>
      </c>
      <c r="C26" s="154" t="str">
        <f>IF(D26="","",IF($H$3="BE",LOOKUP(IF(E26="",D26+0.01,D26*$H$30/E26+0.5),NB!$X$740:$X$755,NB!$Y$740:$Y$755),D26))</f>
        <v/>
      </c>
      <c r="D26" s="4"/>
      <c r="E26" s="104"/>
      <c r="F26" s="6" t="s">
        <v>15</v>
      </c>
      <c r="G26" s="8">
        <f>+G27-G25</f>
        <v>0</v>
      </c>
      <c r="H26" s="1"/>
      <c r="I26" s="1"/>
      <c r="J26" s="67" t="str">
        <f t="shared" si="0"/>
        <v/>
      </c>
      <c r="K26" s="1"/>
    </row>
    <row r="27" spans="1:12" x14ac:dyDescent="0.2">
      <c r="A27" s="382">
        <v>24</v>
      </c>
      <c r="B27" s="145" t="str">
        <f>IF(Notenbogen!B27&lt;&gt;"", Notenbogen!B27, "")</f>
        <v/>
      </c>
      <c r="C27" s="154" t="str">
        <f>IF(D27="","",IF($H$3="BE",LOOKUP(IF(E27="",D27+0.01,D27*$H$30/E27+0.5),NB!$X$740:$X$755,NB!$Y$740:$Y$755),D27))</f>
        <v/>
      </c>
      <c r="D27" s="4"/>
      <c r="E27" s="104"/>
      <c r="F27" s="6" t="s">
        <v>16</v>
      </c>
      <c r="G27" s="8">
        <f>35-COUNTIF(J4:J38,"")</f>
        <v>0</v>
      </c>
      <c r="H27" s="1"/>
      <c r="I27" s="1"/>
      <c r="J27" s="67" t="str">
        <f t="shared" si="0"/>
        <v/>
      </c>
      <c r="K27" s="1"/>
    </row>
    <row r="28" spans="1:12" x14ac:dyDescent="0.2">
      <c r="A28" s="382">
        <v>25</v>
      </c>
      <c r="B28" s="145" t="str">
        <f>IF(Notenbogen!B28&lt;&gt;"", Notenbogen!B28, "")</f>
        <v/>
      </c>
      <c r="C28" s="154" t="str">
        <f>IF(D28="","",IF($H$3="BE",LOOKUP(IF(E28="",D28+0.01,D28*$H$30/E28+0.5),NB!$X$740:$X$755,NB!$Y$740:$Y$755),D28))</f>
        <v/>
      </c>
      <c r="D28" s="4"/>
      <c r="E28" s="104"/>
      <c r="F28" s="15"/>
      <c r="G28" s="15"/>
      <c r="H28" s="15"/>
      <c r="I28" s="1"/>
      <c r="J28" s="67" t="str">
        <f t="shared" si="0"/>
        <v/>
      </c>
      <c r="K28" s="1"/>
      <c r="L28" s="15"/>
    </row>
    <row r="29" spans="1:12" ht="13.5" thickBot="1" x14ac:dyDescent="0.25">
      <c r="A29" s="382">
        <v>26</v>
      </c>
      <c r="B29" s="145" t="str">
        <f>IF(Notenbogen!B29&lt;&gt;"", Notenbogen!B29, "")</f>
        <v/>
      </c>
      <c r="C29" s="154" t="str">
        <f>IF(D29="","",IF($H$3="BE",LOOKUP(IF(E29="",D29+0.01,D29*$H$30/E29+0.5),NB!$X$740:$X$755,NB!$Y$740:$Y$755),D29))</f>
        <v/>
      </c>
      <c r="D29" s="4"/>
      <c r="E29" s="104"/>
      <c r="F29" s="52" t="s">
        <v>20</v>
      </c>
      <c r="G29" s="15"/>
      <c r="I29" s="1"/>
      <c r="J29" s="68" t="str">
        <f t="shared" si="0"/>
        <v/>
      </c>
      <c r="K29" s="1"/>
      <c r="L29" s="15"/>
    </row>
    <row r="30" spans="1:12" ht="13.5" thickBot="1" x14ac:dyDescent="0.25">
      <c r="A30" s="382">
        <v>27</v>
      </c>
      <c r="B30" s="145" t="str">
        <f>IF(Notenbogen!B30&lt;&gt;"", Notenbogen!B30, "")</f>
        <v/>
      </c>
      <c r="C30" s="154" t="str">
        <f>IF(D30="","",IF($H$3="BE",LOOKUP(IF(E30="",D30+0.01,D30*$H$30/E30+0.5),NB!$X$740:$X$755,NB!$Y$740:$Y$755),D30))</f>
        <v/>
      </c>
      <c r="D30" s="4"/>
      <c r="E30" s="104"/>
      <c r="F30" s="15"/>
      <c r="G30" s="15"/>
      <c r="H30" s="13">
        <v>20</v>
      </c>
      <c r="I30" s="1"/>
      <c r="J30" s="68" t="str">
        <f t="shared" si="0"/>
        <v/>
      </c>
      <c r="K30" s="1"/>
      <c r="L30" s="15"/>
    </row>
    <row r="31" spans="1:12" ht="13.5" thickBot="1" x14ac:dyDescent="0.25">
      <c r="A31" s="382">
        <v>28</v>
      </c>
      <c r="B31" s="145" t="str">
        <f>IF(Notenbogen!B31&lt;&gt;"", Notenbogen!B31, "")</f>
        <v/>
      </c>
      <c r="C31" s="154" t="str">
        <f>IF(D31="","",IF($H$3="BE",LOOKUP(IF(E31="",D31+0.01,D31*$H$30/E31+0.5),NB!$X$740:$X$755,NB!$Y$740:$Y$755),D31))</f>
        <v/>
      </c>
      <c r="D31" s="4"/>
      <c r="E31" s="104"/>
      <c r="J31" s="68" t="str">
        <f t="shared" si="0"/>
        <v/>
      </c>
      <c r="K31" s="1"/>
      <c r="L31" s="15"/>
    </row>
    <row r="32" spans="1:12" ht="13.5" thickBot="1" x14ac:dyDescent="0.25">
      <c r="A32" s="382">
        <v>29</v>
      </c>
      <c r="B32" s="145" t="str">
        <f>IF(Notenbogen!B32&lt;&gt;"", Notenbogen!B32, "")</f>
        <v/>
      </c>
      <c r="C32" s="154" t="str">
        <f>IF(D32="","",IF($H$3="BE",LOOKUP(IF(E32="",D32+0.01,D32*$H$30/E32+0.5),NB!$X$740:$X$755,NB!$Y$740:$Y$755),D32))</f>
        <v/>
      </c>
      <c r="D32" s="4"/>
      <c r="E32" s="104"/>
      <c r="F32" s="53" t="s">
        <v>39</v>
      </c>
      <c r="G32" s="15"/>
      <c r="H32" s="81" t="s">
        <v>142</v>
      </c>
      <c r="J32" s="68" t="str">
        <f t="shared" si="0"/>
        <v/>
      </c>
      <c r="K32" s="1"/>
      <c r="L32" s="15"/>
    </row>
    <row r="33" spans="1:49" x14ac:dyDescent="0.2">
      <c r="A33" s="382">
        <v>30</v>
      </c>
      <c r="B33" s="145" t="str">
        <f>IF(Notenbogen!B33&lt;&gt;"", Notenbogen!B33, "")</f>
        <v/>
      </c>
      <c r="C33" s="154" t="str">
        <f>IF(D33="","",IF($H$3="BE",LOOKUP(IF(E33="",D33+0.01,D33*$H$30/E33+0.5),NB!$X$740:$X$755,NB!$Y$740:$Y$755),D33))</f>
        <v/>
      </c>
      <c r="D33" s="4"/>
      <c r="E33" s="104"/>
      <c r="F33" s="53" t="s">
        <v>21</v>
      </c>
      <c r="G33" s="15"/>
      <c r="H33" s="65"/>
      <c r="I33" s="53"/>
      <c r="J33" s="68" t="str">
        <f t="shared" si="0"/>
        <v/>
      </c>
      <c r="K33" s="1"/>
      <c r="L33" s="15"/>
    </row>
    <row r="34" spans="1:49" x14ac:dyDescent="0.2">
      <c r="A34" s="382">
        <v>31</v>
      </c>
      <c r="B34" s="145" t="str">
        <f>IF(Notenbogen!B34&lt;&gt;"", Notenbogen!B34, "")</f>
        <v/>
      </c>
      <c r="C34" s="154" t="str">
        <f>IF(D34="","",IF($H$3="BE",LOOKUP(IF(E34="",D34+0.01,D34*$H$30/E34+0.5),NB!$X$740:$X$755,NB!$Y$740:$Y$755),D34))</f>
        <v/>
      </c>
      <c r="D34" s="4"/>
      <c r="E34" s="104"/>
      <c r="F34" s="52" t="s">
        <v>22</v>
      </c>
      <c r="G34" s="53"/>
      <c r="H34" s="14">
        <v>34</v>
      </c>
      <c r="I34" s="64" t="s">
        <v>23</v>
      </c>
      <c r="J34" s="68" t="str">
        <f t="shared" si="0"/>
        <v/>
      </c>
      <c r="K34" s="1"/>
      <c r="L34" s="15"/>
    </row>
    <row r="35" spans="1:49" x14ac:dyDescent="0.2">
      <c r="A35" s="382">
        <v>32</v>
      </c>
      <c r="B35" s="145" t="str">
        <f>IF(Notenbogen!B35&lt;&gt;"", Notenbogen!B35, "")</f>
        <v/>
      </c>
      <c r="C35" s="154" t="str">
        <f>IF(D35="","",IF($H$3="BE",LOOKUP(IF(E35="",D35+0.01,D35*$H$30/E35+0.5),NB!$X$740:$X$755,NB!$Y$740:$Y$755),D35))</f>
        <v/>
      </c>
      <c r="D35" s="4"/>
      <c r="E35" s="104"/>
      <c r="F35" s="52" t="s">
        <v>24</v>
      </c>
      <c r="G35" s="53"/>
      <c r="H35" s="14">
        <v>49</v>
      </c>
      <c r="I35" s="64" t="s">
        <v>23</v>
      </c>
      <c r="J35" s="68" t="str">
        <f t="shared" si="0"/>
        <v/>
      </c>
      <c r="K35" s="1"/>
      <c r="L35" s="15"/>
    </row>
    <row r="36" spans="1:49" x14ac:dyDescent="0.2">
      <c r="A36" s="382">
        <v>33</v>
      </c>
      <c r="B36" s="145" t="str">
        <f>IF(Notenbogen!B36&lt;&gt;"", Notenbogen!B36, "")</f>
        <v/>
      </c>
      <c r="C36" s="154" t="str">
        <f>IF(D36="","",IF($H$3="BE",LOOKUP(IF(E36="",D36+0.01,D36*$H$30/E36+0.5),NB!$X$740:$X$755,NB!$Y$740:$Y$755),D36))</f>
        <v/>
      </c>
      <c r="D36" s="4"/>
      <c r="E36" s="104"/>
      <c r="F36" s="53"/>
      <c r="G36" s="15"/>
      <c r="H36" s="15"/>
      <c r="I36" s="1"/>
      <c r="J36" s="68" t="str">
        <f t="shared" si="0"/>
        <v/>
      </c>
      <c r="K36" s="1"/>
      <c r="L36" s="15"/>
    </row>
    <row r="37" spans="1:49" x14ac:dyDescent="0.2">
      <c r="A37" s="382">
        <v>34</v>
      </c>
      <c r="B37" s="145" t="str">
        <f>IF(Notenbogen!B37&lt;&gt;"", Notenbogen!B37, "")</f>
        <v/>
      </c>
      <c r="C37" s="154" t="str">
        <f>IF(D37="","",IF($H$3="BE",LOOKUP(IF(E37="",D37+0.01,D37*$H$30/E37+0.5),NB!$X$740:$X$755,NB!$Y$740:$Y$755),D37))</f>
        <v/>
      </c>
      <c r="D37" s="4"/>
      <c r="E37" s="104"/>
      <c r="J37" s="68" t="str">
        <f t="shared" si="0"/>
        <v/>
      </c>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row>
    <row r="38" spans="1:49" x14ac:dyDescent="0.2">
      <c r="A38" s="382">
        <v>35</v>
      </c>
      <c r="B38" s="145" t="str">
        <f>IF(Notenbogen!B38&lt;&gt;"", Notenbogen!B38, "")</f>
        <v/>
      </c>
      <c r="C38" s="154" t="str">
        <f>IF(D38="","",IF($H$3="BE",LOOKUP(IF(E38="",D38+0.01,D38*$H$30/E38+0.5),NB!$X$740:$X$755,NB!$Y$740:$Y$755),D38))</f>
        <v/>
      </c>
      <c r="D38" s="4"/>
      <c r="E38" s="104"/>
      <c r="F38" s="15"/>
      <c r="G38" s="15"/>
      <c r="J38" s="68" t="str">
        <f t="shared" si="0"/>
        <v/>
      </c>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row>
    <row r="39" spans="1:49" ht="9" customHeight="1" thickBot="1" x14ac:dyDescent="0.2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row>
    <row r="40" spans="1:49" x14ac:dyDescent="0.2">
      <c r="A40" s="539" t="s">
        <v>87</v>
      </c>
      <c r="B40" s="216" t="s">
        <v>84</v>
      </c>
      <c r="C40" s="528" t="s">
        <v>81</v>
      </c>
      <c r="D40" s="529"/>
      <c r="E40" s="530" t="str">
        <f>+NB!Z2</f>
        <v>Kontrolle</v>
      </c>
      <c r="F40" s="530"/>
      <c r="G40" s="531"/>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row>
    <row r="41" spans="1:49" ht="12.75" customHeight="1" x14ac:dyDescent="0.2">
      <c r="A41" s="540"/>
      <c r="B41" s="114" t="s">
        <v>82</v>
      </c>
      <c r="C41" s="532" t="s">
        <v>83</v>
      </c>
      <c r="D41" s="533"/>
      <c r="E41" s="534" t="str">
        <f>+NB!Z3</f>
        <v>"Alarm" bei Abweichung</v>
      </c>
      <c r="F41" s="534"/>
      <c r="G41" s="535"/>
      <c r="H41" s="15"/>
      <c r="I41" s="15"/>
      <c r="J41" s="15"/>
      <c r="K41" s="15"/>
      <c r="L41" s="15"/>
      <c r="M41" s="15"/>
      <c r="N41" s="15"/>
      <c r="O41" s="15"/>
      <c r="P41" s="15"/>
      <c r="Q41" s="15"/>
      <c r="AL41" s="15"/>
      <c r="AM41" s="15"/>
      <c r="AN41" s="15"/>
      <c r="AO41" s="15"/>
      <c r="AP41" s="15"/>
      <c r="AQ41" s="15"/>
      <c r="AR41" s="15"/>
      <c r="AS41" s="15"/>
      <c r="AT41" s="15"/>
      <c r="AU41" s="15"/>
      <c r="AV41" s="15"/>
      <c r="AW41" s="15"/>
    </row>
    <row r="42" spans="1:49" ht="12.75" customHeight="1" x14ac:dyDescent="0.2">
      <c r="A42" s="541"/>
      <c r="B42" s="114"/>
      <c r="C42" s="380" t="s">
        <v>32</v>
      </c>
      <c r="D42" s="381" t="s">
        <v>33</v>
      </c>
      <c r="E42" s="534" t="str">
        <f>+NB!Z4</f>
        <v>um mehr als 1 BE</v>
      </c>
      <c r="F42" s="534"/>
      <c r="G42" s="535"/>
      <c r="H42" s="15"/>
      <c r="I42" s="15"/>
      <c r="J42" s="15"/>
      <c r="K42" s="15"/>
      <c r="L42" s="15"/>
      <c r="M42" s="15"/>
      <c r="N42" s="15"/>
      <c r="O42" s="15"/>
      <c r="P42" s="15"/>
      <c r="Q42" s="15"/>
      <c r="AL42" s="15"/>
      <c r="AM42" s="15"/>
      <c r="AN42" s="15"/>
      <c r="AO42" s="15"/>
      <c r="AP42" s="15"/>
      <c r="AQ42" s="15"/>
      <c r="AR42" s="15"/>
      <c r="AS42" s="15"/>
      <c r="AT42" s="15"/>
      <c r="AU42" s="15"/>
      <c r="AV42" s="15"/>
      <c r="AW42" s="15"/>
    </row>
    <row r="43" spans="1:49" ht="12.75" customHeight="1" x14ac:dyDescent="0.2">
      <c r="A43" s="50"/>
      <c r="B43" s="210" t="str">
        <f>TEXT(NB!V722,"#0")&amp;"                      "&amp;TEXT(NB!Y722,"#0")&amp;"   "</f>
        <v xml:space="preserve">2                      15   </v>
      </c>
      <c r="C43" s="258">
        <f>+NB!W722</f>
        <v>20</v>
      </c>
      <c r="D43" s="243">
        <f>+NB!X722</f>
        <v>19</v>
      </c>
      <c r="E43" s="211" t="str">
        <f>+NB!Z722</f>
        <v xml:space="preserve"> </v>
      </c>
      <c r="F43" s="211"/>
      <c r="G43" s="214" t="str">
        <f>+NB!AA722</f>
        <v xml:space="preserve"> </v>
      </c>
      <c r="H43" s="15"/>
      <c r="I43" s="15"/>
      <c r="J43" s="15"/>
      <c r="K43" s="15"/>
      <c r="L43" s="15"/>
      <c r="M43" s="15"/>
      <c r="N43" s="15"/>
      <c r="O43" s="15"/>
      <c r="P43" s="15"/>
      <c r="Q43" s="15"/>
      <c r="AL43" s="30"/>
      <c r="AM43" s="15"/>
      <c r="AN43" s="15"/>
      <c r="AO43" s="15"/>
      <c r="AP43" s="15"/>
      <c r="AQ43" s="15"/>
      <c r="AR43" s="15"/>
      <c r="AS43" s="15"/>
      <c r="AT43" s="15"/>
      <c r="AU43" s="15"/>
      <c r="AV43" s="15"/>
      <c r="AW43" s="15"/>
    </row>
    <row r="44" spans="1:49" ht="12.75" customHeight="1" x14ac:dyDescent="0.2">
      <c r="A44" s="50"/>
      <c r="B44" s="205" t="str">
        <f>TEXT(NB!V723,"#0")&amp;"                      "&amp;TEXT(NB!Y723,"#0")&amp;"   "</f>
        <v xml:space="preserve">1                      14   </v>
      </c>
      <c r="C44" s="259">
        <f>+NB!W723</f>
        <v>18.5</v>
      </c>
      <c r="D44" s="244">
        <f>+NB!X723</f>
        <v>18</v>
      </c>
      <c r="E44" s="114" t="str">
        <f>+NB!Z723</f>
        <v xml:space="preserve"> </v>
      </c>
      <c r="F44" s="114"/>
      <c r="G44" s="206" t="str">
        <f>+NB!AA723</f>
        <v xml:space="preserve"> </v>
      </c>
      <c r="H44" s="15"/>
      <c r="I44" s="15"/>
      <c r="J44" s="15"/>
      <c r="K44" s="15"/>
      <c r="L44" s="15"/>
      <c r="M44" s="15"/>
      <c r="N44" s="15"/>
      <c r="O44" s="15"/>
      <c r="P44" s="15"/>
      <c r="Q44" s="15"/>
      <c r="AL44" s="30"/>
      <c r="AM44" s="15"/>
      <c r="AN44" s="15"/>
      <c r="AO44" s="15"/>
      <c r="AP44" s="15"/>
      <c r="AQ44" s="15"/>
      <c r="AR44" s="15"/>
      <c r="AS44" s="15"/>
      <c r="AT44" s="15"/>
      <c r="AU44" s="15"/>
      <c r="AV44" s="15"/>
      <c r="AW44" s="15"/>
    </row>
    <row r="45" spans="1:49" ht="12.75" customHeight="1" x14ac:dyDescent="0.2">
      <c r="A45" s="51"/>
      <c r="B45" s="212" t="str">
        <f>TEXT(NB!V724,"#0")&amp;"                      "&amp;TEXT(NB!Y724,"#0")&amp;"   "</f>
        <v xml:space="preserve">1                      13   </v>
      </c>
      <c r="C45" s="260">
        <f>+NB!W724</f>
        <v>17.5</v>
      </c>
      <c r="D45" s="245">
        <f>+NB!X724</f>
        <v>17</v>
      </c>
      <c r="E45" s="213" t="str">
        <f>+NB!Z724</f>
        <v xml:space="preserve"> </v>
      </c>
      <c r="F45" s="213"/>
      <c r="G45" s="215" t="str">
        <f>+NB!AA724</f>
        <v xml:space="preserve"> </v>
      </c>
      <c r="H45" s="15"/>
      <c r="I45" s="15"/>
      <c r="J45" s="15"/>
      <c r="K45" s="15"/>
      <c r="L45" s="15"/>
      <c r="M45" s="15"/>
      <c r="N45" s="15"/>
      <c r="O45" s="15"/>
      <c r="P45" s="15"/>
      <c r="Q45" s="15"/>
      <c r="AL45" s="30"/>
      <c r="AM45" s="15"/>
      <c r="AN45" s="15"/>
      <c r="AO45" s="15"/>
      <c r="AP45" s="15"/>
      <c r="AQ45" s="15"/>
      <c r="AR45" s="15"/>
      <c r="AS45" s="15"/>
      <c r="AT45" s="15"/>
      <c r="AU45" s="15"/>
      <c r="AV45" s="15"/>
      <c r="AW45" s="15"/>
    </row>
    <row r="46" spans="1:49" ht="12.75" customHeight="1" x14ac:dyDescent="0.2">
      <c r="A46" s="50"/>
      <c r="B46" s="205" t="str">
        <f>TEXT(NB!V725,"#0")&amp;"                      "&amp;TEXT(NB!Y725,"#0")&amp;"   "</f>
        <v xml:space="preserve">1                      12   </v>
      </c>
      <c r="C46" s="259">
        <f>+NB!W725</f>
        <v>16.5</v>
      </c>
      <c r="D46" s="244">
        <f>+NB!X725</f>
        <v>16</v>
      </c>
      <c r="E46" s="114" t="str">
        <f>+NB!Z725</f>
        <v xml:space="preserve"> </v>
      </c>
      <c r="F46" s="114"/>
      <c r="G46" s="206" t="str">
        <f>+NB!AA725</f>
        <v xml:space="preserve"> </v>
      </c>
      <c r="H46" s="15"/>
      <c r="I46" s="15"/>
      <c r="J46" s="15"/>
      <c r="K46" s="15"/>
      <c r="L46" s="15"/>
      <c r="M46" s="15"/>
      <c r="N46" s="15"/>
      <c r="O46" s="15"/>
      <c r="P46" s="15"/>
      <c r="Q46" s="15"/>
      <c r="AL46" s="30"/>
      <c r="AM46" s="15"/>
      <c r="AN46" s="15"/>
      <c r="AO46" s="15"/>
      <c r="AP46" s="15"/>
      <c r="AQ46" s="15"/>
      <c r="AR46" s="15"/>
      <c r="AS46" s="15"/>
      <c r="AT46" s="15"/>
      <c r="AU46" s="15"/>
      <c r="AV46" s="15"/>
      <c r="AW46" s="15"/>
    </row>
    <row r="47" spans="1:49" ht="12.75" customHeight="1" x14ac:dyDescent="0.2">
      <c r="A47" s="50"/>
      <c r="B47" s="205" t="str">
        <f>TEXT(NB!V726,"#0")&amp;"                      "&amp;TEXT(NB!Y726,"#0")&amp;"   "</f>
        <v xml:space="preserve">1                      11   </v>
      </c>
      <c r="C47" s="259">
        <f>+NB!W726</f>
        <v>15.5</v>
      </c>
      <c r="D47" s="244">
        <f>+NB!X726</f>
        <v>15</v>
      </c>
      <c r="E47" s="114" t="str">
        <f>+NB!Z726</f>
        <v xml:space="preserve"> </v>
      </c>
      <c r="F47" s="114"/>
      <c r="G47" s="206" t="str">
        <f>+NB!AA726</f>
        <v xml:space="preserve"> </v>
      </c>
      <c r="H47" s="15"/>
      <c r="I47" s="15"/>
      <c r="J47" s="15"/>
      <c r="K47" s="15"/>
      <c r="L47" s="15"/>
      <c r="M47" s="15"/>
      <c r="N47" s="15"/>
      <c r="O47" s="15"/>
      <c r="P47" s="15"/>
      <c r="Q47" s="15"/>
      <c r="AL47" s="30"/>
      <c r="AM47" s="15"/>
      <c r="AN47" s="15"/>
      <c r="AO47" s="15"/>
      <c r="AP47" s="15"/>
      <c r="AQ47" s="15"/>
      <c r="AR47" s="15"/>
      <c r="AS47" s="15"/>
      <c r="AT47" s="15"/>
      <c r="AU47" s="15"/>
      <c r="AV47" s="15"/>
      <c r="AW47" s="15"/>
    </row>
    <row r="48" spans="1:49" ht="12.75" customHeight="1" x14ac:dyDescent="0.2">
      <c r="A48" s="51"/>
      <c r="B48" s="205" t="str">
        <f>TEXT(NB!V727,"#0")&amp;"                      "&amp;TEXT(NB!Y727,"#0")&amp;"   "</f>
        <v xml:space="preserve">1                      10   </v>
      </c>
      <c r="C48" s="259">
        <f>+NB!W727</f>
        <v>14.5</v>
      </c>
      <c r="D48" s="244">
        <f>+NB!X727</f>
        <v>14</v>
      </c>
      <c r="E48" s="114" t="str">
        <f>+NB!Z727</f>
        <v xml:space="preserve"> </v>
      </c>
      <c r="F48" s="114"/>
      <c r="G48" s="206" t="str">
        <f>+NB!AA727</f>
        <v xml:space="preserve"> </v>
      </c>
      <c r="H48" s="15"/>
      <c r="I48" s="15"/>
      <c r="J48" s="15"/>
      <c r="K48" s="15"/>
      <c r="L48" s="15"/>
      <c r="M48" s="15"/>
      <c r="N48" s="15"/>
      <c r="O48" s="15"/>
      <c r="P48" s="15"/>
      <c r="Q48" s="15"/>
      <c r="AL48" s="30"/>
      <c r="AM48" s="15"/>
      <c r="AN48" s="15"/>
      <c r="AO48" s="15"/>
      <c r="AP48" s="15"/>
      <c r="AQ48" s="15"/>
      <c r="AR48" s="15"/>
      <c r="AS48" s="15"/>
      <c r="AT48" s="15"/>
      <c r="AU48" s="15"/>
      <c r="AV48" s="15"/>
      <c r="AW48" s="15"/>
    </row>
    <row r="49" spans="1:49" ht="12.75" customHeight="1" x14ac:dyDescent="0.2">
      <c r="A49" s="50"/>
      <c r="B49" s="210" t="str">
        <f>TEXT(NB!V728,"#0")&amp;"                        "&amp;TEXT(NB!Y728,"#0")&amp;"   "</f>
        <v xml:space="preserve">1                        9   </v>
      </c>
      <c r="C49" s="258">
        <f>+NB!W728</f>
        <v>13.5</v>
      </c>
      <c r="D49" s="243">
        <f>+NB!X728</f>
        <v>13.5</v>
      </c>
      <c r="E49" s="211" t="str">
        <f>+NB!Z728</f>
        <v xml:space="preserve"> </v>
      </c>
      <c r="F49" s="211"/>
      <c r="G49" s="214" t="str">
        <f>+NB!AA728</f>
        <v xml:space="preserve"> </v>
      </c>
      <c r="H49" s="15"/>
      <c r="I49" s="15"/>
      <c r="J49" s="15"/>
      <c r="K49" s="15"/>
      <c r="L49" s="15"/>
      <c r="M49" s="15"/>
      <c r="N49" s="15"/>
      <c r="O49" s="15"/>
      <c r="P49" s="15"/>
      <c r="Q49" s="15"/>
      <c r="AL49" s="30"/>
      <c r="AM49" s="15"/>
      <c r="AN49" s="15"/>
      <c r="AO49" s="15"/>
      <c r="AP49" s="15"/>
      <c r="AQ49" s="15"/>
      <c r="AR49" s="15"/>
      <c r="AS49" s="15"/>
      <c r="AT49" s="15"/>
      <c r="AU49" s="15"/>
      <c r="AV49" s="15"/>
      <c r="AW49" s="15"/>
    </row>
    <row r="50" spans="1:49" ht="12.75" customHeight="1" x14ac:dyDescent="0.2">
      <c r="A50" s="50"/>
      <c r="B50" s="205" t="str">
        <f>TEXT(NB!V729,"#0")&amp;"                        "&amp;TEXT(NB!Y729,"#0")&amp;"   "</f>
        <v xml:space="preserve">1                        8   </v>
      </c>
      <c r="C50" s="259">
        <f>+NB!W729</f>
        <v>13</v>
      </c>
      <c r="D50" s="244">
        <f>+NB!X729</f>
        <v>13</v>
      </c>
      <c r="E50" s="114" t="str">
        <f>+NB!Z729</f>
        <v xml:space="preserve"> </v>
      </c>
      <c r="F50" s="114"/>
      <c r="G50" s="206" t="str">
        <f>+NB!AA729</f>
        <v xml:space="preserve"> </v>
      </c>
      <c r="H50" s="15"/>
      <c r="I50" s="15"/>
      <c r="J50" s="15"/>
      <c r="K50" s="15"/>
      <c r="L50" s="15"/>
      <c r="M50" s="15"/>
      <c r="N50" s="15"/>
      <c r="O50" s="15"/>
      <c r="P50" s="15"/>
      <c r="Q50" s="15"/>
      <c r="AL50" s="30"/>
      <c r="AM50" s="15"/>
      <c r="AN50" s="15"/>
      <c r="AO50" s="15"/>
      <c r="AP50" s="15"/>
      <c r="AQ50" s="15"/>
      <c r="AR50" s="15"/>
      <c r="AS50" s="15"/>
      <c r="AT50" s="15"/>
      <c r="AU50" s="15"/>
      <c r="AV50" s="15"/>
      <c r="AW50" s="15"/>
    </row>
    <row r="51" spans="1:49" ht="12.75" customHeight="1" x14ac:dyDescent="0.2">
      <c r="A51" s="51"/>
      <c r="B51" s="212" t="str">
        <f>TEXT(NB!V730,"#0")&amp;"                        "&amp;TEXT(NB!Y730,"#0")&amp;"   "</f>
        <v xml:space="preserve">1                        7   </v>
      </c>
      <c r="C51" s="260">
        <f>+NB!W730</f>
        <v>12.5</v>
      </c>
      <c r="D51" s="245">
        <f>+NB!X730</f>
        <v>12</v>
      </c>
      <c r="E51" s="213" t="str">
        <f>+NB!Z730</f>
        <v xml:space="preserve"> </v>
      </c>
      <c r="F51" s="213"/>
      <c r="G51" s="215" t="str">
        <f>+NB!AA730</f>
        <v xml:space="preserve"> </v>
      </c>
      <c r="H51" s="15"/>
      <c r="I51" s="15"/>
      <c r="J51" s="15"/>
      <c r="K51" s="15"/>
      <c r="L51" s="15"/>
      <c r="M51" s="15"/>
      <c r="N51" s="15"/>
      <c r="O51" s="15"/>
      <c r="P51" s="15"/>
      <c r="Q51" s="15"/>
      <c r="AL51" s="30"/>
      <c r="AM51" s="15"/>
      <c r="AN51" s="15"/>
      <c r="AO51" s="15"/>
      <c r="AP51" s="15"/>
      <c r="AQ51" s="15"/>
      <c r="AR51" s="15"/>
      <c r="AS51" s="15"/>
      <c r="AT51" s="15"/>
      <c r="AU51" s="15"/>
      <c r="AV51" s="15"/>
      <c r="AW51" s="15"/>
    </row>
    <row r="52" spans="1:49" ht="12.75" customHeight="1" x14ac:dyDescent="0.2">
      <c r="A52" s="50"/>
      <c r="B52" s="205" t="str">
        <f>TEXT(NB!V731,"#0")&amp;"                        "&amp;TEXT(NB!Y731,"#0")&amp;"   "</f>
        <v xml:space="preserve">1                        6   </v>
      </c>
      <c r="C52" s="259">
        <f>+NB!W731</f>
        <v>11.5</v>
      </c>
      <c r="D52" s="244">
        <f>+NB!X731</f>
        <v>11.5</v>
      </c>
      <c r="E52" s="114" t="str">
        <f>+NB!Z731</f>
        <v xml:space="preserve"> </v>
      </c>
      <c r="F52" s="114"/>
      <c r="G52" s="206" t="str">
        <f>+NB!AA731</f>
        <v xml:space="preserve"> </v>
      </c>
      <c r="H52" s="15"/>
      <c r="I52" s="15"/>
      <c r="J52" s="15"/>
      <c r="K52" s="15"/>
      <c r="L52" s="15"/>
      <c r="M52" s="15"/>
      <c r="N52" s="15"/>
      <c r="O52" s="15"/>
      <c r="P52" s="15"/>
      <c r="Q52" s="15"/>
      <c r="AL52" s="30"/>
      <c r="AM52" s="15"/>
      <c r="AN52" s="15"/>
      <c r="AO52" s="15"/>
      <c r="AP52" s="15"/>
      <c r="AQ52" s="15"/>
      <c r="AR52" s="15"/>
      <c r="AS52" s="15"/>
      <c r="AT52" s="15"/>
      <c r="AU52" s="15"/>
      <c r="AV52" s="15"/>
      <c r="AW52" s="15"/>
    </row>
    <row r="53" spans="1:49" ht="12.75" customHeight="1" x14ac:dyDescent="0.2">
      <c r="A53" s="50"/>
      <c r="B53" s="205" t="str">
        <f>TEXT(NB!V732,"#0")&amp;"                        "&amp;TEXT(NB!Y732,"#0")&amp;"   "</f>
        <v xml:space="preserve">1                        5   </v>
      </c>
      <c r="C53" s="259">
        <f>+NB!W732</f>
        <v>11</v>
      </c>
      <c r="D53" s="244">
        <f>+NB!X732</f>
        <v>10.5</v>
      </c>
      <c r="E53" s="114" t="str">
        <f>+NB!Z732</f>
        <v xml:space="preserve"> </v>
      </c>
      <c r="F53" s="114"/>
      <c r="G53" s="206" t="str">
        <f>+NB!AA732</f>
        <v xml:space="preserve"> </v>
      </c>
      <c r="H53" s="15"/>
      <c r="I53" s="15"/>
      <c r="J53" s="15"/>
      <c r="K53" s="15"/>
      <c r="L53" s="15"/>
      <c r="M53" s="15"/>
      <c r="N53" s="15"/>
      <c r="O53" s="15"/>
      <c r="P53" s="15"/>
      <c r="Q53" s="15"/>
      <c r="AL53" s="30"/>
      <c r="AM53" s="15"/>
      <c r="AN53" s="15"/>
      <c r="AO53" s="15"/>
      <c r="AP53" s="15"/>
      <c r="AQ53" s="15"/>
      <c r="AR53" s="15"/>
      <c r="AS53" s="15"/>
      <c r="AT53" s="15"/>
      <c r="AU53" s="15"/>
      <c r="AV53" s="15"/>
      <c r="AW53" s="15"/>
    </row>
    <row r="54" spans="1:49" ht="12.75" customHeight="1" x14ac:dyDescent="0.2">
      <c r="A54" s="51"/>
      <c r="B54" s="205" t="str">
        <f>TEXT(NB!V733,"#0")&amp;"                        "&amp;TEXT(NB!Y733,"#0")&amp;"   "</f>
        <v xml:space="preserve">1                        4   </v>
      </c>
      <c r="C54" s="259">
        <f>+NB!W733</f>
        <v>10</v>
      </c>
      <c r="D54" s="244">
        <f>+NB!X733</f>
        <v>10</v>
      </c>
      <c r="E54" s="114" t="str">
        <f>+NB!Z733</f>
        <v xml:space="preserve"> </v>
      </c>
      <c r="F54" s="114"/>
      <c r="G54" s="206" t="str">
        <f>+NB!AA733</f>
        <v xml:space="preserve"> </v>
      </c>
      <c r="H54" s="15"/>
      <c r="I54" s="15"/>
      <c r="J54" s="15"/>
      <c r="K54" s="15"/>
      <c r="L54" s="15"/>
      <c r="M54" s="15"/>
      <c r="N54" s="15"/>
      <c r="O54" s="15"/>
      <c r="P54" s="15"/>
      <c r="Q54" s="15"/>
      <c r="AL54" s="30"/>
      <c r="AM54" s="15"/>
      <c r="AN54" s="15"/>
      <c r="AO54" s="15"/>
      <c r="AP54" s="15"/>
      <c r="AQ54" s="15"/>
      <c r="AR54" s="15"/>
      <c r="AS54" s="15"/>
      <c r="AT54" s="15"/>
      <c r="AU54" s="15"/>
      <c r="AV54" s="15"/>
      <c r="AW54" s="15"/>
    </row>
    <row r="55" spans="1:49" ht="12.75" customHeight="1" x14ac:dyDescent="0.2">
      <c r="A55" s="50"/>
      <c r="B55" s="210" t="str">
        <f>TEXT(NB!V734,"#0")&amp;"                        "&amp;TEXT(NB!Y734,"#0")&amp;"   "</f>
        <v xml:space="preserve">1                        3   </v>
      </c>
      <c r="C55" s="258">
        <f>+NB!W734</f>
        <v>9.5</v>
      </c>
      <c r="D55" s="243">
        <f>+NB!X734</f>
        <v>9</v>
      </c>
      <c r="E55" s="211" t="str">
        <f>+NB!Z734</f>
        <v xml:space="preserve"> </v>
      </c>
      <c r="F55" s="211"/>
      <c r="G55" s="214" t="str">
        <f>+NB!AA734</f>
        <v xml:space="preserve"> </v>
      </c>
      <c r="H55" s="15"/>
      <c r="I55" s="15"/>
      <c r="J55" s="15"/>
      <c r="K55" s="15"/>
      <c r="L55" s="15"/>
      <c r="M55" s="15"/>
      <c r="N55" s="15"/>
      <c r="O55" s="15"/>
      <c r="P55" s="15"/>
      <c r="Q55" s="15"/>
      <c r="AL55" s="30"/>
      <c r="AM55" s="15"/>
      <c r="AN55" s="15"/>
      <c r="AO55" s="15"/>
      <c r="AP55" s="15"/>
      <c r="AQ55" s="15"/>
      <c r="AR55" s="15"/>
      <c r="AS55" s="15"/>
      <c r="AT55" s="15"/>
      <c r="AU55" s="15"/>
      <c r="AV55" s="15"/>
      <c r="AW55" s="15"/>
    </row>
    <row r="56" spans="1:49" ht="12.75" customHeight="1" x14ac:dyDescent="0.2">
      <c r="A56" s="50"/>
      <c r="B56" s="205" t="str">
        <f>TEXT(NB!V735,"#0")&amp;"                        "&amp;TEXT(NB!Y735,"#0")&amp;"   "</f>
        <v xml:space="preserve">1                        2   </v>
      </c>
      <c r="C56" s="259">
        <f>+NB!W735</f>
        <v>8.5</v>
      </c>
      <c r="D56" s="244">
        <f>+NB!X735</f>
        <v>8</v>
      </c>
      <c r="E56" s="114" t="str">
        <f>+NB!Z735</f>
        <v xml:space="preserve"> </v>
      </c>
      <c r="F56" s="114"/>
      <c r="G56" s="206" t="str">
        <f>+NB!AA735</f>
        <v xml:space="preserve"> </v>
      </c>
      <c r="H56" s="15"/>
      <c r="I56" s="15"/>
      <c r="J56" s="15"/>
      <c r="K56" s="15"/>
      <c r="L56" s="15"/>
      <c r="M56" s="15"/>
      <c r="N56" s="15"/>
      <c r="O56" s="15"/>
      <c r="P56" s="15"/>
      <c r="Q56" s="15"/>
      <c r="AL56" s="30"/>
      <c r="AM56" s="15"/>
      <c r="AN56" s="15"/>
      <c r="AO56" s="15"/>
      <c r="AP56" s="15"/>
      <c r="AQ56" s="15"/>
      <c r="AR56" s="15"/>
      <c r="AS56" s="15"/>
      <c r="AT56" s="15"/>
      <c r="AU56" s="15"/>
      <c r="AV56" s="15"/>
      <c r="AW56" s="15"/>
    </row>
    <row r="57" spans="1:49" ht="12.75" customHeight="1" x14ac:dyDescent="0.2">
      <c r="A57" s="51"/>
      <c r="B57" s="212" t="str">
        <f>TEXT(NB!V736,"#0")&amp;"                        "&amp;TEXT(NB!Y736,"#0")&amp;"   "</f>
        <v xml:space="preserve">1                        1   </v>
      </c>
      <c r="C57" s="260">
        <f>+NB!W736</f>
        <v>7.5</v>
      </c>
      <c r="D57" s="245">
        <f>+NB!X736</f>
        <v>7.0000000000000009</v>
      </c>
      <c r="E57" s="213" t="str">
        <f>+NB!Z736</f>
        <v xml:space="preserve"> </v>
      </c>
      <c r="F57" s="213"/>
      <c r="G57" s="215" t="str">
        <f>+NB!AA736</f>
        <v xml:space="preserve"> </v>
      </c>
      <c r="H57" s="15"/>
      <c r="I57" s="15"/>
      <c r="J57" s="15"/>
      <c r="K57" s="15"/>
      <c r="L57" s="15"/>
      <c r="M57" s="15"/>
      <c r="N57" s="15"/>
      <c r="O57" s="15"/>
      <c r="P57" s="15"/>
      <c r="Q57" s="15"/>
      <c r="AL57" s="30"/>
      <c r="AM57" s="15"/>
      <c r="AN57" s="15"/>
      <c r="AO57" s="15"/>
      <c r="AP57" s="15"/>
      <c r="AQ57" s="15"/>
      <c r="AR57" s="15"/>
      <c r="AS57" s="15"/>
      <c r="AT57" s="15"/>
      <c r="AU57" s="15"/>
      <c r="AV57" s="15"/>
      <c r="AW57" s="15"/>
    </row>
    <row r="58" spans="1:49" ht="13.5" thickBot="1" x14ac:dyDescent="0.25">
      <c r="A58" s="111"/>
      <c r="B58" s="207" t="str">
        <f>TEXT(NB!V737,"#0")&amp;"                        "&amp;TEXT(NB!Y737,"#0")&amp;"   "</f>
        <v xml:space="preserve">0                        0   </v>
      </c>
      <c r="C58" s="261">
        <f>+NB!W737</f>
        <v>6.5000000000000009</v>
      </c>
      <c r="D58" s="246">
        <f>+NB!X737</f>
        <v>0</v>
      </c>
      <c r="E58" s="208" t="str">
        <f>+NB!Z737</f>
        <v xml:space="preserve"> </v>
      </c>
      <c r="F58" s="208"/>
      <c r="G58" s="209" t="str">
        <f>+NB!AA737</f>
        <v xml:space="preserve"> </v>
      </c>
      <c r="J58" s="15"/>
      <c r="K58" s="15"/>
      <c r="L58" s="15"/>
      <c r="M58" s="15"/>
      <c r="N58" s="15"/>
      <c r="O58" s="15"/>
      <c r="P58" s="15"/>
      <c r="Q58" s="15"/>
      <c r="AL58" s="30"/>
      <c r="AM58" s="15"/>
      <c r="AN58" s="15"/>
      <c r="AO58" s="15"/>
      <c r="AP58" s="15"/>
      <c r="AQ58" s="15"/>
      <c r="AR58" s="15"/>
      <c r="AS58" s="15"/>
      <c r="AT58" s="15"/>
      <c r="AU58" s="15"/>
      <c r="AV58" s="15"/>
      <c r="AW58" s="15"/>
    </row>
    <row r="59" spans="1:49" ht="12.6" customHeight="1" x14ac:dyDescent="0.2">
      <c r="J59" s="15"/>
      <c r="K59" s="15"/>
      <c r="L59" s="15"/>
      <c r="M59" s="15"/>
      <c r="N59" s="15"/>
      <c r="O59" s="15"/>
      <c r="P59" s="15"/>
      <c r="Q59" s="15"/>
      <c r="AL59" s="30"/>
      <c r="AM59" s="15"/>
      <c r="AN59" s="15"/>
      <c r="AO59" s="15"/>
      <c r="AP59" s="15"/>
      <c r="AQ59" s="15"/>
      <c r="AR59" s="15"/>
      <c r="AS59" s="15"/>
      <c r="AT59" s="15"/>
      <c r="AU59" s="15"/>
      <c r="AV59" s="15"/>
      <c r="AW59" s="15"/>
    </row>
    <row r="60" spans="1:49" ht="14.25" customHeight="1" x14ac:dyDescent="0.2">
      <c r="J60" s="15"/>
      <c r="K60" s="15"/>
      <c r="L60" s="15"/>
      <c r="M60" s="15"/>
      <c r="N60" s="15"/>
      <c r="O60" s="15"/>
      <c r="P60" s="15"/>
      <c r="Q60" s="15"/>
      <c r="AL60" s="30"/>
      <c r="AM60" s="15"/>
      <c r="AN60" s="15"/>
      <c r="AO60" s="15"/>
      <c r="AP60" s="15"/>
      <c r="AQ60" s="15"/>
      <c r="AR60" s="15"/>
      <c r="AS60" s="15"/>
      <c r="AT60" s="15"/>
      <c r="AU60" s="15"/>
      <c r="AV60" s="15"/>
      <c r="AW60" s="15"/>
    </row>
    <row r="61" spans="1:49" x14ac:dyDescent="0.2">
      <c r="J61" s="15"/>
      <c r="K61" s="15"/>
      <c r="L61" s="15"/>
      <c r="M61" s="15"/>
      <c r="N61" s="15"/>
      <c r="O61" s="15"/>
      <c r="P61" s="15"/>
      <c r="Q61" s="15"/>
      <c r="AL61" s="15"/>
      <c r="AM61" s="15"/>
      <c r="AN61" s="15"/>
      <c r="AO61" s="15"/>
      <c r="AP61" s="15"/>
      <c r="AQ61" s="15"/>
      <c r="AR61" s="15"/>
      <c r="AS61" s="15"/>
      <c r="AT61" s="15"/>
      <c r="AU61" s="15"/>
      <c r="AV61" s="15"/>
      <c r="AW61" s="15"/>
    </row>
    <row r="62" spans="1:49" x14ac:dyDescent="0.2">
      <c r="J62" s="15"/>
      <c r="K62" s="15"/>
      <c r="L62" s="15"/>
      <c r="M62" s="15"/>
      <c r="N62" s="15"/>
      <c r="O62" s="15"/>
      <c r="P62" s="15"/>
      <c r="Q62" s="15"/>
      <c r="AL62" s="15"/>
      <c r="AM62" s="15"/>
      <c r="AN62" s="15"/>
      <c r="AO62" s="15"/>
      <c r="AP62" s="15"/>
      <c r="AQ62" s="15"/>
      <c r="AR62" s="15"/>
      <c r="AS62" s="15"/>
      <c r="AT62" s="15"/>
      <c r="AU62" s="15"/>
      <c r="AV62" s="15"/>
      <c r="AW62" s="15"/>
    </row>
    <row r="63" spans="1:49" x14ac:dyDescent="0.2">
      <c r="J63" s="15"/>
      <c r="K63" s="15"/>
      <c r="L63" s="15"/>
      <c r="M63" s="15"/>
      <c r="N63" s="15"/>
      <c r="O63" s="15"/>
      <c r="P63" s="15"/>
      <c r="Q63" s="15"/>
      <c r="AL63" s="15"/>
      <c r="AM63" s="15"/>
      <c r="AN63" s="15"/>
      <c r="AO63" s="15"/>
      <c r="AP63" s="15"/>
      <c r="AQ63" s="15"/>
      <c r="AR63" s="15"/>
      <c r="AS63" s="15"/>
      <c r="AT63" s="15"/>
      <c r="AU63" s="15"/>
      <c r="AV63" s="15"/>
      <c r="AW63" s="15"/>
    </row>
    <row r="64" spans="1:49" x14ac:dyDescent="0.2">
      <c r="J64" s="15"/>
      <c r="K64" s="15"/>
      <c r="L64" s="15"/>
      <c r="M64" s="15"/>
      <c r="N64" s="15"/>
      <c r="O64" s="15"/>
      <c r="P64" s="15"/>
      <c r="Q64" s="15"/>
      <c r="AL64" s="15"/>
      <c r="AM64" s="15"/>
      <c r="AN64" s="15"/>
      <c r="AO64" s="15"/>
      <c r="AP64" s="15"/>
      <c r="AQ64" s="15"/>
      <c r="AR64" s="15"/>
      <c r="AS64" s="15"/>
      <c r="AT64" s="15"/>
      <c r="AU64" s="15"/>
      <c r="AV64" s="15"/>
      <c r="AW64" s="15"/>
    </row>
    <row r="65" spans="10:49" x14ac:dyDescent="0.2">
      <c r="J65" s="15"/>
      <c r="K65" s="15"/>
      <c r="L65" s="15"/>
      <c r="M65" s="15"/>
      <c r="N65" s="15"/>
      <c r="O65" s="15"/>
      <c r="P65" s="15"/>
      <c r="Q65" s="15"/>
      <c r="AL65" s="15"/>
      <c r="AM65" s="15"/>
      <c r="AN65" s="15"/>
      <c r="AO65" s="15"/>
      <c r="AP65" s="15"/>
      <c r="AQ65" s="15"/>
      <c r="AR65" s="15"/>
      <c r="AS65" s="15"/>
      <c r="AT65" s="15"/>
      <c r="AU65" s="15"/>
      <c r="AV65" s="15"/>
      <c r="AW65" s="15"/>
    </row>
    <row r="66" spans="10:49" x14ac:dyDescent="0.2">
      <c r="J66" s="15"/>
      <c r="K66" s="15"/>
      <c r="L66" s="15"/>
      <c r="M66" s="15"/>
      <c r="N66" s="15"/>
      <c r="O66" s="15"/>
      <c r="P66" s="15"/>
      <c r="Q66" s="15"/>
      <c r="AL66" s="15"/>
      <c r="AM66" s="15"/>
      <c r="AN66" s="15"/>
      <c r="AO66" s="15"/>
      <c r="AP66" s="15"/>
      <c r="AQ66" s="15"/>
      <c r="AR66" s="15"/>
      <c r="AS66" s="15"/>
      <c r="AT66" s="15"/>
      <c r="AU66" s="15"/>
      <c r="AV66" s="15"/>
      <c r="AW66" s="15"/>
    </row>
    <row r="67" spans="10:49" x14ac:dyDescent="0.2">
      <c r="J67" s="15"/>
      <c r="K67" s="15"/>
      <c r="L67" s="15"/>
      <c r="M67" s="15"/>
      <c r="N67" s="15"/>
      <c r="O67" s="15"/>
      <c r="P67" s="15"/>
      <c r="Q67" s="15"/>
      <c r="AL67" s="15"/>
      <c r="AM67" s="15"/>
      <c r="AN67" s="15"/>
      <c r="AO67" s="15"/>
      <c r="AP67" s="15"/>
      <c r="AQ67" s="15"/>
      <c r="AR67" s="15"/>
      <c r="AS67" s="15"/>
      <c r="AT67" s="15"/>
      <c r="AU67" s="15"/>
      <c r="AV67" s="15"/>
      <c r="AW67" s="15"/>
    </row>
    <row r="68" spans="10:49" x14ac:dyDescent="0.2">
      <c r="J68" s="15"/>
      <c r="K68" s="15"/>
      <c r="L68" s="15"/>
      <c r="M68" s="15"/>
      <c r="N68" s="15"/>
      <c r="O68" s="15"/>
      <c r="P68" s="15"/>
      <c r="Q68" s="15"/>
      <c r="AL68" s="15"/>
      <c r="AM68" s="15"/>
      <c r="AN68" s="15"/>
      <c r="AO68" s="15"/>
      <c r="AP68" s="15"/>
      <c r="AQ68" s="15"/>
      <c r="AR68" s="15"/>
      <c r="AS68" s="15"/>
      <c r="AT68" s="15"/>
      <c r="AU68" s="15"/>
      <c r="AV68" s="15"/>
      <c r="AW68" s="15"/>
    </row>
    <row r="69" spans="10:49" x14ac:dyDescent="0.2">
      <c r="J69" s="15"/>
      <c r="K69" s="15"/>
      <c r="L69" s="15"/>
      <c r="M69" s="15"/>
      <c r="N69" s="15"/>
      <c r="O69" s="15"/>
      <c r="P69" s="15"/>
      <c r="Q69" s="15"/>
      <c r="AL69" s="15"/>
      <c r="AM69" s="15"/>
      <c r="AN69" s="15"/>
      <c r="AO69" s="15"/>
      <c r="AP69" s="15"/>
      <c r="AQ69" s="15"/>
      <c r="AR69" s="15"/>
      <c r="AS69" s="15"/>
      <c r="AT69" s="15"/>
      <c r="AU69" s="15"/>
      <c r="AV69" s="15"/>
      <c r="AW69" s="15"/>
    </row>
    <row r="70" spans="10:49" x14ac:dyDescent="0.2">
      <c r="J70" s="15"/>
      <c r="K70" s="15"/>
      <c r="L70" s="15"/>
      <c r="M70" s="15"/>
      <c r="N70" s="15"/>
      <c r="O70" s="15"/>
      <c r="P70" s="15"/>
      <c r="Q70" s="15"/>
      <c r="AL70" s="15"/>
      <c r="AM70" s="15"/>
      <c r="AN70" s="15"/>
      <c r="AO70" s="15"/>
      <c r="AP70" s="15"/>
      <c r="AQ70" s="15"/>
      <c r="AR70" s="15"/>
      <c r="AS70" s="15"/>
      <c r="AT70" s="15"/>
      <c r="AU70" s="15"/>
      <c r="AV70" s="15"/>
      <c r="AW70" s="15"/>
    </row>
    <row r="71" spans="10:49" x14ac:dyDescent="0.2">
      <c r="J71" s="15"/>
      <c r="K71" s="15"/>
      <c r="L71" s="15"/>
      <c r="M71" s="15"/>
      <c r="N71" s="15"/>
      <c r="O71" s="15"/>
      <c r="P71" s="15"/>
      <c r="Q71" s="15"/>
      <c r="AL71" s="15"/>
      <c r="AM71" s="15"/>
      <c r="AN71" s="15"/>
      <c r="AO71" s="15"/>
      <c r="AP71" s="15"/>
      <c r="AQ71" s="15"/>
      <c r="AR71" s="15"/>
      <c r="AS71" s="15"/>
      <c r="AT71" s="15"/>
      <c r="AU71" s="15"/>
      <c r="AV71" s="15"/>
      <c r="AW71" s="15"/>
    </row>
    <row r="72" spans="10:49" x14ac:dyDescent="0.2">
      <c r="J72" s="15"/>
      <c r="K72" s="15"/>
      <c r="L72" s="15"/>
      <c r="M72" s="15"/>
      <c r="N72" s="15"/>
      <c r="O72" s="15"/>
      <c r="P72" s="15"/>
      <c r="Q72" s="15"/>
      <c r="AL72" s="15"/>
      <c r="AM72" s="15"/>
      <c r="AN72" s="15"/>
      <c r="AO72" s="15"/>
      <c r="AP72" s="15"/>
      <c r="AQ72" s="15"/>
      <c r="AR72" s="15"/>
      <c r="AS72" s="15"/>
      <c r="AT72" s="15"/>
      <c r="AU72" s="15"/>
      <c r="AV72" s="15"/>
      <c r="AW72" s="15"/>
    </row>
    <row r="73" spans="10:49" x14ac:dyDescent="0.2">
      <c r="J73" s="15"/>
      <c r="K73" s="15"/>
      <c r="L73" s="15"/>
      <c r="M73" s="15"/>
      <c r="N73" s="15"/>
      <c r="O73" s="15"/>
      <c r="P73" s="15"/>
      <c r="Q73" s="15"/>
      <c r="AL73" s="15"/>
      <c r="AM73" s="15"/>
      <c r="AN73" s="15"/>
      <c r="AO73" s="15"/>
      <c r="AP73" s="15"/>
      <c r="AQ73" s="15"/>
      <c r="AR73" s="15"/>
      <c r="AS73" s="15"/>
      <c r="AT73" s="15"/>
      <c r="AU73" s="15"/>
      <c r="AV73" s="15"/>
      <c r="AW73" s="15"/>
    </row>
    <row r="74" spans="10:49" x14ac:dyDescent="0.2">
      <c r="J74" s="15"/>
      <c r="K74" s="15"/>
      <c r="L74" s="15"/>
      <c r="M74" s="15"/>
      <c r="N74" s="15"/>
      <c r="O74" s="15"/>
      <c r="P74" s="15"/>
      <c r="Q74" s="15"/>
      <c r="AL74" s="15"/>
      <c r="AM74" s="15"/>
      <c r="AN74" s="15"/>
      <c r="AO74" s="15"/>
      <c r="AP74" s="15"/>
      <c r="AQ74" s="15"/>
      <c r="AR74" s="15"/>
      <c r="AS74" s="15"/>
      <c r="AT74" s="15"/>
      <c r="AU74" s="15"/>
      <c r="AV74" s="15"/>
      <c r="AW74" s="15"/>
    </row>
    <row r="75" spans="10:49" x14ac:dyDescent="0.2">
      <c r="J75" s="15"/>
      <c r="K75" s="15"/>
      <c r="L75" s="15"/>
      <c r="M75" s="15"/>
      <c r="N75" s="15"/>
      <c r="O75" s="15"/>
      <c r="P75" s="15"/>
      <c r="Q75" s="15"/>
      <c r="AL75" s="15"/>
      <c r="AM75" s="15"/>
      <c r="AN75" s="15"/>
      <c r="AO75" s="15"/>
      <c r="AP75" s="15"/>
      <c r="AQ75" s="15"/>
      <c r="AR75" s="15"/>
      <c r="AS75" s="15"/>
      <c r="AT75" s="15"/>
      <c r="AU75" s="15"/>
      <c r="AV75" s="15"/>
      <c r="AW75" s="15"/>
    </row>
    <row r="76" spans="10:49" x14ac:dyDescent="0.2">
      <c r="J76" s="15"/>
      <c r="K76" s="15"/>
      <c r="L76" s="15"/>
      <c r="M76" s="15"/>
      <c r="N76" s="15"/>
      <c r="O76" s="15"/>
      <c r="P76" s="15"/>
      <c r="Q76" s="15"/>
      <c r="AL76" s="15"/>
      <c r="AM76" s="15"/>
      <c r="AN76" s="15"/>
      <c r="AO76" s="15"/>
      <c r="AP76" s="15"/>
      <c r="AQ76" s="15"/>
      <c r="AR76" s="15"/>
      <c r="AS76" s="15"/>
      <c r="AT76" s="15"/>
      <c r="AU76" s="15"/>
      <c r="AV76" s="15"/>
      <c r="AW76" s="15"/>
    </row>
    <row r="77" spans="10:49" x14ac:dyDescent="0.2">
      <c r="J77" s="15"/>
      <c r="K77" s="15"/>
      <c r="L77" s="15"/>
      <c r="M77" s="15"/>
      <c r="N77" s="15"/>
      <c r="O77" s="15"/>
      <c r="P77" s="15"/>
      <c r="Q77" s="15"/>
      <c r="AL77" s="15"/>
      <c r="AM77" s="15"/>
      <c r="AN77" s="15"/>
      <c r="AO77" s="15"/>
      <c r="AP77" s="15"/>
      <c r="AQ77" s="15"/>
      <c r="AR77" s="15"/>
      <c r="AS77" s="15"/>
      <c r="AT77" s="15"/>
      <c r="AU77" s="15"/>
      <c r="AV77" s="15"/>
      <c r="AW77" s="15"/>
    </row>
    <row r="78" spans="10:49" x14ac:dyDescent="0.2">
      <c r="J78" s="15"/>
      <c r="K78" s="15"/>
      <c r="L78" s="15"/>
      <c r="M78" s="15"/>
      <c r="N78" s="15"/>
      <c r="O78" s="15"/>
      <c r="P78" s="15"/>
      <c r="Q78" s="15"/>
      <c r="AL78" s="15"/>
      <c r="AM78" s="15"/>
      <c r="AN78" s="15"/>
      <c r="AO78" s="15"/>
      <c r="AP78" s="15"/>
      <c r="AQ78" s="15"/>
      <c r="AR78" s="15"/>
      <c r="AS78" s="15"/>
      <c r="AT78" s="15"/>
      <c r="AU78" s="15"/>
      <c r="AV78" s="15"/>
      <c r="AW78" s="15"/>
    </row>
    <row r="79" spans="10:49" x14ac:dyDescent="0.2">
      <c r="J79" s="15"/>
      <c r="K79" s="15"/>
      <c r="L79" s="15"/>
      <c r="M79" s="15"/>
      <c r="N79" s="15"/>
      <c r="O79" s="15"/>
      <c r="P79" s="15"/>
      <c r="Q79" s="15"/>
      <c r="AL79" s="15"/>
      <c r="AM79" s="15"/>
      <c r="AN79" s="15"/>
      <c r="AO79" s="15"/>
      <c r="AP79" s="15"/>
      <c r="AQ79" s="15"/>
      <c r="AR79" s="15"/>
      <c r="AS79" s="15"/>
      <c r="AT79" s="15"/>
      <c r="AU79" s="15"/>
      <c r="AV79" s="15"/>
      <c r="AW79" s="15"/>
    </row>
    <row r="80" spans="10:49" x14ac:dyDescent="0.2">
      <c r="J80" s="15"/>
      <c r="K80" s="15"/>
      <c r="L80" s="15"/>
      <c r="M80" s="15"/>
      <c r="N80" s="15"/>
      <c r="O80" s="15"/>
      <c r="P80" s="15"/>
      <c r="Q80" s="15"/>
      <c r="AL80" s="15"/>
      <c r="AM80" s="15"/>
      <c r="AN80" s="15"/>
      <c r="AO80" s="15"/>
      <c r="AP80" s="15"/>
      <c r="AQ80" s="15"/>
      <c r="AR80" s="15"/>
      <c r="AS80" s="15"/>
      <c r="AT80" s="15"/>
      <c r="AU80" s="15"/>
      <c r="AV80" s="15"/>
      <c r="AW80" s="15"/>
    </row>
    <row r="81" spans="10:50" x14ac:dyDescent="0.2">
      <c r="J81" s="15"/>
      <c r="K81" s="15"/>
      <c r="L81" s="15"/>
      <c r="M81" s="15"/>
      <c r="N81" s="15"/>
      <c r="O81" s="15"/>
      <c r="P81" s="15"/>
      <c r="Q81" s="15"/>
      <c r="AL81" s="15"/>
      <c r="AM81" s="15"/>
      <c r="AN81" s="15"/>
      <c r="AO81" s="15"/>
      <c r="AP81" s="15"/>
      <c r="AQ81" s="15"/>
      <c r="AR81" s="15"/>
      <c r="AS81" s="15"/>
      <c r="AT81" s="15"/>
      <c r="AU81" s="15"/>
      <c r="AV81" s="15"/>
      <c r="AW81" s="15"/>
      <c r="AX81" s="15"/>
    </row>
    <row r="82" spans="10:50" x14ac:dyDescent="0.2">
      <c r="J82" s="15"/>
      <c r="K82" s="15"/>
      <c r="L82" s="15"/>
      <c r="M82" s="15"/>
      <c r="N82" s="15"/>
      <c r="O82" s="15"/>
      <c r="P82" s="15"/>
      <c r="Q82" s="15"/>
      <c r="AL82" s="30"/>
      <c r="AM82" s="378"/>
      <c r="AN82" s="378"/>
      <c r="AO82" s="378"/>
      <c r="AP82" s="377"/>
      <c r="AQ82" s="377"/>
      <c r="AR82" s="20"/>
      <c r="AS82" s="15"/>
      <c r="AT82" s="15"/>
      <c r="AU82" s="15"/>
      <c r="AV82" s="15"/>
      <c r="AW82" s="15"/>
      <c r="AX82" s="15"/>
    </row>
    <row r="83" spans="10:50" x14ac:dyDescent="0.2">
      <c r="J83" s="15"/>
      <c r="K83" s="15"/>
      <c r="L83" s="15"/>
      <c r="M83" s="15"/>
      <c r="N83" s="15"/>
      <c r="O83" s="15"/>
      <c r="P83" s="15"/>
      <c r="Q83" s="15"/>
      <c r="AL83" s="378"/>
      <c r="AM83" s="15"/>
      <c r="AN83" s="15"/>
      <c r="AO83" s="15"/>
      <c r="AP83" s="15"/>
      <c r="AQ83" s="15"/>
      <c r="AR83" s="15"/>
      <c r="AS83" s="15"/>
      <c r="AT83" s="15"/>
      <c r="AU83" s="15"/>
      <c r="AV83" s="15"/>
      <c r="AW83" s="15"/>
    </row>
    <row r="84" spans="10:50" x14ac:dyDescent="0.2">
      <c r="J84" s="15"/>
      <c r="K84" s="15"/>
      <c r="L84" s="15"/>
      <c r="M84" s="15"/>
      <c r="N84" s="15"/>
      <c r="O84" s="15"/>
      <c r="P84" s="15"/>
      <c r="Q84" s="15"/>
      <c r="AL84" s="20"/>
      <c r="AM84" s="15"/>
      <c r="AN84" s="15"/>
      <c r="AO84" s="15"/>
      <c r="AP84" s="15"/>
      <c r="AQ84" s="15"/>
      <c r="AR84" s="15"/>
      <c r="AS84" s="15"/>
      <c r="AT84" s="15"/>
      <c r="AU84" s="15"/>
      <c r="AV84" s="15"/>
      <c r="AW84" s="15"/>
    </row>
    <row r="85" spans="10:50" x14ac:dyDescent="0.2">
      <c r="J85" s="15"/>
      <c r="K85" s="15"/>
      <c r="L85" s="15"/>
      <c r="M85" s="15"/>
      <c r="N85" s="15"/>
      <c r="O85" s="15"/>
      <c r="P85" s="15"/>
      <c r="Q85" s="15"/>
      <c r="AL85" s="20"/>
      <c r="AM85" s="15"/>
      <c r="AN85" s="15"/>
      <c r="AO85" s="15"/>
      <c r="AP85" s="15"/>
      <c r="AQ85" s="15"/>
      <c r="AR85" s="15"/>
      <c r="AS85" s="15"/>
      <c r="AT85" s="15"/>
      <c r="AU85" s="15"/>
      <c r="AV85" s="15"/>
      <c r="AW85" s="15"/>
    </row>
    <row r="86" spans="10:50" x14ac:dyDescent="0.2">
      <c r="J86" s="15"/>
      <c r="K86" s="15"/>
      <c r="L86" s="15"/>
      <c r="M86" s="15"/>
      <c r="N86" s="15"/>
      <c r="O86" s="15"/>
      <c r="P86" s="15"/>
      <c r="Q86" s="15"/>
      <c r="AL86" s="30"/>
      <c r="AM86" s="15"/>
      <c r="AN86" s="15"/>
      <c r="AO86" s="15"/>
      <c r="AP86" s="15"/>
      <c r="AQ86" s="15"/>
      <c r="AR86" s="15"/>
      <c r="AS86" s="15"/>
      <c r="AT86" s="15"/>
      <c r="AU86" s="15"/>
      <c r="AV86" s="15"/>
      <c r="AW86" s="15"/>
    </row>
    <row r="87" spans="10:50" x14ac:dyDescent="0.2">
      <c r="J87" s="15"/>
      <c r="K87" s="15"/>
      <c r="L87" s="15"/>
      <c r="M87" s="15"/>
      <c r="N87" s="15"/>
      <c r="O87" s="15"/>
      <c r="P87" s="15"/>
      <c r="Q87" s="15"/>
      <c r="AL87" s="30"/>
      <c r="AM87" s="15"/>
      <c r="AN87" s="15"/>
      <c r="AO87" s="15"/>
      <c r="AP87" s="15"/>
      <c r="AQ87" s="15"/>
      <c r="AR87" s="15"/>
      <c r="AS87" s="15"/>
      <c r="AT87" s="15"/>
      <c r="AU87" s="15"/>
      <c r="AV87" s="15"/>
      <c r="AW87" s="15"/>
    </row>
    <row r="88" spans="10:50" x14ac:dyDescent="0.2">
      <c r="J88" s="15"/>
      <c r="K88" s="15"/>
      <c r="L88" s="15"/>
      <c r="M88" s="15"/>
      <c r="N88" s="15"/>
      <c r="O88" s="15"/>
      <c r="P88" s="15"/>
      <c r="Q88" s="15"/>
      <c r="AL88" s="30"/>
      <c r="AM88" s="15"/>
      <c r="AN88" s="15"/>
      <c r="AO88" s="15"/>
      <c r="AP88" s="15"/>
      <c r="AQ88" s="15"/>
      <c r="AR88" s="15"/>
      <c r="AS88" s="15"/>
      <c r="AT88" s="15"/>
      <c r="AU88" s="15"/>
      <c r="AV88" s="15"/>
      <c r="AW88" s="15"/>
    </row>
    <row r="89" spans="10:50" x14ac:dyDescent="0.2">
      <c r="J89" s="15"/>
      <c r="K89" s="15"/>
      <c r="L89" s="15"/>
      <c r="M89" s="15"/>
      <c r="N89" s="15"/>
      <c r="O89" s="15"/>
      <c r="P89" s="15"/>
      <c r="Q89" s="15"/>
      <c r="AL89" s="30"/>
      <c r="AM89" s="15"/>
      <c r="AN89" s="15"/>
      <c r="AO89" s="15"/>
      <c r="AP89" s="15"/>
      <c r="AQ89" s="15"/>
      <c r="AR89" s="15"/>
      <c r="AS89" s="15"/>
      <c r="AT89" s="15"/>
      <c r="AU89" s="15"/>
      <c r="AV89" s="15"/>
      <c r="AW89" s="15"/>
    </row>
    <row r="90" spans="10:50" x14ac:dyDescent="0.2">
      <c r="J90" s="15"/>
      <c r="K90" s="15"/>
      <c r="L90" s="15"/>
      <c r="M90" s="15"/>
      <c r="N90" s="15"/>
      <c r="O90" s="15"/>
      <c r="P90" s="15"/>
      <c r="Q90" s="15"/>
      <c r="AL90" s="30"/>
      <c r="AM90" s="15"/>
      <c r="AN90" s="15"/>
      <c r="AO90" s="15"/>
      <c r="AP90" s="15"/>
      <c r="AQ90" s="15"/>
      <c r="AR90" s="15"/>
      <c r="AS90" s="15"/>
      <c r="AT90" s="15"/>
      <c r="AU90" s="15"/>
      <c r="AV90" s="15"/>
      <c r="AW90" s="15"/>
    </row>
    <row r="91" spans="10:50" x14ac:dyDescent="0.2">
      <c r="J91" s="15"/>
      <c r="K91" s="15"/>
      <c r="L91" s="15"/>
      <c r="M91" s="15"/>
      <c r="N91" s="15"/>
      <c r="O91" s="15"/>
      <c r="P91" s="15"/>
      <c r="Q91" s="15"/>
      <c r="AL91" s="30"/>
      <c r="AM91" s="15"/>
      <c r="AN91" s="15"/>
      <c r="AO91" s="15"/>
      <c r="AP91" s="15"/>
      <c r="AQ91" s="15"/>
      <c r="AR91" s="15"/>
      <c r="AS91" s="15"/>
      <c r="AT91" s="15"/>
      <c r="AU91" s="15"/>
      <c r="AV91" s="15"/>
      <c r="AW91" s="15"/>
    </row>
    <row r="92" spans="10:50" x14ac:dyDescent="0.2">
      <c r="J92" s="15"/>
      <c r="K92" s="15"/>
      <c r="L92" s="15"/>
      <c r="M92" s="15"/>
      <c r="N92" s="15"/>
      <c r="O92" s="15"/>
      <c r="P92" s="15"/>
      <c r="Q92" s="15"/>
      <c r="AL92" s="30"/>
      <c r="AM92" s="15"/>
      <c r="AN92" s="15"/>
      <c r="AO92" s="15"/>
      <c r="AP92" s="15"/>
      <c r="AQ92" s="15"/>
      <c r="AR92" s="15"/>
      <c r="AS92" s="15"/>
      <c r="AT92" s="15"/>
      <c r="AU92" s="15"/>
      <c r="AV92" s="15"/>
      <c r="AW92" s="15"/>
    </row>
    <row r="93" spans="10:50" x14ac:dyDescent="0.2">
      <c r="J93" s="15"/>
      <c r="K93" s="15"/>
      <c r="L93" s="15"/>
      <c r="M93" s="15"/>
      <c r="N93" s="15"/>
      <c r="O93" s="15"/>
      <c r="P93" s="15"/>
      <c r="Q93" s="15"/>
      <c r="AL93" s="30"/>
      <c r="AM93" s="15"/>
      <c r="AN93" s="15"/>
      <c r="AO93" s="15"/>
      <c r="AP93" s="15"/>
      <c r="AQ93" s="15"/>
      <c r="AR93" s="15"/>
      <c r="AS93" s="15"/>
      <c r="AT93" s="15"/>
      <c r="AU93" s="15"/>
      <c r="AV93" s="15"/>
      <c r="AW93" s="15"/>
    </row>
    <row r="94" spans="10:50" x14ac:dyDescent="0.2">
      <c r="J94" s="15"/>
      <c r="K94" s="15"/>
      <c r="L94" s="15"/>
      <c r="M94" s="15"/>
      <c r="N94" s="15"/>
      <c r="O94" s="15"/>
      <c r="P94" s="15"/>
      <c r="Q94" s="15"/>
      <c r="AL94" s="30"/>
      <c r="AM94" s="15"/>
      <c r="AN94" s="15"/>
      <c r="AO94" s="15"/>
      <c r="AP94" s="15"/>
      <c r="AQ94" s="15"/>
      <c r="AR94" s="15"/>
      <c r="AS94" s="15"/>
      <c r="AT94" s="15"/>
      <c r="AU94" s="15"/>
      <c r="AV94" s="15"/>
      <c r="AW94" s="15"/>
    </row>
    <row r="95" spans="10:50" x14ac:dyDescent="0.2">
      <c r="J95" s="15"/>
      <c r="K95" s="15"/>
      <c r="L95" s="15"/>
      <c r="M95" s="15"/>
      <c r="N95" s="15"/>
      <c r="O95" s="15"/>
      <c r="P95" s="15"/>
      <c r="Q95" s="15"/>
      <c r="AL95" s="30"/>
      <c r="AM95" s="15"/>
      <c r="AN95" s="15"/>
      <c r="AO95" s="15"/>
      <c r="AP95" s="15"/>
      <c r="AQ95" s="15"/>
      <c r="AR95" s="15"/>
      <c r="AS95" s="15"/>
      <c r="AT95" s="15"/>
      <c r="AU95" s="15"/>
      <c r="AV95" s="15"/>
      <c r="AW95" s="15"/>
    </row>
    <row r="96" spans="10:50" x14ac:dyDescent="0.2">
      <c r="J96" s="15"/>
      <c r="K96" s="15"/>
      <c r="L96" s="15"/>
      <c r="M96" s="15"/>
      <c r="N96" s="15"/>
      <c r="O96" s="15"/>
      <c r="P96" s="15"/>
      <c r="Q96" s="15"/>
      <c r="AL96" s="30"/>
      <c r="AM96" s="15"/>
      <c r="AN96" s="15"/>
      <c r="AO96" s="15"/>
      <c r="AP96" s="15"/>
      <c r="AQ96" s="15"/>
      <c r="AR96" s="15"/>
      <c r="AS96" s="15"/>
      <c r="AT96" s="15"/>
      <c r="AU96" s="15"/>
      <c r="AV96" s="15"/>
      <c r="AW96" s="15"/>
    </row>
    <row r="97" spans="10:49" x14ac:dyDescent="0.2">
      <c r="J97" s="15"/>
      <c r="K97" s="15"/>
      <c r="L97" s="15"/>
      <c r="M97" s="15"/>
      <c r="N97" s="15"/>
      <c r="O97" s="15"/>
      <c r="P97" s="15"/>
      <c r="Q97" s="15"/>
      <c r="AL97" s="30"/>
      <c r="AM97" s="15"/>
      <c r="AN97" s="15"/>
      <c r="AO97" s="15"/>
      <c r="AP97" s="15"/>
      <c r="AQ97" s="15"/>
      <c r="AR97" s="15"/>
      <c r="AS97" s="15"/>
      <c r="AT97" s="15"/>
      <c r="AU97" s="15"/>
      <c r="AV97" s="15"/>
      <c r="AW97" s="15"/>
    </row>
    <row r="98" spans="10:49" x14ac:dyDescent="0.2">
      <c r="J98" s="15"/>
      <c r="K98" s="15"/>
      <c r="L98" s="15"/>
      <c r="M98" s="15"/>
      <c r="N98" s="15"/>
      <c r="O98" s="15"/>
      <c r="P98" s="15"/>
      <c r="Q98" s="15"/>
      <c r="AL98" s="30"/>
      <c r="AM98" s="15"/>
      <c r="AN98" s="15"/>
      <c r="AO98" s="15"/>
      <c r="AP98" s="15"/>
      <c r="AQ98" s="15"/>
      <c r="AR98" s="15"/>
      <c r="AS98" s="15"/>
      <c r="AT98" s="15"/>
      <c r="AU98" s="15"/>
      <c r="AV98" s="15"/>
      <c r="AW98" s="15"/>
    </row>
    <row r="99" spans="10:49" x14ac:dyDescent="0.2">
      <c r="J99" s="15"/>
      <c r="K99" s="15"/>
      <c r="L99" s="15"/>
      <c r="M99" s="15"/>
      <c r="N99" s="15"/>
      <c r="O99" s="15"/>
      <c r="P99" s="15"/>
      <c r="Q99" s="15"/>
      <c r="AL99" s="30"/>
      <c r="AM99" s="15"/>
      <c r="AN99" s="15"/>
      <c r="AO99" s="15"/>
      <c r="AP99" s="15"/>
      <c r="AQ99" s="15"/>
      <c r="AR99" s="15"/>
      <c r="AS99" s="15"/>
      <c r="AT99" s="15"/>
      <c r="AU99" s="15"/>
      <c r="AV99" s="15"/>
      <c r="AW99" s="15"/>
    </row>
    <row r="100" spans="10:49" x14ac:dyDescent="0.2">
      <c r="J100" s="15"/>
      <c r="K100" s="15"/>
      <c r="L100" s="15"/>
      <c r="M100" s="15"/>
      <c r="N100" s="15"/>
      <c r="O100" s="15"/>
      <c r="P100" s="15"/>
      <c r="Q100" s="15"/>
      <c r="AL100" s="30"/>
      <c r="AM100" s="15"/>
      <c r="AN100" s="15"/>
      <c r="AO100" s="15"/>
      <c r="AP100" s="15"/>
      <c r="AQ100" s="15"/>
      <c r="AR100" s="15"/>
      <c r="AS100" s="15"/>
      <c r="AT100" s="15"/>
      <c r="AU100" s="15"/>
      <c r="AV100" s="15"/>
      <c r="AW100" s="15"/>
    </row>
    <row r="101" spans="10:49" x14ac:dyDescent="0.2">
      <c r="J101" s="15"/>
      <c r="K101" s="15"/>
      <c r="L101" s="15"/>
      <c r="M101" s="15"/>
      <c r="N101" s="15"/>
      <c r="O101" s="15"/>
      <c r="P101" s="15"/>
      <c r="Q101" s="15"/>
      <c r="AL101" s="30"/>
      <c r="AM101" s="15"/>
      <c r="AN101" s="15"/>
      <c r="AO101" s="15"/>
      <c r="AP101" s="15"/>
      <c r="AQ101" s="15"/>
      <c r="AR101" s="15"/>
      <c r="AS101" s="15"/>
      <c r="AT101" s="15"/>
      <c r="AU101" s="15"/>
      <c r="AV101" s="15"/>
      <c r="AW101" s="15"/>
    </row>
    <row r="102" spans="10:49" x14ac:dyDescent="0.2">
      <c r="J102" s="15"/>
      <c r="K102" s="15"/>
      <c r="L102" s="15"/>
      <c r="M102" s="15"/>
      <c r="N102" s="15"/>
      <c r="O102" s="15"/>
      <c r="P102" s="15"/>
      <c r="Q102" s="15"/>
      <c r="AL102" s="30"/>
      <c r="AM102" s="15"/>
      <c r="AN102" s="15"/>
      <c r="AO102" s="15"/>
      <c r="AP102" s="15"/>
      <c r="AQ102" s="15"/>
      <c r="AR102" s="15"/>
      <c r="AS102" s="15"/>
      <c r="AT102" s="15"/>
      <c r="AU102" s="15"/>
      <c r="AV102" s="15"/>
      <c r="AW102" s="15"/>
    </row>
    <row r="103" spans="10:49" x14ac:dyDescent="0.2">
      <c r="J103" s="15"/>
      <c r="K103" s="15"/>
      <c r="L103" s="15"/>
      <c r="M103" s="15"/>
      <c r="N103" s="15"/>
      <c r="O103" s="15"/>
      <c r="P103" s="15"/>
      <c r="Q103" s="15"/>
      <c r="AL103" s="15"/>
      <c r="AM103" s="15"/>
      <c r="AN103" s="15"/>
      <c r="AO103" s="15"/>
      <c r="AP103" s="15"/>
      <c r="AQ103" s="15"/>
      <c r="AR103" s="15"/>
      <c r="AS103" s="15"/>
      <c r="AT103" s="15"/>
      <c r="AU103" s="15"/>
      <c r="AV103" s="15"/>
      <c r="AW103" s="15"/>
    </row>
    <row r="104" spans="10:49" x14ac:dyDescent="0.2">
      <c r="J104" s="15"/>
      <c r="K104" s="15"/>
      <c r="L104" s="15"/>
      <c r="M104" s="15"/>
      <c r="N104" s="15"/>
      <c r="O104" s="15"/>
      <c r="P104" s="15"/>
      <c r="Q104" s="15"/>
      <c r="AL104" s="15"/>
      <c r="AM104" s="15"/>
      <c r="AN104" s="15"/>
      <c r="AO104" s="15"/>
      <c r="AP104" s="15"/>
      <c r="AQ104" s="15"/>
      <c r="AR104" s="15"/>
      <c r="AS104" s="15"/>
      <c r="AT104" s="15"/>
      <c r="AU104" s="15"/>
      <c r="AV104" s="15"/>
      <c r="AW104" s="15"/>
    </row>
    <row r="105" spans="10:49" x14ac:dyDescent="0.2">
      <c r="J105" s="15"/>
      <c r="K105" s="15"/>
      <c r="L105" s="15"/>
      <c r="M105" s="15"/>
      <c r="N105" s="15"/>
      <c r="O105" s="15"/>
      <c r="P105" s="15"/>
      <c r="Q105" s="15"/>
      <c r="AL105" s="15"/>
      <c r="AM105" s="15"/>
      <c r="AN105" s="15"/>
      <c r="AO105" s="15"/>
      <c r="AP105" s="15"/>
      <c r="AQ105" s="15"/>
      <c r="AR105" s="15"/>
      <c r="AS105" s="15"/>
      <c r="AT105" s="15"/>
      <c r="AU105" s="15"/>
      <c r="AV105" s="15"/>
      <c r="AW105" s="15"/>
    </row>
    <row r="106" spans="10:49" x14ac:dyDescent="0.2">
      <c r="J106" s="15"/>
      <c r="K106" s="15"/>
      <c r="L106" s="15"/>
      <c r="M106" s="15"/>
      <c r="N106" s="15"/>
      <c r="O106" s="15"/>
      <c r="P106" s="15"/>
      <c r="Q106" s="15"/>
      <c r="AL106" s="15"/>
      <c r="AM106" s="15"/>
      <c r="AN106" s="15"/>
      <c r="AO106" s="15"/>
      <c r="AP106" s="15"/>
      <c r="AQ106" s="15"/>
      <c r="AR106" s="15"/>
      <c r="AS106" s="15"/>
      <c r="AT106" s="15"/>
      <c r="AU106" s="15"/>
      <c r="AV106" s="15"/>
      <c r="AW106" s="15"/>
    </row>
    <row r="107" spans="10:49" x14ac:dyDescent="0.2">
      <c r="J107" s="15"/>
      <c r="K107" s="15"/>
      <c r="L107" s="15"/>
      <c r="M107" s="15"/>
      <c r="N107" s="15"/>
      <c r="O107" s="15"/>
      <c r="P107" s="15"/>
      <c r="Q107" s="15"/>
      <c r="AL107" s="15"/>
      <c r="AM107" s="15"/>
      <c r="AN107" s="15"/>
      <c r="AO107" s="15"/>
      <c r="AP107" s="15"/>
      <c r="AQ107" s="15"/>
      <c r="AR107" s="15"/>
      <c r="AS107" s="15"/>
      <c r="AT107" s="15"/>
      <c r="AU107" s="15"/>
      <c r="AV107" s="15"/>
      <c r="AW107" s="15"/>
    </row>
    <row r="108" spans="10:49" x14ac:dyDescent="0.2">
      <c r="J108" s="15"/>
      <c r="K108" s="15"/>
      <c r="L108" s="15"/>
      <c r="M108" s="15"/>
      <c r="N108" s="15"/>
      <c r="O108" s="15"/>
      <c r="P108" s="15"/>
      <c r="Q108" s="15"/>
      <c r="AL108" s="15"/>
      <c r="AM108" s="15"/>
      <c r="AN108" s="15"/>
      <c r="AO108" s="15"/>
      <c r="AP108" s="15"/>
      <c r="AQ108" s="15"/>
      <c r="AR108" s="15"/>
      <c r="AS108" s="15"/>
      <c r="AT108" s="15"/>
      <c r="AU108" s="15"/>
      <c r="AV108" s="15"/>
      <c r="AW108" s="15"/>
    </row>
    <row r="109" spans="10:49" x14ac:dyDescent="0.2">
      <c r="J109" s="15"/>
      <c r="K109" s="15"/>
      <c r="L109" s="15"/>
      <c r="M109" s="15"/>
      <c r="N109" s="15"/>
      <c r="O109" s="15"/>
      <c r="P109" s="15"/>
      <c r="Q109" s="15"/>
      <c r="AL109" s="15"/>
      <c r="AM109" s="15"/>
      <c r="AN109" s="15"/>
      <c r="AO109" s="15"/>
      <c r="AP109" s="15"/>
      <c r="AQ109" s="15"/>
      <c r="AR109" s="15"/>
      <c r="AS109" s="15"/>
      <c r="AT109" s="15"/>
      <c r="AU109" s="15"/>
      <c r="AV109" s="15"/>
      <c r="AW109" s="15"/>
    </row>
    <row r="110" spans="10:49" x14ac:dyDescent="0.2">
      <c r="J110" s="15"/>
      <c r="K110" s="15"/>
      <c r="L110" s="15"/>
      <c r="M110" s="15"/>
      <c r="N110" s="15"/>
      <c r="O110" s="15"/>
      <c r="P110" s="15"/>
      <c r="Q110" s="15"/>
      <c r="AL110" s="15"/>
      <c r="AM110" s="15"/>
      <c r="AN110" s="15"/>
      <c r="AO110" s="15"/>
      <c r="AP110" s="15"/>
      <c r="AQ110" s="15"/>
      <c r="AR110" s="15"/>
      <c r="AS110" s="15"/>
      <c r="AT110" s="15"/>
      <c r="AU110" s="15"/>
      <c r="AV110" s="15"/>
      <c r="AW110" s="15"/>
    </row>
    <row r="111" spans="10:49" x14ac:dyDescent="0.2">
      <c r="J111" s="15"/>
      <c r="K111" s="15"/>
      <c r="L111" s="15"/>
      <c r="M111" s="15"/>
      <c r="N111" s="15"/>
      <c r="O111" s="15"/>
      <c r="P111" s="15"/>
      <c r="Q111" s="15"/>
      <c r="AL111" s="15"/>
      <c r="AM111" s="15"/>
      <c r="AN111" s="15"/>
      <c r="AO111" s="15"/>
      <c r="AP111" s="15"/>
      <c r="AQ111" s="15"/>
      <c r="AR111" s="15"/>
      <c r="AS111" s="15"/>
      <c r="AT111" s="15"/>
      <c r="AU111" s="15"/>
      <c r="AV111" s="15"/>
      <c r="AW111" s="15"/>
    </row>
    <row r="112" spans="10:49" x14ac:dyDescent="0.2">
      <c r="J112" s="15"/>
      <c r="K112" s="15"/>
      <c r="L112" s="15"/>
      <c r="M112" s="15"/>
      <c r="N112" s="15"/>
      <c r="O112" s="15"/>
      <c r="P112" s="15"/>
      <c r="Q112" s="15"/>
      <c r="AL112" s="15"/>
      <c r="AM112" s="15"/>
      <c r="AN112" s="15"/>
      <c r="AO112" s="15"/>
      <c r="AP112" s="15"/>
      <c r="AQ112" s="15"/>
      <c r="AR112" s="15"/>
      <c r="AS112" s="15"/>
      <c r="AT112" s="15"/>
      <c r="AU112" s="15"/>
      <c r="AV112" s="15"/>
      <c r="AW112" s="15"/>
    </row>
    <row r="113" spans="10:49" x14ac:dyDescent="0.2">
      <c r="J113" s="15"/>
      <c r="K113" s="15"/>
      <c r="L113" s="15"/>
      <c r="M113" s="15"/>
      <c r="N113" s="15"/>
      <c r="O113" s="15"/>
      <c r="P113" s="15"/>
      <c r="Q113" s="15"/>
      <c r="AL113" s="15"/>
      <c r="AM113" s="15"/>
      <c r="AN113" s="15"/>
      <c r="AO113" s="15"/>
      <c r="AP113" s="15"/>
      <c r="AQ113" s="15"/>
      <c r="AR113" s="15"/>
      <c r="AS113" s="15"/>
      <c r="AT113" s="15"/>
      <c r="AU113" s="15"/>
      <c r="AV113" s="15"/>
      <c r="AW113" s="15"/>
    </row>
    <row r="114" spans="10:49" x14ac:dyDescent="0.2">
      <c r="J114" s="15"/>
      <c r="K114" s="15"/>
      <c r="L114" s="15"/>
      <c r="M114" s="15"/>
      <c r="N114" s="15"/>
      <c r="O114" s="15"/>
      <c r="P114" s="15"/>
      <c r="Q114" s="15"/>
      <c r="AL114" s="15"/>
      <c r="AM114" s="15"/>
      <c r="AN114" s="15"/>
      <c r="AO114" s="15"/>
      <c r="AP114" s="15"/>
      <c r="AQ114" s="15"/>
      <c r="AR114" s="15"/>
      <c r="AS114" s="15"/>
      <c r="AT114" s="15"/>
      <c r="AU114" s="15"/>
      <c r="AV114" s="15"/>
      <c r="AW114" s="15"/>
    </row>
    <row r="115" spans="10:49" x14ac:dyDescent="0.2">
      <c r="J115" s="15"/>
      <c r="K115" s="15"/>
      <c r="L115" s="15"/>
      <c r="M115" s="15"/>
      <c r="N115" s="15"/>
      <c r="O115" s="15"/>
      <c r="P115" s="15"/>
      <c r="Q115" s="15"/>
      <c r="AL115" s="15"/>
      <c r="AM115" s="15"/>
      <c r="AN115" s="15"/>
      <c r="AO115" s="15"/>
      <c r="AP115" s="15"/>
      <c r="AQ115" s="15"/>
      <c r="AR115" s="15"/>
      <c r="AS115" s="15"/>
      <c r="AT115" s="15"/>
      <c r="AU115" s="15"/>
      <c r="AV115" s="15"/>
      <c r="AW115" s="15"/>
    </row>
    <row r="116" spans="10:49" x14ac:dyDescent="0.2">
      <c r="J116" s="15"/>
      <c r="K116" s="15"/>
      <c r="L116" s="15"/>
      <c r="M116" s="15"/>
      <c r="N116" s="15"/>
      <c r="O116" s="15"/>
      <c r="P116" s="15"/>
      <c r="Q116" s="15"/>
      <c r="AL116" s="15"/>
      <c r="AM116" s="15"/>
      <c r="AN116" s="15"/>
      <c r="AO116" s="15"/>
      <c r="AP116" s="15"/>
      <c r="AQ116" s="15"/>
      <c r="AR116" s="15"/>
      <c r="AS116" s="15"/>
      <c r="AT116" s="15"/>
      <c r="AU116" s="15"/>
      <c r="AV116" s="15"/>
      <c r="AW116" s="15"/>
    </row>
    <row r="117" spans="10:49" x14ac:dyDescent="0.2">
      <c r="J117" s="15"/>
      <c r="K117" s="15"/>
      <c r="L117" s="15"/>
      <c r="M117" s="15"/>
      <c r="N117" s="15"/>
      <c r="O117" s="15"/>
      <c r="P117" s="15"/>
      <c r="Q117" s="15"/>
      <c r="AL117" s="15"/>
      <c r="AM117" s="15"/>
      <c r="AN117" s="15"/>
      <c r="AO117" s="15"/>
      <c r="AP117" s="15"/>
      <c r="AQ117" s="15"/>
      <c r="AR117" s="15"/>
      <c r="AS117" s="15"/>
      <c r="AT117" s="15"/>
      <c r="AU117" s="15"/>
      <c r="AV117" s="15"/>
      <c r="AW117" s="15"/>
    </row>
    <row r="118" spans="10:49" x14ac:dyDescent="0.2">
      <c r="J118" s="15"/>
      <c r="K118" s="15"/>
      <c r="L118" s="15"/>
      <c r="M118" s="15"/>
      <c r="N118" s="15"/>
      <c r="O118" s="15"/>
      <c r="P118" s="15"/>
      <c r="Q118" s="15"/>
      <c r="AL118" s="15"/>
      <c r="AM118" s="15"/>
      <c r="AN118" s="15"/>
      <c r="AO118" s="15"/>
      <c r="AP118" s="15"/>
      <c r="AQ118" s="15"/>
      <c r="AR118" s="15"/>
      <c r="AS118" s="15"/>
      <c r="AT118" s="15"/>
      <c r="AU118" s="15"/>
      <c r="AV118" s="15"/>
      <c r="AW118" s="15"/>
    </row>
    <row r="119" spans="10:49" x14ac:dyDescent="0.2">
      <c r="J119" s="15"/>
      <c r="K119" s="15"/>
      <c r="L119" s="15"/>
      <c r="M119" s="15"/>
      <c r="N119" s="15"/>
      <c r="O119" s="15"/>
      <c r="P119" s="15"/>
      <c r="Q119" s="15"/>
      <c r="AL119" s="15"/>
      <c r="AM119" s="15"/>
      <c r="AN119" s="15"/>
      <c r="AO119" s="15"/>
      <c r="AP119" s="15"/>
      <c r="AQ119" s="15"/>
      <c r="AR119" s="15"/>
      <c r="AS119" s="15"/>
      <c r="AT119" s="15"/>
      <c r="AU119" s="15"/>
      <c r="AV119" s="15"/>
      <c r="AW119" s="15"/>
    </row>
    <row r="120" spans="10:49" x14ac:dyDescent="0.2">
      <c r="J120" s="15"/>
      <c r="K120" s="15"/>
      <c r="L120" s="15"/>
      <c r="M120" s="15"/>
      <c r="N120" s="15"/>
      <c r="O120" s="15"/>
      <c r="P120" s="15"/>
      <c r="Q120" s="15"/>
      <c r="AL120" s="15"/>
      <c r="AM120" s="15"/>
      <c r="AN120" s="15"/>
      <c r="AO120" s="15"/>
      <c r="AP120" s="15"/>
      <c r="AQ120" s="15"/>
      <c r="AR120" s="15"/>
      <c r="AS120" s="15"/>
      <c r="AT120" s="15"/>
      <c r="AU120" s="15"/>
      <c r="AV120" s="15"/>
      <c r="AW120" s="15"/>
    </row>
    <row r="121" spans="10:49" x14ac:dyDescent="0.2">
      <c r="J121" s="15"/>
      <c r="K121" s="15"/>
      <c r="L121" s="15"/>
      <c r="M121" s="15"/>
      <c r="N121" s="15"/>
      <c r="O121" s="15"/>
      <c r="P121" s="15"/>
      <c r="Q121" s="15"/>
      <c r="AL121" s="15"/>
      <c r="AM121" s="15"/>
      <c r="AN121" s="15"/>
      <c r="AO121" s="15"/>
      <c r="AP121" s="15"/>
      <c r="AQ121" s="15"/>
      <c r="AR121" s="15"/>
      <c r="AS121" s="15"/>
      <c r="AT121" s="15"/>
      <c r="AU121" s="15"/>
      <c r="AV121" s="15"/>
      <c r="AW121" s="15"/>
    </row>
    <row r="122" spans="10:49" x14ac:dyDescent="0.2">
      <c r="J122" s="15"/>
      <c r="K122" s="15"/>
      <c r="L122" s="15"/>
      <c r="M122" s="15"/>
      <c r="N122" s="15"/>
      <c r="O122" s="15"/>
      <c r="P122" s="15"/>
      <c r="Q122" s="15"/>
      <c r="AL122" s="15"/>
      <c r="AM122" s="15"/>
      <c r="AN122" s="15"/>
      <c r="AO122" s="15"/>
      <c r="AP122" s="15"/>
      <c r="AQ122" s="15"/>
      <c r="AR122" s="15"/>
      <c r="AS122" s="15"/>
      <c r="AT122" s="15"/>
      <c r="AU122" s="15"/>
      <c r="AV122" s="15"/>
      <c r="AW122" s="15"/>
    </row>
    <row r="123" spans="10:49" x14ac:dyDescent="0.2">
      <c r="J123" s="15"/>
      <c r="K123" s="15"/>
      <c r="L123" s="15"/>
      <c r="M123" s="15"/>
      <c r="N123" s="15"/>
      <c r="O123" s="15"/>
      <c r="P123" s="15"/>
      <c r="Q123" s="15"/>
      <c r="AL123" s="15"/>
      <c r="AM123" s="15"/>
      <c r="AN123" s="15"/>
      <c r="AO123" s="15"/>
      <c r="AP123" s="15"/>
      <c r="AQ123" s="15"/>
      <c r="AR123" s="15"/>
      <c r="AS123" s="15"/>
      <c r="AT123" s="15"/>
      <c r="AU123" s="15"/>
      <c r="AV123" s="15"/>
      <c r="AW123" s="15"/>
    </row>
    <row r="124" spans="10:49" x14ac:dyDescent="0.2">
      <c r="J124" s="15"/>
      <c r="K124" s="15"/>
      <c r="L124" s="15"/>
      <c r="M124" s="15"/>
      <c r="N124" s="15"/>
      <c r="O124" s="15"/>
      <c r="P124" s="15"/>
      <c r="Q124" s="15"/>
      <c r="AL124" s="15"/>
      <c r="AM124" s="15"/>
      <c r="AN124" s="15"/>
      <c r="AO124" s="15"/>
      <c r="AP124" s="15"/>
      <c r="AQ124" s="15"/>
      <c r="AR124" s="15"/>
      <c r="AS124" s="15"/>
      <c r="AT124" s="15"/>
      <c r="AU124" s="15"/>
      <c r="AV124" s="15"/>
      <c r="AW124" s="15"/>
    </row>
    <row r="125" spans="10:49" x14ac:dyDescent="0.2">
      <c r="J125" s="15"/>
      <c r="K125" s="15"/>
      <c r="L125" s="15"/>
      <c r="M125" s="15"/>
      <c r="N125" s="15"/>
      <c r="O125" s="15"/>
      <c r="P125" s="15"/>
      <c r="Q125" s="15"/>
      <c r="AL125" s="15"/>
      <c r="AM125" s="15"/>
      <c r="AN125" s="15"/>
      <c r="AO125" s="15"/>
      <c r="AP125" s="15"/>
      <c r="AQ125" s="15"/>
      <c r="AR125" s="15"/>
      <c r="AS125" s="15"/>
      <c r="AT125" s="15"/>
      <c r="AU125" s="15"/>
      <c r="AV125" s="15"/>
      <c r="AW125" s="15"/>
    </row>
    <row r="126" spans="10:49" x14ac:dyDescent="0.2">
      <c r="J126" s="15"/>
      <c r="K126" s="15"/>
      <c r="L126" s="15"/>
      <c r="M126" s="15"/>
      <c r="N126" s="15"/>
      <c r="O126" s="15"/>
      <c r="P126" s="15"/>
      <c r="Q126" s="15"/>
      <c r="AL126" s="15"/>
      <c r="AM126" s="15"/>
      <c r="AN126" s="15"/>
      <c r="AO126" s="15"/>
      <c r="AP126" s="15"/>
      <c r="AQ126" s="15"/>
      <c r="AR126" s="15"/>
      <c r="AS126" s="15"/>
      <c r="AT126" s="15"/>
      <c r="AU126" s="15"/>
      <c r="AV126" s="15"/>
      <c r="AW126" s="15"/>
    </row>
    <row r="127" spans="10:49" x14ac:dyDescent="0.2">
      <c r="J127" s="15"/>
      <c r="K127" s="15"/>
      <c r="L127" s="15"/>
      <c r="M127" s="15"/>
      <c r="N127" s="15"/>
      <c r="O127" s="15"/>
      <c r="P127" s="15"/>
      <c r="Q127" s="15"/>
      <c r="AL127" s="15"/>
      <c r="AM127" s="15"/>
      <c r="AN127" s="15"/>
      <c r="AO127" s="15"/>
      <c r="AP127" s="15"/>
      <c r="AQ127" s="15"/>
      <c r="AR127" s="15"/>
      <c r="AS127" s="15"/>
      <c r="AT127" s="15"/>
      <c r="AU127" s="15"/>
      <c r="AV127" s="15"/>
      <c r="AW127" s="15"/>
    </row>
    <row r="128" spans="10:49" x14ac:dyDescent="0.2">
      <c r="J128" s="15"/>
      <c r="K128" s="15"/>
      <c r="L128" s="15"/>
      <c r="M128" s="15"/>
      <c r="N128" s="15"/>
      <c r="O128" s="15"/>
      <c r="P128" s="15"/>
      <c r="Q128" s="15"/>
      <c r="AL128" s="15"/>
      <c r="AM128" s="15"/>
      <c r="AN128" s="15"/>
      <c r="AO128" s="15"/>
      <c r="AP128" s="15"/>
      <c r="AQ128" s="15"/>
      <c r="AR128" s="15"/>
      <c r="AS128" s="15"/>
      <c r="AT128" s="15"/>
      <c r="AU128" s="15"/>
      <c r="AV128" s="15"/>
      <c r="AW128" s="15"/>
    </row>
    <row r="129" spans="10:49" x14ac:dyDescent="0.2">
      <c r="J129" s="15"/>
      <c r="K129" s="15"/>
      <c r="L129" s="15"/>
      <c r="M129" s="15"/>
      <c r="N129" s="15"/>
      <c r="O129" s="15"/>
      <c r="P129" s="15"/>
      <c r="Q129" s="15"/>
      <c r="AL129" s="15"/>
      <c r="AM129" s="15"/>
      <c r="AN129" s="15"/>
      <c r="AO129" s="15"/>
      <c r="AP129" s="15"/>
      <c r="AQ129" s="15"/>
      <c r="AR129" s="15"/>
      <c r="AS129" s="15"/>
      <c r="AT129" s="15"/>
      <c r="AU129" s="15"/>
      <c r="AV129" s="15"/>
      <c r="AW129" s="15"/>
    </row>
    <row r="130" spans="10:49" x14ac:dyDescent="0.2">
      <c r="J130" s="15"/>
      <c r="K130" s="15"/>
      <c r="L130" s="15"/>
      <c r="M130" s="15"/>
      <c r="N130" s="15"/>
      <c r="O130" s="15"/>
      <c r="P130" s="15"/>
      <c r="Q130" s="15"/>
      <c r="AL130" s="15"/>
      <c r="AM130" s="15"/>
      <c r="AN130" s="15"/>
      <c r="AO130" s="15"/>
      <c r="AP130" s="15"/>
      <c r="AQ130" s="15"/>
      <c r="AR130" s="15"/>
      <c r="AS130" s="15"/>
      <c r="AT130" s="15"/>
      <c r="AU130" s="15"/>
      <c r="AV130" s="15"/>
      <c r="AW130" s="15"/>
    </row>
    <row r="131" spans="10:49" x14ac:dyDescent="0.2">
      <c r="J131" s="15"/>
      <c r="K131" s="15"/>
      <c r="L131" s="15"/>
      <c r="M131" s="15"/>
      <c r="N131" s="15"/>
      <c r="O131" s="15"/>
      <c r="P131" s="15"/>
      <c r="Q131" s="15"/>
      <c r="AL131" s="15"/>
      <c r="AM131" s="15"/>
      <c r="AN131" s="15"/>
      <c r="AO131" s="15"/>
      <c r="AP131" s="15"/>
      <c r="AQ131" s="15"/>
      <c r="AR131" s="15"/>
      <c r="AS131" s="15"/>
      <c r="AT131" s="15"/>
      <c r="AU131" s="15"/>
      <c r="AV131" s="15"/>
      <c r="AW131" s="15"/>
    </row>
    <row r="132" spans="10:49" x14ac:dyDescent="0.2">
      <c r="J132" s="15"/>
      <c r="K132" s="15"/>
      <c r="L132" s="15"/>
      <c r="M132" s="15"/>
      <c r="N132" s="15"/>
      <c r="O132" s="15"/>
      <c r="P132" s="15"/>
      <c r="Q132" s="15"/>
      <c r="AL132" s="15"/>
      <c r="AM132" s="15"/>
      <c r="AN132" s="15"/>
      <c r="AO132" s="15"/>
      <c r="AP132" s="15"/>
      <c r="AQ132" s="15"/>
      <c r="AR132" s="15"/>
      <c r="AS132" s="15"/>
      <c r="AT132" s="15"/>
      <c r="AU132" s="15"/>
      <c r="AV132" s="15"/>
      <c r="AW132" s="15"/>
    </row>
    <row r="133" spans="10:49" x14ac:dyDescent="0.2">
      <c r="J133" s="15"/>
      <c r="K133" s="15"/>
      <c r="L133" s="15"/>
      <c r="M133" s="15"/>
      <c r="N133" s="15"/>
      <c r="O133" s="15"/>
      <c r="P133" s="15"/>
      <c r="Q133" s="15"/>
      <c r="AL133" s="15"/>
      <c r="AM133" s="15"/>
      <c r="AN133" s="15"/>
      <c r="AO133" s="15"/>
      <c r="AP133" s="15"/>
      <c r="AQ133" s="15"/>
      <c r="AR133" s="15"/>
      <c r="AS133" s="15"/>
      <c r="AT133" s="15"/>
      <c r="AU133" s="15"/>
      <c r="AV133" s="15"/>
      <c r="AW133" s="15"/>
    </row>
    <row r="134" spans="10:49" x14ac:dyDescent="0.2">
      <c r="J134" s="15"/>
      <c r="K134" s="15"/>
      <c r="L134" s="15"/>
      <c r="M134" s="15"/>
      <c r="N134" s="15"/>
      <c r="O134" s="15"/>
      <c r="P134" s="15"/>
      <c r="Q134" s="15"/>
      <c r="AL134" s="15"/>
      <c r="AM134" s="15"/>
      <c r="AN134" s="15"/>
      <c r="AO134" s="15"/>
      <c r="AP134" s="15"/>
      <c r="AQ134" s="15"/>
      <c r="AR134" s="15"/>
      <c r="AS134" s="15"/>
      <c r="AT134" s="15"/>
      <c r="AU134" s="15"/>
      <c r="AV134" s="15"/>
      <c r="AW134" s="15"/>
    </row>
    <row r="135" spans="10:49" x14ac:dyDescent="0.2">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row>
    <row r="136" spans="10:49" x14ac:dyDescent="0.2">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row>
    <row r="137" spans="10:49" x14ac:dyDescent="0.2">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row>
    <row r="138" spans="10:49" x14ac:dyDescent="0.2">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row>
    <row r="139" spans="10:49" x14ac:dyDescent="0.2">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row>
    <row r="140" spans="10:49" x14ac:dyDescent="0.2">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15"/>
    </row>
    <row r="141" spans="10:49" x14ac:dyDescent="0.2">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row>
    <row r="142" spans="10:49" x14ac:dyDescent="0.2">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15"/>
    </row>
    <row r="143" spans="10:49" x14ac:dyDescent="0.2">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15"/>
    </row>
    <row r="144" spans="10:49" x14ac:dyDescent="0.2">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15"/>
    </row>
    <row r="145" spans="10:49" x14ac:dyDescent="0.2">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row>
    <row r="146" spans="10:49" x14ac:dyDescent="0.2">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row>
    <row r="147" spans="10:49" x14ac:dyDescent="0.2">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row>
    <row r="148" spans="10:49" x14ac:dyDescent="0.2">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15"/>
    </row>
    <row r="149" spans="10:49" x14ac:dyDescent="0.2">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15"/>
    </row>
    <row r="150" spans="10:49" x14ac:dyDescent="0.2">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15"/>
    </row>
    <row r="151" spans="10:49" x14ac:dyDescent="0.2">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15"/>
    </row>
    <row r="152" spans="10:49" x14ac:dyDescent="0.2">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15"/>
    </row>
    <row r="153" spans="10:49" x14ac:dyDescent="0.2">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15"/>
    </row>
    <row r="154" spans="10:49" x14ac:dyDescent="0.2">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row>
    <row r="155" spans="10:49" x14ac:dyDescent="0.2">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row>
    <row r="156" spans="10:49" x14ac:dyDescent="0.2">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row>
    <row r="157" spans="10:49" x14ac:dyDescent="0.2">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row>
    <row r="158" spans="10:49" x14ac:dyDescent="0.2">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row>
    <row r="159" spans="10:49" x14ac:dyDescent="0.2">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row>
    <row r="160" spans="10:49" x14ac:dyDescent="0.2">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row>
    <row r="161" spans="10:49" x14ac:dyDescent="0.2">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row>
    <row r="162" spans="10:49" x14ac:dyDescent="0.2">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row>
    <row r="163" spans="10:49" x14ac:dyDescent="0.2">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row>
    <row r="164" spans="10:49" x14ac:dyDescent="0.2">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row>
    <row r="165" spans="10:49" x14ac:dyDescent="0.2">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row>
    <row r="166" spans="10:49" x14ac:dyDescent="0.2">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row>
    <row r="167" spans="10:49" x14ac:dyDescent="0.2">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row>
    <row r="168" spans="10:49" x14ac:dyDescent="0.2">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row>
    <row r="169" spans="10:49" x14ac:dyDescent="0.2">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row>
    <row r="170" spans="10:49" x14ac:dyDescent="0.2">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row>
    <row r="171" spans="10:49" x14ac:dyDescent="0.2">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row>
    <row r="172" spans="10:49" x14ac:dyDescent="0.2">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row>
    <row r="173" spans="10:49" x14ac:dyDescent="0.2">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15"/>
    </row>
    <row r="174" spans="10:49" x14ac:dyDescent="0.2">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15"/>
    </row>
    <row r="175" spans="10:49" x14ac:dyDescent="0.2">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15"/>
    </row>
    <row r="176" spans="10:49" x14ac:dyDescent="0.2">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15"/>
    </row>
    <row r="177" spans="10:49" x14ac:dyDescent="0.2">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row>
    <row r="178" spans="10:49" x14ac:dyDescent="0.2">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row>
    <row r="179" spans="10:49" x14ac:dyDescent="0.2">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row>
    <row r="180" spans="10:49" x14ac:dyDescent="0.2">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row>
    <row r="181" spans="10:49" x14ac:dyDescent="0.2">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row>
    <row r="182" spans="10:49" x14ac:dyDescent="0.2">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row>
    <row r="183" spans="10:49" x14ac:dyDescent="0.2">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row>
    <row r="184" spans="10:49" x14ac:dyDescent="0.2">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row>
    <row r="185" spans="10:49" x14ac:dyDescent="0.2">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row>
    <row r="186" spans="10:49" x14ac:dyDescent="0.2">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row>
    <row r="187" spans="10:49" x14ac:dyDescent="0.2">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row>
    <row r="188" spans="10:49" x14ac:dyDescent="0.2">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row>
    <row r="189" spans="10:49" x14ac:dyDescent="0.2">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row>
    <row r="190" spans="10:49" x14ac:dyDescent="0.2">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row>
    <row r="191" spans="10:49" x14ac:dyDescent="0.2">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row>
    <row r="192" spans="10:49" x14ac:dyDescent="0.2">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row>
    <row r="193" spans="10:49" x14ac:dyDescent="0.2">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row>
    <row r="194" spans="10:49" x14ac:dyDescent="0.2">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row>
    <row r="195" spans="10:49" x14ac:dyDescent="0.2">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row>
    <row r="196" spans="10:49" x14ac:dyDescent="0.2">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row>
    <row r="197" spans="10:49" x14ac:dyDescent="0.2">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row>
    <row r="198" spans="10:49" x14ac:dyDescent="0.2">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row>
    <row r="199" spans="10:49" x14ac:dyDescent="0.2">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row>
    <row r="200" spans="10:49" x14ac:dyDescent="0.2">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row>
    <row r="201" spans="10:49" x14ac:dyDescent="0.2">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row>
    <row r="202" spans="10:49" x14ac:dyDescent="0.2">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row>
    <row r="203" spans="10:49" x14ac:dyDescent="0.2">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row>
    <row r="204" spans="10:49" x14ac:dyDescent="0.2">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row>
    <row r="205" spans="10:49" x14ac:dyDescent="0.2">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row>
    <row r="206" spans="10:49" x14ac:dyDescent="0.2">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row>
    <row r="207" spans="10:49" x14ac:dyDescent="0.2">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row>
    <row r="208" spans="10:49" x14ac:dyDescent="0.2">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row>
    <row r="209" spans="10:49" x14ac:dyDescent="0.2">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row>
    <row r="210" spans="10:49" x14ac:dyDescent="0.2">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row>
    <row r="211" spans="10:49" x14ac:dyDescent="0.2">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row>
    <row r="212" spans="10:49" x14ac:dyDescent="0.2">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row>
    <row r="213" spans="10:49" x14ac:dyDescent="0.2">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row>
    <row r="214" spans="10:49" x14ac:dyDescent="0.2">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row>
    <row r="215" spans="10:49" x14ac:dyDescent="0.2">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row>
    <row r="216" spans="10:49" x14ac:dyDescent="0.2">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row>
    <row r="217" spans="10:49" x14ac:dyDescent="0.2">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row>
    <row r="218" spans="10:49" x14ac:dyDescent="0.2">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row>
    <row r="219" spans="10:49" x14ac:dyDescent="0.2">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row>
    <row r="220" spans="10:49" x14ac:dyDescent="0.2">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row>
    <row r="221" spans="10:49" x14ac:dyDescent="0.2">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row>
    <row r="222" spans="10:49" x14ac:dyDescent="0.2">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row>
    <row r="223" spans="10:49" x14ac:dyDescent="0.2">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row>
    <row r="224" spans="10:49" x14ac:dyDescent="0.2">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row>
    <row r="225" spans="10:49" x14ac:dyDescent="0.2">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row>
    <row r="226" spans="10:49" x14ac:dyDescent="0.2">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row>
    <row r="227" spans="10:49" x14ac:dyDescent="0.2">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row>
    <row r="228" spans="10:49" x14ac:dyDescent="0.2">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row>
    <row r="229" spans="10:49" x14ac:dyDescent="0.2">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row>
    <row r="230" spans="10:49" x14ac:dyDescent="0.2">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row>
    <row r="231" spans="10:49" x14ac:dyDescent="0.2">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row>
    <row r="232" spans="10:49" x14ac:dyDescent="0.2">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row>
    <row r="233" spans="10:49" x14ac:dyDescent="0.2">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row>
    <row r="234" spans="10:49" x14ac:dyDescent="0.2">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row>
    <row r="235" spans="10:49" x14ac:dyDescent="0.2">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row>
    <row r="236" spans="10:49" x14ac:dyDescent="0.2">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row>
    <row r="237" spans="10:49" x14ac:dyDescent="0.2">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row>
    <row r="238" spans="10:49" x14ac:dyDescent="0.2">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row>
    <row r="239" spans="10:49" x14ac:dyDescent="0.2">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row>
    <row r="240" spans="10:49" x14ac:dyDescent="0.2">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row>
    <row r="241" spans="10:49" x14ac:dyDescent="0.2">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row>
    <row r="242" spans="10:49" x14ac:dyDescent="0.2">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row>
    <row r="243" spans="10:49" x14ac:dyDescent="0.2">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row>
    <row r="244" spans="10:49" x14ac:dyDescent="0.2">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row>
    <row r="245" spans="10:49" x14ac:dyDescent="0.2">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row>
    <row r="246" spans="10:49" x14ac:dyDescent="0.2">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row>
    <row r="247" spans="10:49" x14ac:dyDescent="0.2">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row>
    <row r="248" spans="10:49" x14ac:dyDescent="0.2">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row>
    <row r="249" spans="10:49" x14ac:dyDescent="0.2">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row>
    <row r="250" spans="10:49" x14ac:dyDescent="0.2">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row>
    <row r="251" spans="10:49" x14ac:dyDescent="0.2">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row>
    <row r="252" spans="10:49" x14ac:dyDescent="0.2">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row>
    <row r="253" spans="10:49" x14ac:dyDescent="0.2">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row>
    <row r="254" spans="10:49" x14ac:dyDescent="0.2">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row>
    <row r="255" spans="10:49" x14ac:dyDescent="0.2">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row>
    <row r="256" spans="10:49" x14ac:dyDescent="0.2">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row>
    <row r="257" spans="10:49" x14ac:dyDescent="0.2">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row>
    <row r="258" spans="10:49" x14ac:dyDescent="0.2">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row>
    <row r="259" spans="10:49" x14ac:dyDescent="0.2">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row>
    <row r="260" spans="10:49" x14ac:dyDescent="0.2">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row>
    <row r="261" spans="10:49" x14ac:dyDescent="0.2">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row>
    <row r="262" spans="10:49" x14ac:dyDescent="0.2">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row>
    <row r="263" spans="10:49" x14ac:dyDescent="0.2">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row>
    <row r="264" spans="10:49" x14ac:dyDescent="0.2">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row>
    <row r="265" spans="10:49" x14ac:dyDescent="0.2">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row>
    <row r="266" spans="10:49" x14ac:dyDescent="0.2">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row>
    <row r="267" spans="10:49" x14ac:dyDescent="0.2">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row>
    <row r="268" spans="10:49" x14ac:dyDescent="0.2">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row>
    <row r="269" spans="10:49" x14ac:dyDescent="0.2">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row>
    <row r="270" spans="10:49" x14ac:dyDescent="0.2">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row>
  </sheetData>
  <sheetProtection password="CC71" sheet="1" objects="1" scenarios="1" formatCells="0" formatColumns="0" formatRows="0"/>
  <mergeCells count="8">
    <mergeCell ref="G1:H1"/>
    <mergeCell ref="F5:H5"/>
    <mergeCell ref="A40:A42"/>
    <mergeCell ref="C40:D40"/>
    <mergeCell ref="E40:G40"/>
    <mergeCell ref="C41:D41"/>
    <mergeCell ref="E41:G41"/>
    <mergeCell ref="E42:G42"/>
  </mergeCells>
  <conditionalFormatting sqref="D4:D38">
    <cfRule type="expression" dxfId="47" priority="1" stopIfTrue="1">
      <formula>$H$3="Punkte"</formula>
    </cfRule>
    <cfRule type="expression" dxfId="46" priority="2" stopIfTrue="1">
      <formula>$H$3="BE"</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73" right="0.5" top="0.5" bottom="0.53" header="0.4921259845" footer="0.4921259845"/>
  <pageSetup paperSize="9" orientation="portrait" horizontalDpi="1200" verticalDpi="12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0"/>
  </sheetPr>
  <dimension ref="A1:M65"/>
  <sheetViews>
    <sheetView workbookViewId="0">
      <selection activeCell="B1" sqref="B1"/>
    </sheetView>
  </sheetViews>
  <sheetFormatPr baseColWidth="10" defaultRowHeight="12.75" x14ac:dyDescent="0.2"/>
  <cols>
    <col min="1" max="1" width="4.42578125" style="1" customWidth="1"/>
    <col min="2" max="2" width="22.140625" style="1" bestFit="1" customWidth="1"/>
    <col min="3" max="8" width="7.7109375" style="1" customWidth="1"/>
    <col min="9" max="9" width="7.42578125" style="1" customWidth="1"/>
    <col min="10" max="12" width="7.7109375" style="1" customWidth="1"/>
    <col min="13" max="16384" width="11.42578125" style="1"/>
  </cols>
  <sheetData>
    <row r="1" spans="1:13" ht="18" x14ac:dyDescent="0.25">
      <c r="B1" s="117" t="str">
        <f>"Abschlussprüfung "&amp;Notenbogen!U1</f>
        <v>Abschlussprüfung 2017/18</v>
      </c>
      <c r="C1" s="117"/>
      <c r="D1" s="117"/>
      <c r="E1" s="118"/>
      <c r="F1" s="118"/>
    </row>
    <row r="2" spans="1:13" x14ac:dyDescent="0.2">
      <c r="B2" s="1" t="str">
        <f>"Fach: "&amp;Notenbogen!E1</f>
        <v xml:space="preserve">Fach: </v>
      </c>
      <c r="E2" s="545" t="str">
        <f>IF(Notenbogen!E1="","",Notenbogen!E1)</f>
        <v/>
      </c>
      <c r="F2" s="545"/>
      <c r="G2" s="545"/>
      <c r="H2" s="545"/>
    </row>
    <row r="3" spans="1:13" x14ac:dyDescent="0.2">
      <c r="B3" s="1" t="str">
        <f xml:space="preserve"> "Klasse "&amp;Notenbogen!B1</f>
        <v xml:space="preserve">Klasse </v>
      </c>
      <c r="E3" s="546" t="str">
        <f>IF(Notenbogen!B1="","",Notenbogen!B1)</f>
        <v/>
      </c>
      <c r="F3" s="546"/>
      <c r="G3" s="546"/>
      <c r="H3" s="546"/>
    </row>
    <row r="4" spans="1:13" ht="13.5" thickBot="1" x14ac:dyDescent="0.25">
      <c r="B4" s="1" t="str">
        <f>"Lehrer: "&amp;Notenbogen!M1</f>
        <v xml:space="preserve">Lehrer: </v>
      </c>
      <c r="E4" s="131" t="str">
        <f>IF(Notenbogen!M1="","",Notenbogen!M1)</f>
        <v/>
      </c>
      <c r="F4" s="131"/>
      <c r="G4" s="131"/>
      <c r="H4" s="131"/>
    </row>
    <row r="5" spans="1:13" x14ac:dyDescent="0.2">
      <c r="A5" s="2"/>
      <c r="B5" s="2"/>
      <c r="C5" s="547" t="s">
        <v>173</v>
      </c>
      <c r="D5" s="548"/>
      <c r="E5" s="549"/>
      <c r="F5" s="547" t="s">
        <v>59</v>
      </c>
      <c r="G5" s="549"/>
      <c r="H5" s="387" t="s">
        <v>60</v>
      </c>
      <c r="I5" s="473" t="s">
        <v>69</v>
      </c>
      <c r="J5" s="543" t="s">
        <v>174</v>
      </c>
      <c r="K5" s="544"/>
    </row>
    <row r="6" spans="1:13" x14ac:dyDescent="0.2">
      <c r="A6" s="388">
        <f>I1SA!A4</f>
        <v>1</v>
      </c>
      <c r="B6" s="145" t="str">
        <f>IF(Notenbogen!B4&lt;&gt;"", Notenbogen!B4, "")</f>
        <v/>
      </c>
      <c r="C6" s="145"/>
      <c r="D6" s="145"/>
      <c r="E6" s="130"/>
      <c r="F6" s="4" t="str">
        <f>'Eingabe Abitur'!Q11</f>
        <v/>
      </c>
      <c r="G6" s="484" t="str">
        <f>'Eingabe Abitur'!R11</f>
        <v/>
      </c>
      <c r="H6" s="4" t="str">
        <f>'Eingabe Abitur'!X11</f>
        <v/>
      </c>
      <c r="I6" s="474" t="str">
        <f>IF(G6="","", IF(H6="", G6,IF((G6*2+H6)/(2+COUNT(H6))&lt;1, 0, ROUNDUP((G6*2+H6)/(2+COUNT(H6)),2))))</f>
        <v/>
      </c>
      <c r="J6" s="130" t="str">
        <f>IF(OR(COUNT(C6:E6)=0,I6=""),"",IF(#REF!="BOS", ROUNDUP((I6*2+SUM(AP!C6:E6))/(2+COUNT(AP!C6:E6)),2),ROUNDUP((I6*3+SUM(AP!C6:E6))/(3+COUNT(AP!C6:E6)),2)))</f>
        <v/>
      </c>
      <c r="K6" s="475" t="str">
        <f>IF(J6="","",IF(J6&lt;1,0,ROUND(J6,0)))</f>
        <v/>
      </c>
      <c r="L6" s="191"/>
      <c r="M6" s="196"/>
    </row>
    <row r="7" spans="1:13" x14ac:dyDescent="0.2">
      <c r="A7" s="388">
        <f>I1SA!A5</f>
        <v>2</v>
      </c>
      <c r="B7" s="145" t="str">
        <f>IF(Notenbogen!B5&lt;&gt;"", Notenbogen!B5, "")</f>
        <v/>
      </c>
      <c r="C7" s="145"/>
      <c r="D7" s="145"/>
      <c r="E7" s="130"/>
      <c r="F7" s="4" t="str">
        <f>'Eingabe Abitur'!Q13</f>
        <v/>
      </c>
      <c r="G7" s="484" t="str">
        <f>'Eingabe Abitur'!R13</f>
        <v/>
      </c>
      <c r="H7" s="4" t="str">
        <f>'Eingabe Abitur'!X13</f>
        <v/>
      </c>
      <c r="I7" s="474" t="str">
        <f t="shared" ref="I7:I40" si="0">IF(G7="","", IF(H7="", G7,IF((G7*2+H7)/(2+COUNT(H7))&lt;1, 0, ROUNDUP((G7*2+H7)/(2+COUNT(H7)),2))))</f>
        <v/>
      </c>
      <c r="J7" s="130" t="str">
        <f>IF(OR(COUNT(C7:E7)=0,I7=""),"",IF(#REF!="BOS", ROUNDUP((I7*2+SUM(AP!C7:E7))/(2+COUNT(AP!C7:E7)),2),ROUNDUP((I7*3+SUM(AP!C7:E7))/(3+COUNT(AP!C7:E7)),2)))</f>
        <v/>
      </c>
      <c r="K7" s="475" t="str">
        <f t="shared" ref="K7:K40" si="1">IF(J7="","",IF(J7&lt;1,0,ROUND(J7,0)))</f>
        <v/>
      </c>
      <c r="M7" s="196"/>
    </row>
    <row r="8" spans="1:13" x14ac:dyDescent="0.2">
      <c r="A8" s="388">
        <f>I1SA!A6</f>
        <v>3</v>
      </c>
      <c r="B8" s="145" t="str">
        <f>IF(Notenbogen!B6&lt;&gt;"", Notenbogen!B6, "")</f>
        <v/>
      </c>
      <c r="C8" s="145"/>
      <c r="D8" s="145"/>
      <c r="E8" s="130"/>
      <c r="F8" s="4" t="str">
        <f>'Eingabe Abitur'!Q15</f>
        <v/>
      </c>
      <c r="G8" s="484" t="str">
        <f>'Eingabe Abitur'!R15</f>
        <v/>
      </c>
      <c r="H8" s="4" t="str">
        <f>'Eingabe Abitur'!X15</f>
        <v/>
      </c>
      <c r="I8" s="474" t="str">
        <f t="shared" si="0"/>
        <v/>
      </c>
      <c r="J8" s="130" t="str">
        <f>IF(OR(COUNT(C8:E8)=0,I8=""),"",IF(#REF!="BOS", ROUNDUP((I8*2+SUM(AP!C8:E8))/(2+COUNT(AP!C8:E8)),2),ROUNDUP((I8*3+SUM(AP!C8:E8))/(3+COUNT(AP!C8:E8)),2)))</f>
        <v/>
      </c>
      <c r="K8" s="475" t="str">
        <f t="shared" si="1"/>
        <v/>
      </c>
      <c r="M8" s="196"/>
    </row>
    <row r="9" spans="1:13" x14ac:dyDescent="0.2">
      <c r="A9" s="388">
        <f>I1SA!A7</f>
        <v>4</v>
      </c>
      <c r="B9" s="145" t="str">
        <f>IF(Notenbogen!B7&lt;&gt;"", Notenbogen!B7, "")</f>
        <v/>
      </c>
      <c r="C9" s="145"/>
      <c r="D9" s="145"/>
      <c r="E9" s="130"/>
      <c r="F9" s="4" t="str">
        <f>'Eingabe Abitur'!Q17</f>
        <v/>
      </c>
      <c r="G9" s="484" t="str">
        <f>'Eingabe Abitur'!R17</f>
        <v/>
      </c>
      <c r="H9" s="4" t="str">
        <f>'Eingabe Abitur'!X17</f>
        <v/>
      </c>
      <c r="I9" s="474" t="str">
        <f t="shared" si="0"/>
        <v/>
      </c>
      <c r="J9" s="130" t="str">
        <f>IF(OR(COUNT(C9:E9)=0,I9=""),"",IF(#REF!="BOS", ROUNDUP((I9*2+SUM(AP!C9:E9))/(2+COUNT(AP!C9:E9)),2),ROUNDUP((I9*3+SUM(AP!C9:E9))/(3+COUNT(AP!C9:E9)),2)))</f>
        <v/>
      </c>
      <c r="K9" s="475" t="str">
        <f t="shared" si="1"/>
        <v/>
      </c>
      <c r="M9" s="196"/>
    </row>
    <row r="10" spans="1:13" x14ac:dyDescent="0.2">
      <c r="A10" s="388">
        <f>I1SA!A8</f>
        <v>5</v>
      </c>
      <c r="B10" s="145" t="str">
        <f>IF(Notenbogen!B8&lt;&gt;"", Notenbogen!B8, "")</f>
        <v/>
      </c>
      <c r="C10" s="145"/>
      <c r="D10" s="145"/>
      <c r="E10" s="130"/>
      <c r="F10" s="4" t="str">
        <f>'Eingabe Abitur'!Q19</f>
        <v/>
      </c>
      <c r="G10" s="484" t="str">
        <f>'Eingabe Abitur'!R19</f>
        <v/>
      </c>
      <c r="H10" s="4" t="str">
        <f>'Eingabe Abitur'!X19</f>
        <v/>
      </c>
      <c r="I10" s="474" t="str">
        <f t="shared" si="0"/>
        <v/>
      </c>
      <c r="J10" s="130" t="str">
        <f>IF(OR(COUNT(C10:E10)=0,I10=""),"",IF(#REF!="BOS", ROUNDUP((I10*2+SUM(AP!C10:E10))/(2+COUNT(AP!C10:E10)),2),ROUNDUP((I10*3+SUM(AP!C10:E10))/(3+COUNT(AP!C10:E10)),2)))</f>
        <v/>
      </c>
      <c r="K10" s="475" t="str">
        <f t="shared" si="1"/>
        <v/>
      </c>
      <c r="M10" s="196"/>
    </row>
    <row r="11" spans="1:13" x14ac:dyDescent="0.2">
      <c r="A11" s="388">
        <f>I1SA!A9</f>
        <v>6</v>
      </c>
      <c r="B11" s="145" t="str">
        <f>IF(Notenbogen!B9&lt;&gt;"", Notenbogen!B9, "")</f>
        <v/>
      </c>
      <c r="C11" s="145"/>
      <c r="D11" s="145"/>
      <c r="E11" s="130"/>
      <c r="F11" s="4" t="str">
        <f>'Eingabe Abitur'!Q21</f>
        <v/>
      </c>
      <c r="G11" s="484" t="str">
        <f>'Eingabe Abitur'!R21</f>
        <v/>
      </c>
      <c r="H11" s="4" t="str">
        <f>'Eingabe Abitur'!X21</f>
        <v/>
      </c>
      <c r="I11" s="474" t="str">
        <f t="shared" si="0"/>
        <v/>
      </c>
      <c r="J11" s="130" t="str">
        <f>IF(OR(COUNT(C11:E11)=0,I11=""),"",IF(#REF!="BOS", ROUNDUP((I11*2+SUM(AP!C11:E11))/(2+COUNT(AP!C11:E11)),2),ROUNDUP((I11*3+SUM(AP!C11:E11))/(3+COUNT(AP!C11:E11)),2)))</f>
        <v/>
      </c>
      <c r="K11" s="475" t="str">
        <f t="shared" si="1"/>
        <v/>
      </c>
      <c r="M11" s="196"/>
    </row>
    <row r="12" spans="1:13" x14ac:dyDescent="0.2">
      <c r="A12" s="388">
        <f>I1SA!A10</f>
        <v>7</v>
      </c>
      <c r="B12" s="145" t="str">
        <f>IF(Notenbogen!B10&lt;&gt;"", Notenbogen!B10, "")</f>
        <v/>
      </c>
      <c r="C12" s="145"/>
      <c r="D12" s="145"/>
      <c r="E12" s="130"/>
      <c r="F12" s="4" t="str">
        <f>'Eingabe Abitur'!Q23</f>
        <v/>
      </c>
      <c r="G12" s="484" t="str">
        <f>'Eingabe Abitur'!R23</f>
        <v/>
      </c>
      <c r="H12" s="4" t="str">
        <f>'Eingabe Abitur'!X23</f>
        <v/>
      </c>
      <c r="I12" s="474" t="str">
        <f t="shared" si="0"/>
        <v/>
      </c>
      <c r="J12" s="130" t="str">
        <f>IF(OR(COUNT(C12:E12)=0,I12=""),"",IF(#REF!="BOS", ROUNDUP((I12*2+SUM(AP!C12:E12))/(2+COUNT(AP!C12:E12)),2),ROUNDUP((I12*3+SUM(AP!C12:E12))/(3+COUNT(AP!C12:E12)),2)))</f>
        <v/>
      </c>
      <c r="K12" s="475" t="str">
        <f t="shared" si="1"/>
        <v/>
      </c>
      <c r="M12" s="196"/>
    </row>
    <row r="13" spans="1:13" x14ac:dyDescent="0.2">
      <c r="A13" s="388">
        <f>I1SA!A11</f>
        <v>8</v>
      </c>
      <c r="B13" s="145" t="str">
        <f>IF(Notenbogen!B11&lt;&gt;"", Notenbogen!B11, "")</f>
        <v/>
      </c>
      <c r="C13" s="145"/>
      <c r="D13" s="145"/>
      <c r="E13" s="130"/>
      <c r="F13" s="4" t="str">
        <f>'Eingabe Abitur'!Q25</f>
        <v/>
      </c>
      <c r="G13" s="484" t="str">
        <f>'Eingabe Abitur'!R25</f>
        <v/>
      </c>
      <c r="H13" s="4" t="str">
        <f>'Eingabe Abitur'!X25</f>
        <v/>
      </c>
      <c r="I13" s="474" t="str">
        <f t="shared" si="0"/>
        <v/>
      </c>
      <c r="J13" s="130" t="str">
        <f>IF(OR(COUNT(C13:E13)=0,I13=""),"",IF(#REF!="BOS", ROUNDUP((I13*2+SUM(AP!C13:E13))/(2+COUNT(AP!C13:E13)),2),ROUNDUP((I13*3+SUM(AP!C13:E13))/(3+COUNT(AP!C13:E13)),2)))</f>
        <v/>
      </c>
      <c r="K13" s="475" t="str">
        <f t="shared" si="1"/>
        <v/>
      </c>
      <c r="M13" s="196"/>
    </row>
    <row r="14" spans="1:13" x14ac:dyDescent="0.2">
      <c r="A14" s="388">
        <f>I1SA!A12</f>
        <v>9</v>
      </c>
      <c r="B14" s="145" t="str">
        <f>IF(Notenbogen!B12&lt;&gt;"", Notenbogen!B12, "")</f>
        <v/>
      </c>
      <c r="C14" s="145"/>
      <c r="D14" s="145"/>
      <c r="E14" s="130"/>
      <c r="F14" s="4" t="str">
        <f>'Eingabe Abitur'!Q27</f>
        <v/>
      </c>
      <c r="G14" s="484" t="str">
        <f>'Eingabe Abitur'!R27</f>
        <v/>
      </c>
      <c r="H14" s="4" t="str">
        <f>'Eingabe Abitur'!X27</f>
        <v/>
      </c>
      <c r="I14" s="474" t="str">
        <f t="shared" si="0"/>
        <v/>
      </c>
      <c r="J14" s="130" t="str">
        <f>IF(OR(COUNT(C14:E14)=0,I14=""),"",IF(#REF!="BOS", ROUNDUP((I14*2+SUM(AP!C14:E14))/(2+COUNT(AP!C14:E14)),2),ROUNDUP((I14*3+SUM(AP!C14:E14))/(3+COUNT(AP!C14:E14)),2)))</f>
        <v/>
      </c>
      <c r="K14" s="475" t="str">
        <f t="shared" si="1"/>
        <v/>
      </c>
      <c r="M14" s="196"/>
    </row>
    <row r="15" spans="1:13" x14ac:dyDescent="0.2">
      <c r="A15" s="388">
        <f>I1SA!A13</f>
        <v>10</v>
      </c>
      <c r="B15" s="145" t="str">
        <f>IF(Notenbogen!B13&lt;&gt;"", Notenbogen!B13, "")</f>
        <v/>
      </c>
      <c r="C15" s="145"/>
      <c r="D15" s="145"/>
      <c r="E15" s="130"/>
      <c r="F15" s="4" t="str">
        <f>'Eingabe Abitur'!Q29</f>
        <v/>
      </c>
      <c r="G15" s="484" t="str">
        <f>'Eingabe Abitur'!R29</f>
        <v/>
      </c>
      <c r="H15" s="4" t="str">
        <f>'Eingabe Abitur'!X29</f>
        <v/>
      </c>
      <c r="I15" s="474" t="str">
        <f t="shared" si="0"/>
        <v/>
      </c>
      <c r="J15" s="130" t="str">
        <f>IF(OR(COUNT(C15:E15)=0,I15=""),"",IF(#REF!="BOS", ROUNDUP((I15*2+SUM(AP!C15:E15))/(2+COUNT(AP!C15:E15)),2),ROUNDUP((I15*3+SUM(AP!C15:E15))/(3+COUNT(AP!C15:E15)),2)))</f>
        <v/>
      </c>
      <c r="K15" s="475" t="str">
        <f t="shared" si="1"/>
        <v/>
      </c>
      <c r="M15" s="196"/>
    </row>
    <row r="16" spans="1:13" x14ac:dyDescent="0.2">
      <c r="A16" s="388">
        <f>I1SA!A14</f>
        <v>11</v>
      </c>
      <c r="B16" s="145" t="str">
        <f>IF(Notenbogen!B14&lt;&gt;"", Notenbogen!B14, "")</f>
        <v/>
      </c>
      <c r="C16" s="145"/>
      <c r="D16" s="145"/>
      <c r="E16" s="130"/>
      <c r="F16" s="4" t="str">
        <f>'Eingabe Abitur'!Q31</f>
        <v/>
      </c>
      <c r="G16" s="484" t="str">
        <f>'Eingabe Abitur'!R31</f>
        <v/>
      </c>
      <c r="H16" s="4" t="str">
        <f>'Eingabe Abitur'!X31</f>
        <v/>
      </c>
      <c r="I16" s="474" t="str">
        <f t="shared" si="0"/>
        <v/>
      </c>
      <c r="J16" s="130" t="str">
        <f>IF(OR(COUNT(C16:E16)=0,I16=""),"",IF(#REF!="BOS", ROUNDUP((I16*2+SUM(AP!C16:E16))/(2+COUNT(AP!C16:E16)),2),ROUNDUP((I16*3+SUM(AP!C16:E16))/(3+COUNT(AP!C16:E16)),2)))</f>
        <v/>
      </c>
      <c r="K16" s="475" t="str">
        <f t="shared" si="1"/>
        <v/>
      </c>
      <c r="M16" s="196"/>
    </row>
    <row r="17" spans="1:11" x14ac:dyDescent="0.2">
      <c r="A17" s="388">
        <f>I1SA!A15</f>
        <v>12</v>
      </c>
      <c r="B17" s="145" t="str">
        <f>IF(Notenbogen!B15&lt;&gt;"", Notenbogen!B15, "")</f>
        <v/>
      </c>
      <c r="C17" s="145"/>
      <c r="D17" s="145"/>
      <c r="E17" s="130"/>
      <c r="F17" s="4" t="str">
        <f>'Eingabe Abitur'!Q33</f>
        <v/>
      </c>
      <c r="G17" s="484" t="str">
        <f>'Eingabe Abitur'!R33</f>
        <v/>
      </c>
      <c r="H17" s="4" t="str">
        <f>'Eingabe Abitur'!X33</f>
        <v/>
      </c>
      <c r="I17" s="474" t="str">
        <f t="shared" si="0"/>
        <v/>
      </c>
      <c r="J17" s="130" t="str">
        <f>IF(OR(COUNT(C17:E17)=0,I17=""),"",IF(#REF!="BOS", ROUNDUP((I17*2+SUM(AP!C17:E17))/(2+COUNT(AP!C17:E17)),2),ROUNDUP((I17*3+SUM(AP!C17:E17))/(3+COUNT(AP!C17:E17)),2)))</f>
        <v/>
      </c>
      <c r="K17" s="475" t="str">
        <f t="shared" si="1"/>
        <v/>
      </c>
    </row>
    <row r="18" spans="1:11" x14ac:dyDescent="0.2">
      <c r="A18" s="388">
        <f>I1SA!A16</f>
        <v>13</v>
      </c>
      <c r="B18" s="145" t="str">
        <f>IF(Notenbogen!B16&lt;&gt;"", Notenbogen!B16, "")</f>
        <v/>
      </c>
      <c r="C18" s="145"/>
      <c r="D18" s="145"/>
      <c r="E18" s="130"/>
      <c r="F18" s="4" t="str">
        <f>'Eingabe Abitur'!Q35</f>
        <v/>
      </c>
      <c r="G18" s="484" t="str">
        <f>'Eingabe Abitur'!R35</f>
        <v/>
      </c>
      <c r="H18" s="4" t="str">
        <f>'Eingabe Abitur'!X35</f>
        <v/>
      </c>
      <c r="I18" s="474" t="str">
        <f t="shared" si="0"/>
        <v/>
      </c>
      <c r="J18" s="130" t="str">
        <f>IF(OR(COUNT(C18:E18)=0,I18=""),"",IF(#REF!="BOS", ROUNDUP((I18*2+SUM(AP!C18:E18))/(2+COUNT(AP!C18:E18)),2),ROUNDUP((I18*3+SUM(AP!C18:E18))/(3+COUNT(AP!C18:E18)),2)))</f>
        <v/>
      </c>
      <c r="K18" s="475" t="str">
        <f t="shared" si="1"/>
        <v/>
      </c>
    </row>
    <row r="19" spans="1:11" x14ac:dyDescent="0.2">
      <c r="A19" s="388">
        <f>I1SA!A17</f>
        <v>14</v>
      </c>
      <c r="B19" s="145" t="str">
        <f>IF(Notenbogen!B17&lt;&gt;"", Notenbogen!B17, "")</f>
        <v/>
      </c>
      <c r="C19" s="145"/>
      <c r="D19" s="145"/>
      <c r="E19" s="130"/>
      <c r="F19" s="4" t="str">
        <f>'Eingabe Abitur'!Q37</f>
        <v/>
      </c>
      <c r="G19" s="484" t="str">
        <f>'Eingabe Abitur'!R37</f>
        <v/>
      </c>
      <c r="H19" s="4" t="str">
        <f>'Eingabe Abitur'!X37</f>
        <v/>
      </c>
      <c r="I19" s="474" t="str">
        <f t="shared" si="0"/>
        <v/>
      </c>
      <c r="J19" s="130" t="str">
        <f>IF(OR(COUNT(C19:E19)=0,I19=""),"",IF(#REF!="BOS", ROUNDUP((I19*2+SUM(AP!C19:E19))/(2+COUNT(AP!C19:E19)),2),ROUNDUP((I19*3+SUM(AP!C19:E19))/(3+COUNT(AP!C19:E19)),2)))</f>
        <v/>
      </c>
      <c r="K19" s="475" t="str">
        <f t="shared" si="1"/>
        <v/>
      </c>
    </row>
    <row r="20" spans="1:11" x14ac:dyDescent="0.2">
      <c r="A20" s="388">
        <f>I1SA!A18</f>
        <v>15</v>
      </c>
      <c r="B20" s="145" t="str">
        <f>IF(Notenbogen!B18&lt;&gt;"", Notenbogen!B18, "")</f>
        <v/>
      </c>
      <c r="C20" s="145"/>
      <c r="D20" s="145"/>
      <c r="E20" s="130"/>
      <c r="F20" s="4" t="str">
        <f>'Eingabe Abitur'!Q39</f>
        <v/>
      </c>
      <c r="G20" s="484" t="str">
        <f>'Eingabe Abitur'!R39</f>
        <v/>
      </c>
      <c r="H20" s="4" t="str">
        <f>'Eingabe Abitur'!X39</f>
        <v/>
      </c>
      <c r="I20" s="474" t="str">
        <f t="shared" si="0"/>
        <v/>
      </c>
      <c r="J20" s="130" t="str">
        <f>IF(OR(COUNT(C20:E20)=0,I20=""),"",IF(#REF!="BOS", ROUNDUP((I20*2+SUM(AP!C20:E20))/(2+COUNT(AP!C20:E20)),2),ROUNDUP((I20*3+SUM(AP!C20:E20))/(3+COUNT(AP!C20:E20)),2)))</f>
        <v/>
      </c>
      <c r="K20" s="475" t="str">
        <f t="shared" si="1"/>
        <v/>
      </c>
    </row>
    <row r="21" spans="1:11" ht="11.25" customHeight="1" x14ac:dyDescent="0.2">
      <c r="A21" s="388">
        <f>I1SA!A19</f>
        <v>16</v>
      </c>
      <c r="B21" s="145" t="str">
        <f>IF(Notenbogen!B19&lt;&gt;"", Notenbogen!B19, "")</f>
        <v/>
      </c>
      <c r="C21" s="145"/>
      <c r="D21" s="145"/>
      <c r="E21" s="130"/>
      <c r="F21" s="4" t="str">
        <f>'Eingabe Abitur'!Q41</f>
        <v/>
      </c>
      <c r="G21" s="484" t="str">
        <f>'Eingabe Abitur'!R41</f>
        <v/>
      </c>
      <c r="H21" s="4" t="str">
        <f>'Eingabe Abitur'!X41</f>
        <v/>
      </c>
      <c r="I21" s="474" t="str">
        <f t="shared" si="0"/>
        <v/>
      </c>
      <c r="J21" s="130" t="str">
        <f>IF(OR(COUNT(C21:E21)=0,I21=""),"",IF(#REF!="BOS", ROUNDUP((I21*2+SUM(AP!C21:E21))/(2+COUNT(AP!C21:E21)),2),ROUNDUP((I21*3+SUM(AP!C21:E21))/(3+COUNT(AP!C21:E21)),2)))</f>
        <v/>
      </c>
      <c r="K21" s="475" t="str">
        <f t="shared" si="1"/>
        <v/>
      </c>
    </row>
    <row r="22" spans="1:11" x14ac:dyDescent="0.2">
      <c r="A22" s="388">
        <f>I1SA!A20</f>
        <v>17</v>
      </c>
      <c r="B22" s="145" t="str">
        <f>IF(Notenbogen!B20&lt;&gt;"", Notenbogen!B20, "")</f>
        <v/>
      </c>
      <c r="C22" s="145"/>
      <c r="D22" s="145"/>
      <c r="E22" s="130"/>
      <c r="F22" s="4" t="str">
        <f>'Eingabe Abitur'!Q43</f>
        <v/>
      </c>
      <c r="G22" s="484" t="str">
        <f>'Eingabe Abitur'!R43</f>
        <v/>
      </c>
      <c r="H22" s="4" t="str">
        <f>'Eingabe Abitur'!X43</f>
        <v/>
      </c>
      <c r="I22" s="474" t="str">
        <f t="shared" si="0"/>
        <v/>
      </c>
      <c r="J22" s="130" t="str">
        <f>IF(OR(COUNT(C22:E22)=0,I22=""),"",IF(#REF!="BOS", ROUNDUP((I22*2+SUM(AP!C22:E22))/(2+COUNT(AP!C22:E22)),2),ROUNDUP((I22*3+SUM(AP!C22:E22))/(3+COUNT(AP!C22:E22)),2)))</f>
        <v/>
      </c>
      <c r="K22" s="475" t="str">
        <f t="shared" si="1"/>
        <v/>
      </c>
    </row>
    <row r="23" spans="1:11" x14ac:dyDescent="0.2">
      <c r="A23" s="388">
        <f>I1SA!A21</f>
        <v>18</v>
      </c>
      <c r="B23" s="145" t="str">
        <f>IF(Notenbogen!B21&lt;&gt;"", Notenbogen!B21, "")</f>
        <v/>
      </c>
      <c r="C23" s="145"/>
      <c r="D23" s="145"/>
      <c r="E23" s="130"/>
      <c r="F23" s="4" t="str">
        <f>'Eingabe Abitur'!Q45</f>
        <v/>
      </c>
      <c r="G23" s="484" t="str">
        <f>'Eingabe Abitur'!R45</f>
        <v/>
      </c>
      <c r="H23" s="4" t="str">
        <f>'Eingabe Abitur'!X45</f>
        <v/>
      </c>
      <c r="I23" s="474" t="str">
        <f t="shared" si="0"/>
        <v/>
      </c>
      <c r="J23" s="130" t="str">
        <f>IF(OR(COUNT(C23:E23)=0,I23=""),"",IF(#REF!="BOS", ROUNDUP((I23*2+SUM(AP!C23:E23))/(2+COUNT(AP!C23:E23)),2),ROUNDUP((I23*3+SUM(AP!C23:E23))/(3+COUNT(AP!C23:E23)),2)))</f>
        <v/>
      </c>
      <c r="K23" s="475" t="str">
        <f t="shared" si="1"/>
        <v/>
      </c>
    </row>
    <row r="24" spans="1:11" x14ac:dyDescent="0.2">
      <c r="A24" s="388">
        <f>I1SA!A22</f>
        <v>19</v>
      </c>
      <c r="B24" s="145" t="str">
        <f>IF(Notenbogen!B22&lt;&gt;"", Notenbogen!B22, "")</f>
        <v/>
      </c>
      <c r="C24" s="145"/>
      <c r="D24" s="145"/>
      <c r="E24" s="130"/>
      <c r="F24" s="4" t="str">
        <f>'Eingabe Abitur'!Q47</f>
        <v/>
      </c>
      <c r="G24" s="484" t="str">
        <f>'Eingabe Abitur'!R47</f>
        <v/>
      </c>
      <c r="H24" s="4" t="str">
        <f>'Eingabe Abitur'!X47</f>
        <v/>
      </c>
      <c r="I24" s="474" t="str">
        <f t="shared" si="0"/>
        <v/>
      </c>
      <c r="J24" s="130" t="str">
        <f>IF(OR(COUNT(C24:E24)=0,I24=""),"",IF(#REF!="BOS", ROUNDUP((I24*2+SUM(AP!C24:E24))/(2+COUNT(AP!C24:E24)),2),ROUNDUP((I24*3+SUM(AP!C24:E24))/(3+COUNT(AP!C24:E24)),2)))</f>
        <v/>
      </c>
      <c r="K24" s="475" t="str">
        <f t="shared" si="1"/>
        <v/>
      </c>
    </row>
    <row r="25" spans="1:11" x14ac:dyDescent="0.2">
      <c r="A25" s="388">
        <f>I1SA!A23</f>
        <v>20</v>
      </c>
      <c r="B25" s="145" t="str">
        <f>IF(Notenbogen!B23&lt;&gt;"", Notenbogen!B23, "")</f>
        <v/>
      </c>
      <c r="C25" s="145"/>
      <c r="D25" s="145"/>
      <c r="E25" s="130"/>
      <c r="F25" s="4" t="str">
        <f>'Eingabe Abitur'!Q49</f>
        <v/>
      </c>
      <c r="G25" s="484" t="str">
        <f>'Eingabe Abitur'!R49</f>
        <v/>
      </c>
      <c r="H25" s="4" t="str">
        <f>'Eingabe Abitur'!X49</f>
        <v/>
      </c>
      <c r="I25" s="474" t="str">
        <f t="shared" si="0"/>
        <v/>
      </c>
      <c r="J25" s="130" t="str">
        <f>IF(OR(COUNT(C25:E25)=0,I25=""),"",IF(#REF!="BOS", ROUNDUP((I25*2+SUM(AP!C25:E25))/(2+COUNT(AP!C25:E25)),2),ROUNDUP((I25*3+SUM(AP!C25:E25))/(3+COUNT(AP!C25:E25)),2)))</f>
        <v/>
      </c>
      <c r="K25" s="475" t="str">
        <f t="shared" si="1"/>
        <v/>
      </c>
    </row>
    <row r="26" spans="1:11" x14ac:dyDescent="0.2">
      <c r="A26" s="388">
        <f>I1SA!A24</f>
        <v>21</v>
      </c>
      <c r="B26" s="145" t="str">
        <f>IF(Notenbogen!B24&lt;&gt;"", Notenbogen!B24, "")</f>
        <v/>
      </c>
      <c r="C26" s="145"/>
      <c r="D26" s="145"/>
      <c r="E26" s="130"/>
      <c r="F26" s="4" t="str">
        <f>'Eingabe Abitur'!Q51</f>
        <v/>
      </c>
      <c r="G26" s="484" t="str">
        <f>'Eingabe Abitur'!R51</f>
        <v/>
      </c>
      <c r="H26" s="4" t="str">
        <f>'Eingabe Abitur'!X51</f>
        <v/>
      </c>
      <c r="I26" s="474" t="str">
        <f t="shared" si="0"/>
        <v/>
      </c>
      <c r="J26" s="130" t="str">
        <f>IF(OR(COUNT(C26:E26)=0,I26=""),"",IF(#REF!="BOS", ROUNDUP((I26*2+SUM(AP!C26:E26))/(2+COUNT(AP!C26:E26)),2),ROUNDUP((I26*3+SUM(AP!C26:E26))/(3+COUNT(AP!C26:E26)),2)))</f>
        <v/>
      </c>
      <c r="K26" s="475" t="str">
        <f t="shared" si="1"/>
        <v/>
      </c>
    </row>
    <row r="27" spans="1:11" x14ac:dyDescent="0.2">
      <c r="A27" s="388">
        <f>I1SA!A25</f>
        <v>22</v>
      </c>
      <c r="B27" s="145" t="str">
        <f>IF(Notenbogen!B25&lt;&gt;"", Notenbogen!B25, "")</f>
        <v/>
      </c>
      <c r="C27" s="145"/>
      <c r="D27" s="145"/>
      <c r="E27" s="130"/>
      <c r="F27" s="4" t="str">
        <f>'Eingabe Abitur'!Q53</f>
        <v/>
      </c>
      <c r="G27" s="484" t="str">
        <f>'Eingabe Abitur'!R53</f>
        <v/>
      </c>
      <c r="H27" s="4" t="str">
        <f>'Eingabe Abitur'!X53</f>
        <v/>
      </c>
      <c r="I27" s="474" t="str">
        <f t="shared" si="0"/>
        <v/>
      </c>
      <c r="J27" s="130" t="str">
        <f>IF(OR(COUNT(C27:E27)=0,I27=""),"",IF(#REF!="BOS", ROUNDUP((I27*2+SUM(AP!C27:E27))/(2+COUNT(AP!C27:E27)),2),ROUNDUP((I27*3+SUM(AP!C27:E27))/(3+COUNT(AP!C27:E27)),2)))</f>
        <v/>
      </c>
      <c r="K27" s="475" t="str">
        <f t="shared" si="1"/>
        <v/>
      </c>
    </row>
    <row r="28" spans="1:11" x14ac:dyDescent="0.2">
      <c r="A28" s="388">
        <f>I1SA!A26</f>
        <v>23</v>
      </c>
      <c r="B28" s="145" t="str">
        <f>IF(Notenbogen!B26&lt;&gt;"", Notenbogen!B26, "")</f>
        <v/>
      </c>
      <c r="C28" s="145"/>
      <c r="D28" s="145"/>
      <c r="E28" s="130"/>
      <c r="F28" s="4" t="str">
        <f>'Eingabe Abitur'!Q55</f>
        <v/>
      </c>
      <c r="G28" s="484" t="str">
        <f>'Eingabe Abitur'!R55</f>
        <v/>
      </c>
      <c r="H28" s="4" t="str">
        <f>'Eingabe Abitur'!X55</f>
        <v/>
      </c>
      <c r="I28" s="474" t="str">
        <f t="shared" si="0"/>
        <v/>
      </c>
      <c r="J28" s="130" t="str">
        <f>IF(OR(COUNT(C28:E28)=0,I28=""),"",IF(#REF!="BOS", ROUNDUP((I28*2+SUM(AP!C28:E28))/(2+COUNT(AP!C28:E28)),2),ROUNDUP((I28*3+SUM(AP!C28:E28))/(3+COUNT(AP!C28:E28)),2)))</f>
        <v/>
      </c>
      <c r="K28" s="475" t="str">
        <f t="shared" si="1"/>
        <v/>
      </c>
    </row>
    <row r="29" spans="1:11" x14ac:dyDescent="0.2">
      <c r="A29" s="388">
        <f>I1SA!A27</f>
        <v>24</v>
      </c>
      <c r="B29" s="145" t="str">
        <f>IF(Notenbogen!B27&lt;&gt;"", Notenbogen!B27, "")</f>
        <v/>
      </c>
      <c r="C29" s="145"/>
      <c r="D29" s="145"/>
      <c r="E29" s="130"/>
      <c r="F29" s="4" t="str">
        <f>'Eingabe Abitur'!Q57</f>
        <v/>
      </c>
      <c r="G29" s="484" t="str">
        <f>'Eingabe Abitur'!R57</f>
        <v/>
      </c>
      <c r="H29" s="4" t="str">
        <f>'Eingabe Abitur'!X57</f>
        <v/>
      </c>
      <c r="I29" s="474" t="str">
        <f t="shared" si="0"/>
        <v/>
      </c>
      <c r="J29" s="130" t="str">
        <f>IF(OR(COUNT(C29:E29)=0,I29=""),"",IF(#REF!="BOS", ROUNDUP((I29*2+SUM(AP!C29:E29))/(2+COUNT(AP!C29:E29)),2),ROUNDUP((I29*3+SUM(AP!C29:E29))/(3+COUNT(AP!C29:E29)),2)))</f>
        <v/>
      </c>
      <c r="K29" s="475" t="str">
        <f t="shared" si="1"/>
        <v/>
      </c>
    </row>
    <row r="30" spans="1:11" x14ac:dyDescent="0.2">
      <c r="A30" s="388">
        <f>I1SA!A28</f>
        <v>25</v>
      </c>
      <c r="B30" s="145" t="str">
        <f>IF(Notenbogen!B28&lt;&gt;"", Notenbogen!B28, "")</f>
        <v/>
      </c>
      <c r="C30" s="145"/>
      <c r="D30" s="145"/>
      <c r="E30" s="130"/>
      <c r="F30" s="4" t="str">
        <f>'Eingabe Abitur'!Q59</f>
        <v/>
      </c>
      <c r="G30" s="484" t="str">
        <f>'Eingabe Abitur'!R59</f>
        <v/>
      </c>
      <c r="H30" s="4" t="str">
        <f>'Eingabe Abitur'!X59</f>
        <v/>
      </c>
      <c r="I30" s="474" t="str">
        <f t="shared" si="0"/>
        <v/>
      </c>
      <c r="J30" s="130" t="str">
        <f>IF(OR(COUNT(C30:E30)=0,I30=""),"",IF(#REF!="BOS", ROUNDUP((I30*2+SUM(AP!C30:E30))/(2+COUNT(AP!C30:E30)),2),ROUNDUP((I30*3+SUM(AP!C30:E30))/(3+COUNT(AP!C30:E30)),2)))</f>
        <v/>
      </c>
      <c r="K30" s="475" t="str">
        <f t="shared" si="1"/>
        <v/>
      </c>
    </row>
    <row r="31" spans="1:11" x14ac:dyDescent="0.2">
      <c r="A31" s="388">
        <f>I1SA!A29</f>
        <v>26</v>
      </c>
      <c r="B31" s="145" t="str">
        <f>IF(Notenbogen!B29&lt;&gt;"", Notenbogen!B29, "")</f>
        <v/>
      </c>
      <c r="C31" s="145"/>
      <c r="D31" s="145"/>
      <c r="E31" s="130"/>
      <c r="F31" s="4" t="str">
        <f>'Eingabe Abitur'!Q61</f>
        <v/>
      </c>
      <c r="G31" s="484" t="str">
        <f>'Eingabe Abitur'!R61</f>
        <v/>
      </c>
      <c r="H31" s="4" t="str">
        <f>'Eingabe Abitur'!X61</f>
        <v/>
      </c>
      <c r="I31" s="474" t="str">
        <f t="shared" si="0"/>
        <v/>
      </c>
      <c r="J31" s="130" t="str">
        <f>IF(OR(COUNT(C31:E31)=0,I31=""),"",IF(#REF!="BOS", ROUNDUP((I31*2+SUM(AP!C31:E31))/(2+COUNT(AP!C31:E31)),2),ROUNDUP((I31*3+SUM(AP!C31:E31))/(3+COUNT(AP!C31:E31)),2)))</f>
        <v/>
      </c>
      <c r="K31" s="475" t="str">
        <f t="shared" si="1"/>
        <v/>
      </c>
    </row>
    <row r="32" spans="1:11" x14ac:dyDescent="0.2">
      <c r="A32" s="388">
        <f>I1SA!A30</f>
        <v>27</v>
      </c>
      <c r="B32" s="145" t="str">
        <f>IF(Notenbogen!B30&lt;&gt;"", Notenbogen!B30, "")</f>
        <v/>
      </c>
      <c r="C32" s="145"/>
      <c r="D32" s="145"/>
      <c r="E32" s="130"/>
      <c r="F32" s="4" t="str">
        <f>'Eingabe Abitur'!Q63</f>
        <v/>
      </c>
      <c r="G32" s="484" t="str">
        <f>'Eingabe Abitur'!R63</f>
        <v/>
      </c>
      <c r="H32" s="4" t="str">
        <f>'Eingabe Abitur'!X63</f>
        <v/>
      </c>
      <c r="I32" s="474" t="str">
        <f t="shared" si="0"/>
        <v/>
      </c>
      <c r="J32" s="130" t="str">
        <f>IF(OR(COUNT(C32:E32)=0,I32=""),"",IF(#REF!="BOS", ROUNDUP((I32*2+SUM(AP!C32:E32))/(2+COUNT(AP!C32:E32)),2),ROUNDUP((I32*3+SUM(AP!C32:E32))/(3+COUNT(AP!C32:E32)),2)))</f>
        <v/>
      </c>
      <c r="K32" s="475" t="str">
        <f t="shared" si="1"/>
        <v/>
      </c>
    </row>
    <row r="33" spans="1:11" x14ac:dyDescent="0.2">
      <c r="A33" s="388">
        <f>I1SA!A31</f>
        <v>28</v>
      </c>
      <c r="B33" s="145" t="str">
        <f>IF(Notenbogen!B31&lt;&gt;"", Notenbogen!B31, "")</f>
        <v/>
      </c>
      <c r="C33" s="145"/>
      <c r="D33" s="145"/>
      <c r="E33" s="130"/>
      <c r="F33" s="4" t="str">
        <f>'Eingabe Abitur'!Q65</f>
        <v/>
      </c>
      <c r="G33" s="484" t="str">
        <f>'Eingabe Abitur'!R65</f>
        <v/>
      </c>
      <c r="H33" s="4" t="str">
        <f>'Eingabe Abitur'!X65</f>
        <v/>
      </c>
      <c r="I33" s="474" t="str">
        <f t="shared" si="0"/>
        <v/>
      </c>
      <c r="J33" s="130" t="str">
        <f>IF(OR(COUNT(C33:E33)=0,I33=""),"",IF(#REF!="BOS", ROUNDUP((I33*2+SUM(AP!C33:E33))/(2+COUNT(AP!C33:E33)),2),ROUNDUP((I33*3+SUM(AP!C33:E33))/(3+COUNT(AP!C33:E33)),2)))</f>
        <v/>
      </c>
      <c r="K33" s="475" t="str">
        <f t="shared" si="1"/>
        <v/>
      </c>
    </row>
    <row r="34" spans="1:11" x14ac:dyDescent="0.2">
      <c r="A34" s="388">
        <f>I1SA!A32</f>
        <v>29</v>
      </c>
      <c r="B34" s="145" t="str">
        <f>IF(Notenbogen!B32&lt;&gt;"", Notenbogen!B32, "")</f>
        <v/>
      </c>
      <c r="C34" s="145"/>
      <c r="D34" s="145"/>
      <c r="E34" s="130"/>
      <c r="F34" s="4" t="str">
        <f>'Eingabe Abitur'!Q67</f>
        <v/>
      </c>
      <c r="G34" s="484" t="str">
        <f>'Eingabe Abitur'!R67</f>
        <v/>
      </c>
      <c r="H34" s="4" t="str">
        <f>'Eingabe Abitur'!X67</f>
        <v/>
      </c>
      <c r="I34" s="474" t="str">
        <f t="shared" si="0"/>
        <v/>
      </c>
      <c r="J34" s="130" t="str">
        <f>IF(OR(COUNT(C34:E34)=0,I34=""),"",IF(#REF!="BOS", ROUNDUP((I34*2+SUM(AP!C34:E34))/(2+COUNT(AP!C34:E34)),2),ROUNDUP((I34*3+SUM(AP!C34:E34))/(3+COUNT(AP!C34:E34)),2)))</f>
        <v/>
      </c>
      <c r="K34" s="475" t="str">
        <f t="shared" si="1"/>
        <v/>
      </c>
    </row>
    <row r="35" spans="1:11" x14ac:dyDescent="0.2">
      <c r="A35" s="388">
        <f>I1SA!A33</f>
        <v>30</v>
      </c>
      <c r="B35" s="145" t="str">
        <f>IF(Notenbogen!B33&lt;&gt;"", Notenbogen!B33, "")</f>
        <v/>
      </c>
      <c r="C35" s="145"/>
      <c r="D35" s="145"/>
      <c r="E35" s="130"/>
      <c r="F35" s="4" t="str">
        <f>'Eingabe Abitur'!Q69</f>
        <v/>
      </c>
      <c r="G35" s="484" t="str">
        <f>'Eingabe Abitur'!R69</f>
        <v/>
      </c>
      <c r="H35" s="4" t="str">
        <f>'Eingabe Abitur'!X69</f>
        <v/>
      </c>
      <c r="I35" s="474" t="str">
        <f t="shared" si="0"/>
        <v/>
      </c>
      <c r="J35" s="130" t="str">
        <f>IF(OR(COUNT(C35:E35)=0,I35=""),"",IF(#REF!="BOS", ROUNDUP((I35*2+SUM(AP!C35:E35))/(2+COUNT(AP!C35:E35)),2),ROUNDUP((I35*3+SUM(AP!C35:E35))/(3+COUNT(AP!C35:E35)),2)))</f>
        <v/>
      </c>
      <c r="K35" s="475" t="str">
        <f t="shared" si="1"/>
        <v/>
      </c>
    </row>
    <row r="36" spans="1:11" x14ac:dyDescent="0.2">
      <c r="A36" s="388">
        <f>I1SA!A34</f>
        <v>31</v>
      </c>
      <c r="B36" s="145" t="str">
        <f>IF(Notenbogen!B34&lt;&gt;"", Notenbogen!B34, "")</f>
        <v/>
      </c>
      <c r="C36" s="145"/>
      <c r="D36" s="145"/>
      <c r="E36" s="130"/>
      <c r="F36" s="4" t="str">
        <f>'Eingabe Abitur'!Q71</f>
        <v/>
      </c>
      <c r="G36" s="484" t="str">
        <f>'Eingabe Abitur'!R71</f>
        <v/>
      </c>
      <c r="H36" s="4" t="str">
        <f>'Eingabe Abitur'!X71</f>
        <v/>
      </c>
      <c r="I36" s="474" t="str">
        <f t="shared" si="0"/>
        <v/>
      </c>
      <c r="J36" s="130" t="str">
        <f>IF(OR(COUNT(C36:E36)=0,I36=""),"",IF(#REF!="BOS", ROUNDUP((I36*2+SUM(AP!C36:E36))/(2+COUNT(AP!C36:E36)),2),ROUNDUP((I36*3+SUM(AP!C36:E36))/(3+COUNT(AP!C36:E36)),2)))</f>
        <v/>
      </c>
      <c r="K36" s="475" t="str">
        <f t="shared" si="1"/>
        <v/>
      </c>
    </row>
    <row r="37" spans="1:11" x14ac:dyDescent="0.2">
      <c r="A37" s="388">
        <f>I1SA!A35</f>
        <v>32</v>
      </c>
      <c r="B37" s="145" t="str">
        <f>IF(Notenbogen!B35&lt;&gt;"", Notenbogen!B35, "")</f>
        <v/>
      </c>
      <c r="C37" s="145"/>
      <c r="D37" s="145"/>
      <c r="E37" s="130"/>
      <c r="F37" s="4" t="str">
        <f>'Eingabe Abitur'!Q73</f>
        <v/>
      </c>
      <c r="G37" s="484" t="str">
        <f>'Eingabe Abitur'!R73</f>
        <v/>
      </c>
      <c r="H37" s="4" t="str">
        <f>'Eingabe Abitur'!X73</f>
        <v/>
      </c>
      <c r="I37" s="474" t="str">
        <f t="shared" si="0"/>
        <v/>
      </c>
      <c r="J37" s="130" t="str">
        <f>IF(OR(COUNT(C37:E37)=0,I37=""),"",IF(#REF!="BOS", ROUNDUP((I37*2+SUM(AP!C37:E37))/(2+COUNT(AP!C37:E37)),2),ROUNDUP((I37*3+SUM(AP!C37:E37))/(3+COUNT(AP!C37:E37)),2)))</f>
        <v/>
      </c>
      <c r="K37" s="475" t="str">
        <f t="shared" si="1"/>
        <v/>
      </c>
    </row>
    <row r="38" spans="1:11" x14ac:dyDescent="0.2">
      <c r="A38" s="388">
        <f>I1SA!A36</f>
        <v>33</v>
      </c>
      <c r="B38" s="145" t="str">
        <f>IF(Notenbogen!B36&lt;&gt;"", Notenbogen!B36, "")</f>
        <v/>
      </c>
      <c r="C38" s="145"/>
      <c r="D38" s="145"/>
      <c r="E38" s="130"/>
      <c r="F38" s="4" t="str">
        <f>'Eingabe Abitur'!Q75</f>
        <v/>
      </c>
      <c r="G38" s="484" t="str">
        <f>'Eingabe Abitur'!R75</f>
        <v/>
      </c>
      <c r="H38" s="4" t="str">
        <f>'Eingabe Abitur'!X75</f>
        <v/>
      </c>
      <c r="I38" s="474" t="str">
        <f t="shared" si="0"/>
        <v/>
      </c>
      <c r="J38" s="130" t="str">
        <f>IF(OR(COUNT(C38:E38)=0,I38=""),"",IF(#REF!="BOS", ROUNDUP((I38*2+SUM(AP!C38:E38))/(2+COUNT(AP!C38:E38)),2),ROUNDUP((I38*3+SUM(AP!C38:E38))/(3+COUNT(AP!C38:E38)),2)))</f>
        <v/>
      </c>
      <c r="K38" s="475" t="str">
        <f t="shared" si="1"/>
        <v/>
      </c>
    </row>
    <row r="39" spans="1:11" x14ac:dyDescent="0.2">
      <c r="A39" s="388">
        <f>I1SA!A37</f>
        <v>34</v>
      </c>
      <c r="B39" s="145" t="str">
        <f>IF(Notenbogen!B37&lt;&gt;"", Notenbogen!B37, "")</f>
        <v/>
      </c>
      <c r="C39" s="145"/>
      <c r="D39" s="145"/>
      <c r="E39" s="130"/>
      <c r="F39" s="4" t="str">
        <f>'Eingabe Abitur'!Q77</f>
        <v/>
      </c>
      <c r="G39" s="484" t="str">
        <f>'Eingabe Abitur'!R77</f>
        <v/>
      </c>
      <c r="H39" s="4" t="str">
        <f>'Eingabe Abitur'!X77</f>
        <v/>
      </c>
      <c r="I39" s="474" t="str">
        <f t="shared" si="0"/>
        <v/>
      </c>
      <c r="J39" s="130" t="str">
        <f>IF(OR(COUNT(C39:E39)=0,I39=""),"",IF(#REF!="BOS", ROUNDUP((I39*2+SUM(AP!C39:E39))/(2+COUNT(AP!C39:E39)),2),ROUNDUP((I39*3+SUM(AP!C39:E39))/(3+COUNT(AP!C39:E39)),2)))</f>
        <v/>
      </c>
      <c r="K39" s="475" t="str">
        <f t="shared" si="1"/>
        <v/>
      </c>
    </row>
    <row r="40" spans="1:11" ht="13.5" thickBot="1" x14ac:dyDescent="0.25">
      <c r="A40" s="388">
        <f>I1SA!A38</f>
        <v>35</v>
      </c>
      <c r="B40" s="145" t="str">
        <f>IF(Notenbogen!B38&lt;&gt;"", Notenbogen!B38, "")</f>
        <v/>
      </c>
      <c r="C40" s="145"/>
      <c r="D40" s="145"/>
      <c r="E40" s="130"/>
      <c r="F40" s="4" t="str">
        <f>'Eingabe Abitur'!Q79</f>
        <v/>
      </c>
      <c r="G40" s="484" t="str">
        <f>'Eingabe Abitur'!R79</f>
        <v/>
      </c>
      <c r="H40" s="4" t="str">
        <f>'Eingabe Abitur'!X79</f>
        <v/>
      </c>
      <c r="I40" s="474" t="str">
        <f t="shared" si="0"/>
        <v/>
      </c>
      <c r="J40" s="476" t="str">
        <f>IF(OR(COUNT(C40:E40)=0,I40=""),"",IF(#REF!="BOS", ROUNDUP((I40*2+SUM(AP!C40:E40))/(2+COUNT(AP!C40:E40)),2),ROUNDUP((I40*3+SUM(AP!C40:E40))/(3+COUNT(AP!C40:E40)),2)))</f>
        <v/>
      </c>
      <c r="K40" s="477" t="str">
        <f t="shared" si="1"/>
        <v/>
      </c>
    </row>
    <row r="41" spans="1:11" x14ac:dyDescent="0.2">
      <c r="B41" s="1" t="s">
        <v>68</v>
      </c>
      <c r="E41" s="134" t="e">
        <f>AVERAGE(C6:E40)</f>
        <v>#DIV/0!</v>
      </c>
      <c r="G41" s="134" t="e">
        <f>AVERAGE(G6:G40)</f>
        <v>#DIV/0!</v>
      </c>
      <c r="H41" s="134" t="e">
        <f>AVERAGE(H6:H40)</f>
        <v>#DIV/0!</v>
      </c>
      <c r="I41" s="478" t="e">
        <f>AVERAGE(I6:I40)</f>
        <v>#DIV/0!</v>
      </c>
      <c r="K41" s="478" t="e">
        <f>AVERAGE(K6:K40)</f>
        <v>#DIV/0!</v>
      </c>
    </row>
    <row r="42" spans="1:11" ht="13.5" thickBot="1" x14ac:dyDescent="0.25">
      <c r="B42" s="1" t="s">
        <v>48</v>
      </c>
      <c r="E42" s="109" t="s">
        <v>19</v>
      </c>
    </row>
    <row r="43" spans="1:11" ht="13.5" thickBot="1" x14ac:dyDescent="0.25">
      <c r="B43" s="1" t="s">
        <v>62</v>
      </c>
      <c r="E43" s="120" t="s">
        <v>142</v>
      </c>
      <c r="G43" s="519" t="s">
        <v>66</v>
      </c>
      <c r="H43" s="519"/>
      <c r="I43" s="519"/>
      <c r="J43" s="386"/>
    </row>
    <row r="44" spans="1:11" x14ac:dyDescent="0.2">
      <c r="B44" s="1" t="s">
        <v>63</v>
      </c>
      <c r="E44" s="121">
        <f>+IF('Eingabe Abitur'!Q10&gt;0,'Eingabe Abitur'!Q10,60)</f>
        <v>60</v>
      </c>
      <c r="F44" s="112" t="s">
        <v>64</v>
      </c>
      <c r="G44" s="14">
        <v>34</v>
      </c>
      <c r="H44" s="112" t="s">
        <v>65</v>
      </c>
      <c r="I44" s="14">
        <v>49</v>
      </c>
      <c r="J44" s="192"/>
    </row>
    <row r="45" spans="1:11" x14ac:dyDescent="0.2">
      <c r="G45" s="119"/>
      <c r="H45" s="110"/>
      <c r="I45" s="119"/>
      <c r="J45" s="119"/>
    </row>
    <row r="46" spans="1:11" x14ac:dyDescent="0.2">
      <c r="G46" s="119"/>
      <c r="I46" s="119"/>
      <c r="J46" s="119"/>
    </row>
    <row r="47" spans="1:11" x14ac:dyDescent="0.2">
      <c r="G47" s="119"/>
      <c r="H47" s="135"/>
    </row>
    <row r="48" spans="1:11" x14ac:dyDescent="0.2">
      <c r="G48" s="119"/>
      <c r="H48" s="135"/>
    </row>
    <row r="49" spans="5:12" x14ac:dyDescent="0.2">
      <c r="E49" s="132" t="s">
        <v>32</v>
      </c>
      <c r="F49" s="132" t="s">
        <v>33</v>
      </c>
      <c r="G49" s="132" t="s">
        <v>18</v>
      </c>
      <c r="H49" s="135" t="s">
        <v>5</v>
      </c>
      <c r="I49" s="1" t="s">
        <v>17</v>
      </c>
      <c r="K49" s="1" t="s">
        <v>5</v>
      </c>
      <c r="L49" s="1" t="s">
        <v>17</v>
      </c>
    </row>
    <row r="50" spans="5:12" x14ac:dyDescent="0.2">
      <c r="E50" s="224">
        <f>+NB!W804</f>
        <v>60</v>
      </c>
      <c r="F50" s="225">
        <f>+NB!X804</f>
        <v>57</v>
      </c>
      <c r="G50" s="226">
        <f>+NB!Y804</f>
        <v>15</v>
      </c>
      <c r="H50" s="228">
        <f>COUNTIF(G$6:G$40,15)</f>
        <v>0</v>
      </c>
      <c r="I50" s="235" t="e">
        <f>+H50/(SUM($H$50:$H$65))</f>
        <v>#DIV/0!</v>
      </c>
      <c r="J50" s="231"/>
      <c r="K50" s="82"/>
      <c r="L50" s="82"/>
    </row>
    <row r="51" spans="5:12" x14ac:dyDescent="0.2">
      <c r="E51" s="45">
        <f>+NB!W805</f>
        <v>56</v>
      </c>
      <c r="F51" s="44">
        <f>+NB!X805</f>
        <v>54</v>
      </c>
      <c r="G51" s="221">
        <f>+NB!Y805</f>
        <v>14</v>
      </c>
      <c r="H51" s="133">
        <f>COUNTIF(G$6:G$40,14)</f>
        <v>0</v>
      </c>
      <c r="I51" s="236" t="e">
        <f t="shared" ref="I51:I65" si="2">+H51/(SUM($H$50:$H$65))</f>
        <v>#DIV/0!</v>
      </c>
      <c r="J51" s="232"/>
      <c r="K51" s="138">
        <f>+H50+H51+H52</f>
        <v>0</v>
      </c>
      <c r="L51" s="140" t="e">
        <f>+I50+I51+I52</f>
        <v>#DIV/0!</v>
      </c>
    </row>
    <row r="52" spans="5:12" x14ac:dyDescent="0.2">
      <c r="E52" s="222">
        <f>+NB!W806</f>
        <v>53</v>
      </c>
      <c r="F52" s="227">
        <f>+NB!X806</f>
        <v>51</v>
      </c>
      <c r="G52" s="223">
        <f>+NB!Y806</f>
        <v>13</v>
      </c>
      <c r="H52" s="229">
        <f>COUNTIF(G$6:G$40,13)</f>
        <v>0</v>
      </c>
      <c r="I52" s="236" t="e">
        <f t="shared" si="2"/>
        <v>#DIV/0!</v>
      </c>
      <c r="J52" s="233"/>
      <c r="K52" s="139"/>
      <c r="L52" s="139"/>
    </row>
    <row r="53" spans="5:12" x14ac:dyDescent="0.2">
      <c r="E53" s="45">
        <f>+NB!W807</f>
        <v>50</v>
      </c>
      <c r="F53" s="44">
        <f>+NB!X807</f>
        <v>48</v>
      </c>
      <c r="G53" s="221">
        <f>+NB!Y807</f>
        <v>12</v>
      </c>
      <c r="H53" s="228">
        <f>COUNTIF(G$6:G$40,12)</f>
        <v>0</v>
      </c>
      <c r="I53" s="235" t="e">
        <f t="shared" si="2"/>
        <v>#DIV/0!</v>
      </c>
      <c r="J53" s="231"/>
      <c r="K53" s="82"/>
      <c r="L53" s="82"/>
    </row>
    <row r="54" spans="5:12" x14ac:dyDescent="0.2">
      <c r="E54" s="45">
        <f>+NB!W808</f>
        <v>47</v>
      </c>
      <c r="F54" s="44">
        <f>+NB!X808</f>
        <v>45</v>
      </c>
      <c r="G54" s="221">
        <f>+NB!Y808</f>
        <v>11</v>
      </c>
      <c r="H54" s="133">
        <f>COUNTIF(G$6:G$40,11)</f>
        <v>0</v>
      </c>
      <c r="I54" s="236" t="e">
        <f t="shared" si="2"/>
        <v>#DIV/0!</v>
      </c>
      <c r="J54" s="232"/>
      <c r="K54" s="138">
        <f>+H53+H54+H55</f>
        <v>0</v>
      </c>
      <c r="L54" s="140" t="e">
        <f>+I53+I54+I55</f>
        <v>#DIV/0!</v>
      </c>
    </row>
    <row r="55" spans="5:12" x14ac:dyDescent="0.2">
      <c r="E55" s="45">
        <f>+NB!W809</f>
        <v>44</v>
      </c>
      <c r="F55" s="44">
        <f>+NB!X809</f>
        <v>42</v>
      </c>
      <c r="G55" s="221">
        <f>+NB!Y809</f>
        <v>10</v>
      </c>
      <c r="H55" s="229">
        <f>COUNTIF(G$6:G$40,10)</f>
        <v>0</v>
      </c>
      <c r="I55" s="237" t="e">
        <f t="shared" si="2"/>
        <v>#DIV/0!</v>
      </c>
      <c r="J55" s="233"/>
      <c r="K55" s="139"/>
      <c r="L55" s="139"/>
    </row>
    <row r="56" spans="5:12" x14ac:dyDescent="0.2">
      <c r="E56" s="224">
        <f>+NB!W810</f>
        <v>41</v>
      </c>
      <c r="F56" s="225">
        <f>+NB!X810</f>
        <v>40</v>
      </c>
      <c r="G56" s="226">
        <f>+NB!Y810</f>
        <v>9</v>
      </c>
      <c r="H56" s="228">
        <f>COUNTIF(G$6:G$40,9)</f>
        <v>0</v>
      </c>
      <c r="I56" s="236" t="e">
        <f t="shared" si="2"/>
        <v>#DIV/0!</v>
      </c>
      <c r="J56" s="231"/>
      <c r="K56" s="82"/>
      <c r="L56" s="82"/>
    </row>
    <row r="57" spans="5:12" x14ac:dyDescent="0.2">
      <c r="E57" s="45">
        <f>+NB!W811</f>
        <v>39</v>
      </c>
      <c r="F57" s="44">
        <f>+NB!X811</f>
        <v>38</v>
      </c>
      <c r="G57" s="221">
        <f>+NB!Y811</f>
        <v>8</v>
      </c>
      <c r="H57" s="133">
        <f>COUNTIF(G$6:G$40,8)</f>
        <v>0</v>
      </c>
      <c r="I57" s="236" t="e">
        <f t="shared" si="2"/>
        <v>#DIV/0!</v>
      </c>
      <c r="J57" s="232"/>
      <c r="K57" s="138">
        <f>+H56+H57+H58</f>
        <v>0</v>
      </c>
      <c r="L57" s="140" t="e">
        <f>+I56+I57+I58</f>
        <v>#DIV/0!</v>
      </c>
    </row>
    <row r="58" spans="5:12" x14ac:dyDescent="0.2">
      <c r="E58" s="222">
        <f>+NB!W812</f>
        <v>37</v>
      </c>
      <c r="F58" s="227">
        <f>+NB!X812</f>
        <v>36</v>
      </c>
      <c r="G58" s="223">
        <f>+NB!Y812</f>
        <v>7</v>
      </c>
      <c r="H58" s="229">
        <f>COUNTIF(G$6:G$40,7)</f>
        <v>0</v>
      </c>
      <c r="I58" s="236" t="e">
        <f t="shared" si="2"/>
        <v>#DIV/0!</v>
      </c>
      <c r="J58" s="233"/>
      <c r="K58" s="139"/>
      <c r="L58" s="139"/>
    </row>
    <row r="59" spans="5:12" x14ac:dyDescent="0.2">
      <c r="E59" s="45">
        <f>+NB!W813</f>
        <v>35</v>
      </c>
      <c r="F59" s="44">
        <f>+NB!X813</f>
        <v>34</v>
      </c>
      <c r="G59" s="221">
        <f>+NB!Y813</f>
        <v>6</v>
      </c>
      <c r="H59" s="228">
        <f>COUNTIF(G$6:G$40,6)</f>
        <v>0</v>
      </c>
      <c r="I59" s="235" t="e">
        <f t="shared" si="2"/>
        <v>#DIV/0!</v>
      </c>
      <c r="J59" s="231"/>
      <c r="K59" s="82"/>
      <c r="L59" s="82"/>
    </row>
    <row r="60" spans="5:12" x14ac:dyDescent="0.2">
      <c r="E60" s="45">
        <f>+NB!W814</f>
        <v>33</v>
      </c>
      <c r="F60" s="44">
        <f>+NB!X814</f>
        <v>32</v>
      </c>
      <c r="G60" s="221">
        <f>+NB!Y814</f>
        <v>5</v>
      </c>
      <c r="H60" s="133">
        <f>COUNTIF(G$6:G$40,5)</f>
        <v>0</v>
      </c>
      <c r="I60" s="236" t="e">
        <f t="shared" si="2"/>
        <v>#DIV/0!</v>
      </c>
      <c r="J60" s="232"/>
      <c r="K60" s="138">
        <f>+H59+H60+H61</f>
        <v>0</v>
      </c>
      <c r="L60" s="140" t="e">
        <f>+I59+I60+I61</f>
        <v>#DIV/0!</v>
      </c>
    </row>
    <row r="61" spans="5:12" x14ac:dyDescent="0.2">
      <c r="E61" s="45">
        <f>+NB!W815</f>
        <v>31</v>
      </c>
      <c r="F61" s="44">
        <f>+NB!X815</f>
        <v>30</v>
      </c>
      <c r="G61" s="221">
        <f>+NB!Y815</f>
        <v>4</v>
      </c>
      <c r="H61" s="229">
        <f>COUNTIF(G$6:G$40,4)</f>
        <v>0</v>
      </c>
      <c r="I61" s="237" t="e">
        <f t="shared" si="2"/>
        <v>#DIV/0!</v>
      </c>
      <c r="J61" s="233"/>
      <c r="K61" s="139"/>
      <c r="L61" s="139"/>
    </row>
    <row r="62" spans="5:12" x14ac:dyDescent="0.2">
      <c r="E62" s="224">
        <f>+NB!W816</f>
        <v>29</v>
      </c>
      <c r="F62" s="225">
        <f>+NB!X816</f>
        <v>27</v>
      </c>
      <c r="G62" s="226">
        <f>+NB!Y816</f>
        <v>3</v>
      </c>
      <c r="H62" s="228">
        <f>COUNTIF(G$6:G$40,3)</f>
        <v>0</v>
      </c>
      <c r="I62" s="236" t="e">
        <f t="shared" si="2"/>
        <v>#DIV/0!</v>
      </c>
      <c r="J62" s="231"/>
      <c r="K62" s="82"/>
      <c r="L62" s="82"/>
    </row>
    <row r="63" spans="5:12" x14ac:dyDescent="0.2">
      <c r="E63" s="45">
        <f>+NB!W817</f>
        <v>26</v>
      </c>
      <c r="F63" s="44">
        <f>+NB!X817</f>
        <v>24</v>
      </c>
      <c r="G63" s="221">
        <f>+NB!Y817</f>
        <v>2</v>
      </c>
      <c r="H63" s="133">
        <f>COUNTIF(G$6:G$40,2)</f>
        <v>0</v>
      </c>
      <c r="I63" s="236" t="e">
        <f t="shared" si="2"/>
        <v>#DIV/0!</v>
      </c>
      <c r="J63" s="232"/>
      <c r="K63" s="138">
        <f>+H62+H63+H64</f>
        <v>0</v>
      </c>
      <c r="L63" s="140" t="e">
        <f>+I62+I63+I64</f>
        <v>#DIV/0!</v>
      </c>
    </row>
    <row r="64" spans="5:12" x14ac:dyDescent="0.2">
      <c r="E64" s="222">
        <f>+NB!W818</f>
        <v>23</v>
      </c>
      <c r="F64" s="227">
        <f>+NB!X818</f>
        <v>21</v>
      </c>
      <c r="G64" s="223">
        <f>+NB!Y818</f>
        <v>1</v>
      </c>
      <c r="H64" s="229">
        <f>COUNTIF(G$6:G$40,1)</f>
        <v>0</v>
      </c>
      <c r="I64" s="236" t="e">
        <f t="shared" si="2"/>
        <v>#DIV/0!</v>
      </c>
      <c r="J64" s="233"/>
      <c r="K64" s="139"/>
      <c r="L64" s="139"/>
    </row>
    <row r="65" spans="5:12" x14ac:dyDescent="0.2">
      <c r="E65" s="222">
        <f>+NB!W819</f>
        <v>20</v>
      </c>
      <c r="F65" s="227">
        <f>+NB!X819</f>
        <v>0</v>
      </c>
      <c r="G65" s="223">
        <f>+NB!Y819</f>
        <v>0</v>
      </c>
      <c r="H65" s="230">
        <f>COUNTIF(G$6:G$40,0)</f>
        <v>0</v>
      </c>
      <c r="I65" s="238" t="e">
        <f t="shared" si="2"/>
        <v>#DIV/0!</v>
      </c>
      <c r="J65" s="234"/>
      <c r="K65" s="388">
        <f>+H65</f>
        <v>0</v>
      </c>
      <c r="L65" s="136" t="e">
        <f>+I65</f>
        <v>#DIV/0!</v>
      </c>
    </row>
  </sheetData>
  <sheetProtection password="CC71" sheet="1" objects="1" scenarios="1" formatCells="0" formatColumns="0" formatRows="0"/>
  <mergeCells count="6">
    <mergeCell ref="J5:K5"/>
    <mergeCell ref="G43:I43"/>
    <mergeCell ref="E2:H2"/>
    <mergeCell ref="E3:H3"/>
    <mergeCell ref="C5:E5"/>
    <mergeCell ref="F5:G5"/>
  </mergeCells>
  <conditionalFormatting sqref="F6:F40">
    <cfRule type="expression" dxfId="45" priority="5" stopIfTrue="1">
      <formula>$E$42="Punkte"</formula>
    </cfRule>
    <cfRule type="expression" dxfId="44" priority="6" stopIfTrue="1">
      <formula>$E$42="BE"</formula>
    </cfRule>
  </conditionalFormatting>
  <conditionalFormatting sqref="I6:I40">
    <cfRule type="cellIs" dxfId="43" priority="7" stopIfTrue="1" operator="lessThan">
      <formula>1</formula>
    </cfRule>
    <cfRule type="cellIs" dxfId="42" priority="8" stopIfTrue="1" operator="lessThan">
      <formula>3.5</formula>
    </cfRule>
  </conditionalFormatting>
  <conditionalFormatting sqref="G6:G40">
    <cfRule type="expression" dxfId="41" priority="3" stopIfTrue="1">
      <formula>$E$42="Punkte"</formula>
    </cfRule>
    <cfRule type="expression" dxfId="40" priority="4" stopIfTrue="1">
      <formula>$E$42="BE"</formula>
    </cfRule>
  </conditionalFormatting>
  <conditionalFormatting sqref="H6:H40">
    <cfRule type="expression" dxfId="39" priority="1" stopIfTrue="1">
      <formula>$E$42="Punkte"</formula>
    </cfRule>
    <cfRule type="expression" dxfId="38" priority="2" stopIfTrue="1">
      <formula>$E$42="BE"</formula>
    </cfRule>
  </conditionalFormatting>
  <dataValidations disablePrompts="1" count="2">
    <dataValidation type="list" allowBlank="1" showInputMessage="1" showErrorMessage="1" sqref="E43">
      <formula1>"E,M"</formula1>
    </dataValidation>
    <dataValidation type="list" allowBlank="1" showInputMessage="1" showErrorMessage="1" sqref="E42">
      <formula1>"BE,Punkte"</formula1>
    </dataValidation>
  </dataValidations>
  <pageMargins left="0.78740157499999996" right="0.78740157499999996" top="0.36" bottom="0.43" header="0.4921259845" footer="0.4921259845"/>
  <pageSetup paperSize="9" scale="95" orientation="portrait" r:id="rId1"/>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AB5555"/>
  </sheetPr>
  <dimension ref="A1:AB83"/>
  <sheetViews>
    <sheetView zoomScale="80" zoomScaleNormal="80" workbookViewId="0">
      <pane xSplit="2" ySplit="10" topLeftCell="C11" activePane="bottomRight" state="frozen"/>
      <selection pane="topRight" activeCell="C1" sqref="C1"/>
      <selection pane="bottomLeft" activeCell="A11" sqref="A11"/>
      <selection pane="bottomRight" activeCell="C8" sqref="C8"/>
    </sheetView>
  </sheetViews>
  <sheetFormatPr baseColWidth="10" defaultColWidth="11.5703125" defaultRowHeight="12.75" x14ac:dyDescent="0.2"/>
  <cols>
    <col min="1" max="1" width="3.85546875" style="15" bestFit="1" customWidth="1"/>
    <col min="2" max="2" width="41" style="15" bestFit="1" customWidth="1"/>
    <col min="3" max="3" width="6.28515625" style="20" customWidth="1"/>
    <col min="4" max="5" width="6.42578125" style="20" bestFit="1" customWidth="1"/>
    <col min="6" max="8" width="4.85546875" style="20" customWidth="1"/>
    <col min="9" max="9" width="5" style="20" customWidth="1"/>
    <col min="10" max="10" width="8.140625" style="20" bestFit="1" customWidth="1"/>
    <col min="11" max="12" width="5.28515625" style="20" bestFit="1" customWidth="1"/>
    <col min="13" max="13" width="6.140625" style="20" bestFit="1" customWidth="1"/>
    <col min="14" max="14" width="5.5703125" style="20" bestFit="1" customWidth="1"/>
    <col min="15" max="15" width="5.7109375" style="20" bestFit="1" customWidth="1"/>
    <col min="16" max="16" width="8.140625" style="20" bestFit="1" customWidth="1"/>
    <col min="17" max="17" width="8" style="20" bestFit="1" customWidth="1"/>
    <col min="18" max="18" width="8.28515625" style="20" bestFit="1" customWidth="1"/>
    <col min="19" max="19" width="7" style="20" customWidth="1"/>
    <col min="20" max="20" width="5.85546875" style="20" bestFit="1" customWidth="1"/>
    <col min="21" max="21" width="6.140625" style="20" bestFit="1" customWidth="1"/>
    <col min="22" max="22" width="8.42578125" style="20" bestFit="1" customWidth="1"/>
    <col min="23" max="23" width="10.7109375" style="20" bestFit="1" customWidth="1"/>
    <col min="24" max="24" width="9.85546875" style="20" bestFit="1" customWidth="1"/>
    <col min="25" max="25" width="10.140625" style="340" bestFit="1" customWidth="1"/>
    <col min="26" max="26" width="9.28515625" style="20" bestFit="1" customWidth="1"/>
    <col min="27" max="16384" width="11.5703125" style="15"/>
  </cols>
  <sheetData>
    <row r="1" spans="1:28" s="30" customFormat="1" ht="15.75" x14ac:dyDescent="0.25">
      <c r="A1" s="272"/>
      <c r="B1" s="53" t="s">
        <v>143</v>
      </c>
      <c r="C1" s="273"/>
      <c r="D1" s="273"/>
      <c r="E1" s="273"/>
      <c r="F1" s="271"/>
      <c r="G1" s="271"/>
      <c r="H1" s="271"/>
      <c r="I1" s="271"/>
      <c r="J1" s="271"/>
      <c r="K1" s="271"/>
      <c r="L1" s="271"/>
      <c r="M1" s="271"/>
      <c r="N1" s="271"/>
      <c r="O1" s="271"/>
      <c r="P1" s="271"/>
      <c r="Q1" s="271"/>
      <c r="R1" s="271"/>
      <c r="S1" s="271"/>
      <c r="T1" s="271"/>
      <c r="U1" s="271"/>
      <c r="V1" s="271"/>
      <c r="W1" s="271"/>
      <c r="X1" s="271"/>
      <c r="Y1" s="274"/>
      <c r="Z1" s="269"/>
    </row>
    <row r="2" spans="1:28" s="30" customFormat="1" ht="15.75" x14ac:dyDescent="0.25">
      <c r="A2" s="272"/>
      <c r="B2" s="53" t="str">
        <f>"Abschlussprüfung "&amp;Notenbogen!U1</f>
        <v>Abschlussprüfung 2017/18</v>
      </c>
      <c r="C2" s="273"/>
      <c r="D2" s="273"/>
      <c r="E2" s="273"/>
      <c r="F2" s="271"/>
      <c r="G2" s="271"/>
      <c r="H2" s="271"/>
      <c r="I2" s="271"/>
      <c r="J2" s="271"/>
      <c r="K2" s="271"/>
      <c r="L2" s="271"/>
      <c r="M2" s="271"/>
      <c r="N2" s="271"/>
      <c r="O2" s="271"/>
      <c r="P2" s="271"/>
      <c r="Q2" s="271"/>
      <c r="R2" s="271"/>
      <c r="S2" s="271"/>
      <c r="T2" s="271"/>
      <c r="U2" s="271"/>
      <c r="V2" s="271"/>
      <c r="W2" s="271"/>
      <c r="X2" s="271"/>
      <c r="Y2" s="274"/>
      <c r="Z2" s="269"/>
    </row>
    <row r="3" spans="1:28" s="30" customFormat="1" ht="16.5" thickBot="1" x14ac:dyDescent="0.3">
      <c r="A3" s="272"/>
      <c r="B3" s="53" t="s">
        <v>86</v>
      </c>
      <c r="C3" s="273"/>
      <c r="D3" s="273"/>
      <c r="E3" s="273"/>
      <c r="F3" s="271"/>
      <c r="G3" s="271"/>
      <c r="H3" s="271"/>
      <c r="I3" s="271"/>
      <c r="J3" s="271"/>
      <c r="K3" s="271"/>
      <c r="L3" s="271"/>
      <c r="M3" s="271"/>
      <c r="N3" s="271"/>
      <c r="O3" s="271"/>
      <c r="P3" s="271"/>
      <c r="Q3" s="271"/>
      <c r="R3" s="271"/>
      <c r="S3" s="271"/>
      <c r="T3" s="271"/>
      <c r="U3" s="271"/>
      <c r="V3" s="271"/>
      <c r="W3" s="271"/>
      <c r="X3" s="271"/>
      <c r="Y3" s="274"/>
      <c r="Z3" s="269"/>
    </row>
    <row r="4" spans="1:28" s="30" customFormat="1" ht="16.5" thickBot="1" x14ac:dyDescent="0.3">
      <c r="A4" s="272"/>
      <c r="B4" s="275" t="str">
        <f xml:space="preserve"> "Klasse "&amp;Notenbogen!B1</f>
        <v xml:space="preserve">Klasse </v>
      </c>
      <c r="E4" s="273"/>
      <c r="F4" s="271"/>
      <c r="G4" s="271"/>
      <c r="H4" s="271"/>
      <c r="I4" s="271"/>
      <c r="J4" s="271"/>
      <c r="K4" s="271"/>
      <c r="L4" s="271"/>
      <c r="M4" s="271"/>
      <c r="N4" s="271"/>
      <c r="O4" s="271"/>
      <c r="P4" s="271"/>
      <c r="Q4" s="271"/>
      <c r="R4" s="271"/>
      <c r="S4" s="271"/>
      <c r="T4" s="271"/>
      <c r="U4" s="271"/>
      <c r="V4" s="271"/>
      <c r="W4" s="271"/>
      <c r="X4" s="271"/>
      <c r="Y4" s="274"/>
      <c r="Z4" s="269"/>
    </row>
    <row r="5" spans="1:28" ht="16.5" thickBot="1" x14ac:dyDescent="0.3">
      <c r="A5" s="272"/>
      <c r="B5" s="480" t="str">
        <f>"Lehrer: "&amp;Notenbogen!M1</f>
        <v xml:space="preserve">Lehrer: </v>
      </c>
      <c r="C5" s="479"/>
      <c r="D5" s="276"/>
      <c r="E5" s="276"/>
      <c r="F5" s="251"/>
      <c r="G5" s="251"/>
      <c r="H5" s="251"/>
      <c r="I5" s="251"/>
      <c r="J5" s="251"/>
      <c r="K5" s="271"/>
      <c r="L5" s="271"/>
      <c r="M5" s="271"/>
      <c r="N5" s="271"/>
      <c r="O5" s="271"/>
      <c r="P5" s="271"/>
      <c r="Q5" s="271"/>
      <c r="R5" s="271"/>
      <c r="S5" s="271"/>
      <c r="T5" s="271"/>
      <c r="U5" s="271"/>
      <c r="V5" s="271"/>
      <c r="W5" s="271"/>
      <c r="X5" s="271"/>
      <c r="Y5" s="274"/>
      <c r="Z5" s="269"/>
    </row>
    <row r="6" spans="1:28" x14ac:dyDescent="0.2">
      <c r="A6" s="272"/>
      <c r="B6" s="30"/>
      <c r="C6" s="550" t="s">
        <v>90</v>
      </c>
      <c r="D6" s="551"/>
      <c r="E6" s="551"/>
      <c r="F6" s="551"/>
      <c r="G6" s="551"/>
      <c r="H6" s="551"/>
      <c r="I6" s="551"/>
      <c r="J6" s="551"/>
      <c r="K6" s="551"/>
      <c r="L6" s="551"/>
      <c r="M6" s="551"/>
      <c r="N6" s="551"/>
      <c r="O6" s="551"/>
      <c r="P6" s="551"/>
      <c r="Q6" s="551"/>
      <c r="R6" s="552"/>
      <c r="S6" s="550" t="s">
        <v>91</v>
      </c>
      <c r="T6" s="551"/>
      <c r="U6" s="551"/>
      <c r="V6" s="551"/>
      <c r="W6" s="551"/>
      <c r="X6" s="552"/>
      <c r="Y6" s="553" t="s">
        <v>92</v>
      </c>
      <c r="Z6" s="554"/>
    </row>
    <row r="7" spans="1:28" x14ac:dyDescent="0.2">
      <c r="A7" s="30"/>
      <c r="B7" s="30"/>
      <c r="C7" s="555" t="s">
        <v>93</v>
      </c>
      <c r="D7" s="556"/>
      <c r="E7" s="556"/>
      <c r="F7" s="556"/>
      <c r="G7" s="556"/>
      <c r="H7" s="556"/>
      <c r="I7" s="556"/>
      <c r="J7" s="557"/>
      <c r="K7" s="558" t="s">
        <v>94</v>
      </c>
      <c r="L7" s="556"/>
      <c r="M7" s="556"/>
      <c r="N7" s="556"/>
      <c r="O7" s="556"/>
      <c r="P7" s="557"/>
      <c r="Q7" s="277"/>
      <c r="R7" s="278"/>
      <c r="S7" s="559" t="s">
        <v>95</v>
      </c>
      <c r="T7" s="560"/>
      <c r="U7" s="560"/>
      <c r="V7" s="561"/>
      <c r="W7" s="279"/>
      <c r="X7" s="278"/>
      <c r="Y7" s="280"/>
      <c r="Z7" s="281"/>
    </row>
    <row r="8" spans="1:28" x14ac:dyDescent="0.2">
      <c r="A8" s="30"/>
      <c r="B8" s="30"/>
      <c r="C8" s="282" t="s">
        <v>96</v>
      </c>
      <c r="D8" s="283" t="s">
        <v>96</v>
      </c>
      <c r="E8" s="284" t="s">
        <v>96</v>
      </c>
      <c r="F8" s="283" t="s">
        <v>96</v>
      </c>
      <c r="G8" s="284" t="s">
        <v>96</v>
      </c>
      <c r="H8" s="283" t="s">
        <v>96</v>
      </c>
      <c r="I8" s="285" t="s">
        <v>96</v>
      </c>
      <c r="J8" s="286"/>
      <c r="K8" s="558" t="s">
        <v>97</v>
      </c>
      <c r="L8" s="556"/>
      <c r="M8" s="574" t="s">
        <v>98</v>
      </c>
      <c r="N8" s="560"/>
      <c r="O8" s="561"/>
      <c r="P8" s="286"/>
      <c r="Q8" s="287"/>
      <c r="R8" s="278"/>
      <c r="S8" s="79"/>
      <c r="T8" s="288"/>
      <c r="U8" s="288"/>
      <c r="V8" s="289"/>
      <c r="W8" s="279"/>
      <c r="X8" s="278"/>
      <c r="Y8" s="280"/>
      <c r="Z8" s="281"/>
    </row>
    <row r="9" spans="1:28" x14ac:dyDescent="0.2">
      <c r="A9" s="271"/>
      <c r="B9" s="271"/>
      <c r="C9" s="290"/>
      <c r="D9" s="291"/>
      <c r="E9" s="291"/>
      <c r="F9" s="291"/>
      <c r="G9" s="291"/>
      <c r="H9" s="291"/>
      <c r="I9" s="292"/>
      <c r="J9" s="286" t="s">
        <v>99</v>
      </c>
      <c r="K9" s="270"/>
      <c r="L9" s="271"/>
      <c r="M9" s="270" t="s">
        <v>100</v>
      </c>
      <c r="N9" s="271" t="s">
        <v>101</v>
      </c>
      <c r="O9" s="241" t="s">
        <v>102</v>
      </c>
      <c r="P9" s="286" t="s">
        <v>99</v>
      </c>
      <c r="Q9" s="287" t="s">
        <v>103</v>
      </c>
      <c r="R9" s="293" t="s">
        <v>104</v>
      </c>
      <c r="S9" s="77" t="s">
        <v>105</v>
      </c>
      <c r="T9" s="271" t="s">
        <v>106</v>
      </c>
      <c r="U9" s="271" t="s">
        <v>107</v>
      </c>
      <c r="V9" s="294" t="s">
        <v>16</v>
      </c>
      <c r="W9" s="295" t="s">
        <v>108</v>
      </c>
      <c r="X9" s="296" t="s">
        <v>104</v>
      </c>
      <c r="Y9" s="280" t="s">
        <v>108</v>
      </c>
      <c r="Z9" s="297" t="s">
        <v>104</v>
      </c>
    </row>
    <row r="10" spans="1:28" ht="13.5" thickBot="1" x14ac:dyDescent="0.25">
      <c r="A10" s="57"/>
      <c r="B10" s="298" t="s">
        <v>109</v>
      </c>
      <c r="C10" s="299" t="s">
        <v>96</v>
      </c>
      <c r="D10" s="300" t="s">
        <v>96</v>
      </c>
      <c r="E10" s="300" t="s">
        <v>96</v>
      </c>
      <c r="F10" s="300" t="s">
        <v>96</v>
      </c>
      <c r="G10" s="300" t="s">
        <v>96</v>
      </c>
      <c r="H10" s="300" t="s">
        <v>96</v>
      </c>
      <c r="I10" s="301" t="s">
        <v>96</v>
      </c>
      <c r="J10" s="302">
        <f>SUM(C10:I10)</f>
        <v>0</v>
      </c>
      <c r="K10" s="303" t="s">
        <v>96</v>
      </c>
      <c r="L10" s="300" t="s">
        <v>96</v>
      </c>
      <c r="M10" s="303" t="s">
        <v>96</v>
      </c>
      <c r="N10" s="303" t="s">
        <v>96</v>
      </c>
      <c r="O10" s="303" t="s">
        <v>96</v>
      </c>
      <c r="P10" s="302">
        <f>SUM(K10:O10)</f>
        <v>0</v>
      </c>
      <c r="Q10" s="304">
        <f>ROUND(J10+P10,0)</f>
        <v>0</v>
      </c>
      <c r="R10" s="305" t="s">
        <v>110</v>
      </c>
      <c r="S10" s="306">
        <v>15</v>
      </c>
      <c r="T10" s="276">
        <v>15</v>
      </c>
      <c r="U10" s="276">
        <v>15</v>
      </c>
      <c r="V10" s="294">
        <f>SUM(S10:U10)</f>
        <v>45</v>
      </c>
      <c r="W10" s="295" t="s">
        <v>111</v>
      </c>
      <c r="X10" s="296" t="s">
        <v>111</v>
      </c>
      <c r="Y10" s="280" t="s">
        <v>67</v>
      </c>
      <c r="Z10" s="297" t="s">
        <v>67</v>
      </c>
    </row>
    <row r="11" spans="1:28" ht="12.75" customHeight="1" x14ac:dyDescent="0.2">
      <c r="A11" s="575">
        <f>Notenbogen!A4</f>
        <v>1</v>
      </c>
      <c r="B11" s="575" t="str">
        <f>IF(Notenbogen!B4="","",Notenbogen!B4)</f>
        <v/>
      </c>
      <c r="C11" s="307"/>
      <c r="D11" s="307"/>
      <c r="E11" s="307"/>
      <c r="F11" s="307"/>
      <c r="G11" s="307"/>
      <c r="H11" s="307"/>
      <c r="I11" s="308"/>
      <c r="J11" s="309" t="str">
        <f>IF(OR(B11="",COUNT(C11:I11)=0),"",SUM(C11:I11))</f>
        <v/>
      </c>
      <c r="K11" s="310"/>
      <c r="L11" s="311"/>
      <c r="M11" s="310"/>
      <c r="N11" s="312"/>
      <c r="O11" s="311"/>
      <c r="P11" s="313" t="str">
        <f>IF(OR(B11="",COUNT(K11:O11)=0),"",SUM(K11:O11))</f>
        <v/>
      </c>
      <c r="Q11" s="314" t="str">
        <f>IF(OR(B11="",COUNT(C11:I11)+COUNT(K11:O11)=0),"",ROUND(SUM(P11,J11),0))</f>
        <v/>
      </c>
      <c r="R11" s="315" t="str">
        <f>IF(Q11="","",IF(AP!$E$42="BE",VLOOKUP(Q11+0.5,NB!$V$822:$Y$837,4,TRUE),Q11))</f>
        <v/>
      </c>
      <c r="S11" s="562"/>
      <c r="T11" s="564"/>
      <c r="U11" s="566"/>
      <c r="V11" s="568" t="str">
        <f>IF(B11="","",SUM(S11:U11))</f>
        <v/>
      </c>
      <c r="W11" s="570" t="str">
        <f>IF(B11="","",IF(ISBLANK(S11),"",IF(AVERAGE(S11:U11)&lt;10,LEFT(AVERAGE(S11:U11),4),LEFT(AVERAGE(S11:U11),5))))</f>
        <v/>
      </c>
      <c r="X11" s="572" t="str">
        <f>IF(B11="","",IF(W11="","",IF(LEFT(W11,1)="0",0,ROUND(W11,0))))</f>
        <v/>
      </c>
      <c r="Y11" s="316" t="str">
        <f>IF(B11="","",ROUNDUP(AVERAGE(R11,R11,X11),2))</f>
        <v/>
      </c>
      <c r="Z11" s="317" t="str">
        <f>IF(B11="","",IF(TRUNC(Y11,0)=0,0,ROUND(Y11,0)))</f>
        <v/>
      </c>
      <c r="AB11" s="318"/>
    </row>
    <row r="12" spans="1:28" ht="13.5" customHeight="1" thickBot="1" x14ac:dyDescent="0.25">
      <c r="A12" s="576"/>
      <c r="B12" s="576"/>
      <c r="C12" s="319"/>
      <c r="D12" s="319"/>
      <c r="E12" s="319"/>
      <c r="F12" s="319"/>
      <c r="G12" s="319"/>
      <c r="H12" s="319"/>
      <c r="I12" s="319"/>
      <c r="J12" s="374" t="str">
        <f>IF(OR(B11="",COUNT(C12:I12)=0),"",SUM(C12:I12))</f>
        <v/>
      </c>
      <c r="K12" s="319"/>
      <c r="L12" s="319"/>
      <c r="M12" s="330"/>
      <c r="N12" s="319"/>
      <c r="O12" s="331"/>
      <c r="P12" s="332" t="str">
        <f>IF(OR(B11="",COUNT(K12:O12)=0),"",SUM(K12:O12))</f>
        <v/>
      </c>
      <c r="Q12" s="333" t="str">
        <f>IF(OR(B11="",COUNT(C12:I12)+COUNT(K12:O12)=0),"",ROUND(SUM(P12,J12),0))</f>
        <v/>
      </c>
      <c r="R12" s="315" t="str">
        <f>IF(Q12="","",IF(AP!$E$42="BE",VLOOKUP(Q12+0.5,NB!$V$822:$Y$837,4,TRUE),Q12))</f>
        <v/>
      </c>
      <c r="S12" s="563"/>
      <c r="T12" s="565"/>
      <c r="U12" s="567"/>
      <c r="V12" s="569"/>
      <c r="W12" s="571"/>
      <c r="X12" s="573"/>
      <c r="Y12" s="322" t="str">
        <f>IF(B11="","",ROUNDUP(AVERAGE(R12,R12,X11),2))</f>
        <v/>
      </c>
      <c r="Z12" s="321" t="str">
        <f>IF(B11="","",IF(TRUNC(Y12,0)=0,0,ROUND(Y12,0)))</f>
        <v/>
      </c>
    </row>
    <row r="13" spans="1:28" ht="12.75" customHeight="1" x14ac:dyDescent="0.2">
      <c r="A13" s="575">
        <f>Notenbogen!A5</f>
        <v>2</v>
      </c>
      <c r="B13" s="575" t="str">
        <f>IF(Notenbogen!B6="","",Notenbogen!B6)</f>
        <v/>
      </c>
      <c r="C13" s="323"/>
      <c r="D13" s="307"/>
      <c r="E13" s="307"/>
      <c r="F13" s="307"/>
      <c r="G13" s="307"/>
      <c r="H13" s="307"/>
      <c r="I13" s="307"/>
      <c r="J13" s="373" t="str">
        <f>IF(OR(B13="",COUNT(C13:I13)=0),"",SUM(C13:I13))</f>
        <v/>
      </c>
      <c r="K13" s="310"/>
      <c r="L13" s="311"/>
      <c r="M13" s="310"/>
      <c r="N13" s="312"/>
      <c r="O13" s="311"/>
      <c r="P13" s="313" t="str">
        <f>IF(OR(B13="",COUNT(K13:O13)=0),"",SUM(K13:O13))</f>
        <v/>
      </c>
      <c r="Q13" s="314" t="str">
        <f>IF(OR(B13="",COUNT(C13:I13)+COUNT(K13:O13)=0),"",ROUND(SUM(P13,J13),0))</f>
        <v/>
      </c>
      <c r="R13" s="315" t="str">
        <f>IF(Q13="","",IF(AP!$E$42="BE",VLOOKUP(Q13+0.5,NB!$V$822:$Y$837,4,TRUE),Q13))</f>
        <v/>
      </c>
      <c r="S13" s="562"/>
      <c r="T13" s="564"/>
      <c r="U13" s="566"/>
      <c r="V13" s="568" t="str">
        <f>IF(B13="","",SUM(S13:U13))</f>
        <v/>
      </c>
      <c r="W13" s="570" t="str">
        <f>IF(B13="","",IF(ISBLANK(S13),"",IF(AVERAGE(S13:U13)&lt;10,LEFT(AVERAGE(S13:U13),4),LEFT(AVERAGE(S13:U13),5))))</f>
        <v/>
      </c>
      <c r="X13" s="572" t="str">
        <f>IF(B13="","",IF(W13="","",IF(LEFT(W13,1)="0",0,ROUND(W13,0))))</f>
        <v/>
      </c>
      <c r="Y13" s="316" t="str">
        <f>IF(B13="","",ROUNDUP(AVERAGE(R13,R13,X13),2))</f>
        <v/>
      </c>
      <c r="Z13" s="317" t="str">
        <f>IF(B13="","",IF(TRUNC(Y13,0)=0,0,ROUND(Y13,0)))</f>
        <v/>
      </c>
      <c r="AA13" s="324"/>
    </row>
    <row r="14" spans="1:28" ht="13.5" customHeight="1" thickBot="1" x14ac:dyDescent="0.25">
      <c r="A14" s="576"/>
      <c r="B14" s="576"/>
      <c r="C14" s="325"/>
      <c r="D14" s="319"/>
      <c r="E14" s="319"/>
      <c r="F14" s="319"/>
      <c r="G14" s="319"/>
      <c r="H14" s="319"/>
      <c r="I14" s="319"/>
      <c r="J14" s="366" t="str">
        <f>IF(OR(B13="",COUNT(C14:I14)=0),"",SUM(C14:I14))</f>
        <v/>
      </c>
      <c r="K14" s="319"/>
      <c r="L14" s="319"/>
      <c r="M14" s="326"/>
      <c r="N14" s="319"/>
      <c r="O14" s="327"/>
      <c r="P14" s="366" t="str">
        <f>IF(OR(B13="",COUNT(K14:O14)=0),"",SUM(K14:O14))</f>
        <v/>
      </c>
      <c r="Q14" s="333" t="str">
        <f>IF(OR(B13="",COUNT(C14:I14)+COUNT(K14:O14)=0),"",ROUND(SUM(P14,J14),0))</f>
        <v/>
      </c>
      <c r="R14" s="315" t="str">
        <f>IF(Q14="","",IF(AP!$E$42="BE",VLOOKUP(Q14+0.5,NB!$V$822:$Y$837,4,TRUE),Q14))</f>
        <v/>
      </c>
      <c r="S14" s="563"/>
      <c r="T14" s="565"/>
      <c r="U14" s="567"/>
      <c r="V14" s="569"/>
      <c r="W14" s="571"/>
      <c r="X14" s="573"/>
      <c r="Y14" s="322" t="str">
        <f>IF(B13="","",ROUNDUP(AVERAGE(R14,R14,X13),2))</f>
        <v/>
      </c>
      <c r="Z14" s="321" t="str">
        <f>IF(B13="","",IF(TRUNC(Y14,0)=0,0,ROUND(Y14,0)))</f>
        <v/>
      </c>
    </row>
    <row r="15" spans="1:28" ht="12.75" customHeight="1" x14ac:dyDescent="0.2">
      <c r="A15" s="575">
        <f>Notenbogen!A7</f>
        <v>4</v>
      </c>
      <c r="B15" s="575" t="str">
        <f>IF(Notenbogen!B8="","",Notenbogen!B8)</f>
        <v/>
      </c>
      <c r="C15" s="323"/>
      <c r="D15" s="307"/>
      <c r="E15" s="307"/>
      <c r="F15" s="307"/>
      <c r="G15" s="307"/>
      <c r="H15" s="307"/>
      <c r="I15" s="307"/>
      <c r="J15" s="309" t="str">
        <f>IF(OR(B15="",COUNT(C15:I15)=0),"",SUM(C15:I15))</f>
        <v/>
      </c>
      <c r="K15" s="310"/>
      <c r="L15" s="311"/>
      <c r="M15" s="310"/>
      <c r="N15" s="312"/>
      <c r="O15" s="311"/>
      <c r="P15" s="313" t="str">
        <f>IF(OR(B15="",COUNT(K15:O15)=0),"",SUM(K15:O15))</f>
        <v/>
      </c>
      <c r="Q15" s="314" t="str">
        <f>IF(OR(B15="",COUNT(C15:I15)+COUNT(K15:O15)=0),"",ROUND(SUM(P15,J15),0))</f>
        <v/>
      </c>
      <c r="R15" s="315" t="str">
        <f>IF(Q15="","",IF(AP!$E$42="BE",VLOOKUP(Q15+0.5,NB!$V$822:$Y$837,4,TRUE),Q15))</f>
        <v/>
      </c>
      <c r="S15" s="562"/>
      <c r="T15" s="564"/>
      <c r="U15" s="566"/>
      <c r="V15" s="568" t="str">
        <f>IF(B15="","",SUM(S15:U15))</f>
        <v/>
      </c>
      <c r="W15" s="570" t="str">
        <f>IF(B15="","",IF(ISBLANK(S15),"",IF(AVERAGE(S15:U15)&lt;10,LEFT(AVERAGE(S15:U15),4),LEFT(AVERAGE(S15:U15),5))))</f>
        <v/>
      </c>
      <c r="X15" s="572" t="str">
        <f>IF(B15="","",IF(W15="","",IF(LEFT(W15,1)="0",0,ROUND(W15,0))))</f>
        <v/>
      </c>
      <c r="Y15" s="316" t="str">
        <f>IF(B15="","",ROUNDUP(AVERAGE(R15,R15,X15),2))</f>
        <v/>
      </c>
      <c r="Z15" s="317" t="str">
        <f>IF(B15="","",IF(TRUNC(Y15,0)=0,0,ROUND(Y15,0)))</f>
        <v/>
      </c>
    </row>
    <row r="16" spans="1:28" ht="13.5" customHeight="1" thickBot="1" x14ac:dyDescent="0.25">
      <c r="A16" s="576"/>
      <c r="B16" s="576"/>
      <c r="C16" s="325"/>
      <c r="D16" s="319"/>
      <c r="E16" s="319"/>
      <c r="F16" s="319"/>
      <c r="G16" s="319"/>
      <c r="H16" s="319"/>
      <c r="I16" s="319"/>
      <c r="J16" s="375" t="str">
        <f>IF(OR(B15="",COUNT(C16:I16)=0),"",SUM(C16:I16))</f>
        <v/>
      </c>
      <c r="K16" s="319"/>
      <c r="L16" s="319"/>
      <c r="M16" s="326"/>
      <c r="N16" s="319"/>
      <c r="O16" s="327"/>
      <c r="P16" s="366" t="str">
        <f>IF(OR(B15="",COUNT(K16:O16)=0),"",SUM(K16:O16))</f>
        <v/>
      </c>
      <c r="Q16" s="333" t="str">
        <f>IF(OR(B15="",COUNT(C16:I16)+COUNT(K16:O16)=0),"",ROUND(SUM(P16,J16),0))</f>
        <v/>
      </c>
      <c r="R16" s="315" t="str">
        <f>IF(Q16="","",IF(AP!$E$42="BE",VLOOKUP(Q16+0.5,NB!$V$822:$Y$837,4,TRUE),Q16))</f>
        <v/>
      </c>
      <c r="S16" s="563"/>
      <c r="T16" s="565"/>
      <c r="U16" s="567"/>
      <c r="V16" s="569"/>
      <c r="W16" s="571"/>
      <c r="X16" s="573"/>
      <c r="Y16" s="322" t="str">
        <f>IF(B15="","",ROUNDUP(AVERAGE(R16,R16,X15),2))</f>
        <v/>
      </c>
      <c r="Z16" s="321" t="str">
        <f>IF(B15="","",IF(TRUNC(Y16,0)=0,0,ROUND(Y16,0)))</f>
        <v/>
      </c>
    </row>
    <row r="17" spans="1:26" ht="12.75" customHeight="1" x14ac:dyDescent="0.2">
      <c r="A17" s="575">
        <f>Notenbogen!A9</f>
        <v>6</v>
      </c>
      <c r="B17" s="575" t="str">
        <f>IF(Notenbogen!B10="","",Notenbogen!B10)</f>
        <v/>
      </c>
      <c r="C17" s="323"/>
      <c r="D17" s="307"/>
      <c r="E17" s="307"/>
      <c r="F17" s="307"/>
      <c r="G17" s="307"/>
      <c r="H17" s="307"/>
      <c r="I17" s="307"/>
      <c r="J17" s="309" t="str">
        <f>IF(OR(B17="",COUNT(C17:I17)=0),"",SUM(C17:I17))</f>
        <v/>
      </c>
      <c r="K17" s="310"/>
      <c r="L17" s="311"/>
      <c r="M17" s="310"/>
      <c r="N17" s="312"/>
      <c r="O17" s="311"/>
      <c r="P17" s="313" t="str">
        <f>IF(OR(B17="",COUNT(K17:O17)=0),"",SUM(K17:O17))</f>
        <v/>
      </c>
      <c r="Q17" s="314" t="str">
        <f>IF(OR(B17="",COUNT(C17:I17)+COUNT(K17:O17)=0),"",ROUND(SUM(P17,J17),0))</f>
        <v/>
      </c>
      <c r="R17" s="315" t="str">
        <f>IF(Q17="","",IF(AP!$E$42="BE",VLOOKUP(Q17+0.5,NB!$V$822:$Y$837,4,TRUE),Q17))</f>
        <v/>
      </c>
      <c r="S17" s="562"/>
      <c r="T17" s="564"/>
      <c r="U17" s="566"/>
      <c r="V17" s="568" t="str">
        <f>IF(B17="","",SUM(S17:U17))</f>
        <v/>
      </c>
      <c r="W17" s="570" t="str">
        <f>IF(B17="","",IF(ISBLANK(S17),"",IF(AVERAGE(S17:U17)&lt;10,LEFT(AVERAGE(S17:U17),4),LEFT(AVERAGE(S17:U17),5))))</f>
        <v/>
      </c>
      <c r="X17" s="572" t="str">
        <f>IF(B17="","",IF(W17="","",IF(LEFT(W17,1)="0",0,ROUND(W17,0))))</f>
        <v/>
      </c>
      <c r="Y17" s="316" t="str">
        <f>IF(B17="","",ROUNDUP(AVERAGE(R17,R17,X17),2))</f>
        <v/>
      </c>
      <c r="Z17" s="317" t="str">
        <f>IF(B17="","",IF(TRUNC(Y17,0)=0,0,ROUND(Y17,0)))</f>
        <v/>
      </c>
    </row>
    <row r="18" spans="1:26" ht="13.5" customHeight="1" thickBot="1" x14ac:dyDescent="0.25">
      <c r="A18" s="576"/>
      <c r="B18" s="576"/>
      <c r="C18" s="325"/>
      <c r="D18" s="319"/>
      <c r="E18" s="319"/>
      <c r="F18" s="319"/>
      <c r="G18" s="319"/>
      <c r="H18" s="319"/>
      <c r="I18" s="319"/>
      <c r="J18" s="375" t="str">
        <f>IF(OR(B17="",COUNT(C18:I18)=0),"",SUM(C18:I18))</f>
        <v/>
      </c>
      <c r="K18" s="319"/>
      <c r="L18" s="319"/>
      <c r="M18" s="326"/>
      <c r="N18" s="319"/>
      <c r="O18" s="327"/>
      <c r="P18" s="366" t="str">
        <f>IF(OR(B17="",COUNT(K18:O18)=0),"",SUM(K18:O18))</f>
        <v/>
      </c>
      <c r="Q18" s="333" t="str">
        <f>IF(OR(B17="",COUNT(C18:I18)+COUNT(K18:O18)=0),"",ROUND(SUM(P18,J18),0))</f>
        <v/>
      </c>
      <c r="R18" s="315" t="str">
        <f>IF(Q18="","",IF(AP!$E$42="BE",VLOOKUP(Q18+0.5,NB!$V$822:$Y$837,4,TRUE),Q18))</f>
        <v/>
      </c>
      <c r="S18" s="563"/>
      <c r="T18" s="565"/>
      <c r="U18" s="567"/>
      <c r="V18" s="569"/>
      <c r="W18" s="571"/>
      <c r="X18" s="573"/>
      <c r="Y18" s="322" t="str">
        <f>IF(B17="","",ROUNDUP(AVERAGE(R18,R18,X17),2))</f>
        <v/>
      </c>
      <c r="Z18" s="321" t="str">
        <f>IF(B17="","",IF(TRUNC(Y18,0)=0,0,ROUND(Y18,0)))</f>
        <v/>
      </c>
    </row>
    <row r="19" spans="1:26" ht="12.75" customHeight="1" x14ac:dyDescent="0.2">
      <c r="A19" s="575">
        <f>Notenbogen!A11</f>
        <v>8</v>
      </c>
      <c r="B19" s="575" t="str">
        <f>IF(Notenbogen!B12="","",Notenbogen!B12)</f>
        <v/>
      </c>
      <c r="C19" s="323"/>
      <c r="D19" s="307"/>
      <c r="E19" s="307"/>
      <c r="F19" s="307"/>
      <c r="G19" s="307"/>
      <c r="H19" s="307"/>
      <c r="I19" s="307"/>
      <c r="J19" s="373" t="str">
        <f>IF(OR(B19="",COUNT(C19:I19)=0),"",SUM(C19:I19))</f>
        <v/>
      </c>
      <c r="K19" s="310"/>
      <c r="L19" s="311"/>
      <c r="M19" s="310"/>
      <c r="N19" s="312"/>
      <c r="O19" s="311"/>
      <c r="P19" s="313" t="str">
        <f>IF(OR(B19="",COUNT(K19:O19)=0),"",SUM(K19:O19))</f>
        <v/>
      </c>
      <c r="Q19" s="314" t="str">
        <f>IF(OR(B19="",COUNT(C19:I19)+COUNT(K19:O19)=0),"",ROUND(SUM(P19,J19),0))</f>
        <v/>
      </c>
      <c r="R19" s="315" t="str">
        <f>IF(Q19="","",IF(AP!$E$42="BE",VLOOKUP(Q19+0.5,NB!$V$822:$Y$837,4,TRUE),Q19))</f>
        <v/>
      </c>
      <c r="S19" s="562"/>
      <c r="T19" s="564"/>
      <c r="U19" s="566"/>
      <c r="V19" s="568" t="str">
        <f>IF(B19="","",SUM(S19:U19))</f>
        <v/>
      </c>
      <c r="W19" s="570" t="str">
        <f>IF(B19="","",IF(ISBLANK(S19),"",IF(AVERAGE(S19:U19)&lt;10,LEFT(AVERAGE(S19:U19),4),LEFT(AVERAGE(S19:U19),5))))</f>
        <v/>
      </c>
      <c r="X19" s="572" t="str">
        <f>IF(B19="","",IF(W19="","",IF(LEFT(W19,1)="0",0,ROUND(W19,0))))</f>
        <v/>
      </c>
      <c r="Y19" s="316" t="str">
        <f>IF(B19="","",ROUNDUP(AVERAGE(R19,R19,X19),2))</f>
        <v/>
      </c>
      <c r="Z19" s="317" t="str">
        <f>IF(B19="","",IF(TRUNC(Y19,0)=0,0,ROUND(Y19,0)))</f>
        <v/>
      </c>
    </row>
    <row r="20" spans="1:26" ht="13.5" customHeight="1" thickBot="1" x14ac:dyDescent="0.25">
      <c r="A20" s="576"/>
      <c r="B20" s="576"/>
      <c r="C20" s="325"/>
      <c r="D20" s="319"/>
      <c r="E20" s="319"/>
      <c r="F20" s="319"/>
      <c r="G20" s="319"/>
      <c r="H20" s="319"/>
      <c r="I20" s="319"/>
      <c r="J20" s="366" t="str">
        <f>IF(OR(B19="",COUNT(C20:I20)=0),"",SUM(C20:I20))</f>
        <v/>
      </c>
      <c r="K20" s="319"/>
      <c r="L20" s="319"/>
      <c r="M20" s="326"/>
      <c r="N20" s="319"/>
      <c r="O20" s="327"/>
      <c r="P20" s="366" t="str">
        <f>IF(OR(B19="",COUNT(K20:O20)=0),"",SUM(K20:O20))</f>
        <v/>
      </c>
      <c r="Q20" s="333" t="str">
        <f>IF(OR(B19="",COUNT(C20:I20)+COUNT(K20:O20)=0),"",ROUND(SUM(P20,J20),0))</f>
        <v/>
      </c>
      <c r="R20" s="315" t="str">
        <f>IF(Q20="","",IF(AP!$E$42="BE",VLOOKUP(Q20+0.5,NB!$V$822:$Y$837,4,TRUE),Q20))</f>
        <v/>
      </c>
      <c r="S20" s="563"/>
      <c r="T20" s="565"/>
      <c r="U20" s="567"/>
      <c r="V20" s="569"/>
      <c r="W20" s="571"/>
      <c r="X20" s="573"/>
      <c r="Y20" s="322" t="str">
        <f>IF(B19="","",ROUNDUP(AVERAGE(R20,R20,X19),2))</f>
        <v/>
      </c>
      <c r="Z20" s="321" t="str">
        <f>IF(B19="","",IF(TRUNC(Y20,0)=0,0,ROUND(Y20,0)))</f>
        <v/>
      </c>
    </row>
    <row r="21" spans="1:26" ht="12.75" customHeight="1" x14ac:dyDescent="0.2">
      <c r="A21" s="575">
        <f>Notenbogen!A13</f>
        <v>10</v>
      </c>
      <c r="B21" s="575" t="str">
        <f>IF(Notenbogen!B14="","",Notenbogen!B14)</f>
        <v/>
      </c>
      <c r="C21" s="323"/>
      <c r="D21" s="307"/>
      <c r="E21" s="307"/>
      <c r="F21" s="307"/>
      <c r="G21" s="307"/>
      <c r="H21" s="307"/>
      <c r="I21" s="307"/>
      <c r="J21" s="373" t="str">
        <f>IF(OR(B21="",COUNT(C21:I21)=0),"",SUM(C21:I21))</f>
        <v/>
      </c>
      <c r="K21" s="310"/>
      <c r="L21" s="311"/>
      <c r="M21" s="310"/>
      <c r="N21" s="312"/>
      <c r="O21" s="311"/>
      <c r="P21" s="313" t="str">
        <f>IF(OR(B21="",COUNT(K21:O21)=0),"",SUM(K21:O21))</f>
        <v/>
      </c>
      <c r="Q21" s="314" t="str">
        <f>IF(OR(B21="",COUNT(C21:I21)+COUNT(K21:O21)=0),"",ROUND(SUM(P21,J21),0))</f>
        <v/>
      </c>
      <c r="R21" s="315" t="str">
        <f>IF(Q21="","",IF(AP!$E$42="BE",VLOOKUP(Q21+0.5,NB!$V$822:$Y$837,4,TRUE),Q21))</f>
        <v/>
      </c>
      <c r="S21" s="562"/>
      <c r="T21" s="564"/>
      <c r="U21" s="566"/>
      <c r="V21" s="568" t="str">
        <f>IF(B21="","",SUM(S21:U21))</f>
        <v/>
      </c>
      <c r="W21" s="570" t="str">
        <f>IF(B21="","",IF(ISBLANK(S21),"",IF(AVERAGE(S21:U21)&lt;10,LEFT(AVERAGE(S21:U21),4),LEFT(AVERAGE(S21:U21),5))))</f>
        <v/>
      </c>
      <c r="X21" s="572" t="str">
        <f>IF(B21="","",IF(W21="","",IF(LEFT(W21,1)="0",0,ROUND(W21,0))))</f>
        <v/>
      </c>
      <c r="Y21" s="316" t="str">
        <f>IF(B21="","",ROUNDUP(AVERAGE(R21,R21,X21),2))</f>
        <v/>
      </c>
      <c r="Z21" s="317" t="str">
        <f>IF(B21="","",IF(TRUNC(Y21,0)=0,0,ROUND(Y21,0)))</f>
        <v/>
      </c>
    </row>
    <row r="22" spans="1:26" ht="13.5" customHeight="1" thickBot="1" x14ac:dyDescent="0.25">
      <c r="A22" s="576"/>
      <c r="B22" s="576"/>
      <c r="C22" s="325"/>
      <c r="D22" s="319"/>
      <c r="E22" s="319"/>
      <c r="F22" s="319"/>
      <c r="G22" s="319"/>
      <c r="H22" s="319"/>
      <c r="I22" s="319"/>
      <c r="J22" s="366" t="str">
        <f>IF(OR(B21="",COUNT(C22:I22)=0),"",SUM(C22:I22))</f>
        <v/>
      </c>
      <c r="K22" s="319"/>
      <c r="L22" s="319"/>
      <c r="M22" s="326"/>
      <c r="N22" s="319"/>
      <c r="O22" s="327"/>
      <c r="P22" s="366" t="str">
        <f>IF(OR(B21="",COUNT(K22:O22)=0),"",SUM(K22:O22))</f>
        <v/>
      </c>
      <c r="Q22" s="333" t="str">
        <f>IF(OR(B21="",COUNT(C22:I22)+COUNT(K22:O22)=0),"",ROUND(SUM(P22,J22),0))</f>
        <v/>
      </c>
      <c r="R22" s="315" t="str">
        <f>IF(Q22="","",IF(AP!$E$42="BE",VLOOKUP(Q22+0.5,NB!$V$822:$Y$837,4,TRUE),Q22))</f>
        <v/>
      </c>
      <c r="S22" s="563"/>
      <c r="T22" s="565"/>
      <c r="U22" s="567"/>
      <c r="V22" s="569"/>
      <c r="W22" s="571"/>
      <c r="X22" s="573"/>
      <c r="Y22" s="322" t="str">
        <f>IF(B21="","",ROUNDUP(AVERAGE(R22,R22,X21),2))</f>
        <v/>
      </c>
      <c r="Z22" s="321" t="str">
        <f>IF(B21="","",IF(TRUNC(Y22,0)=0,0,ROUND(Y22,0)))</f>
        <v/>
      </c>
    </row>
    <row r="23" spans="1:26" ht="12.75" customHeight="1" x14ac:dyDescent="0.2">
      <c r="A23" s="575">
        <f>Notenbogen!A15</f>
        <v>12</v>
      </c>
      <c r="B23" s="575" t="str">
        <f>IF(Notenbogen!B16="","",Notenbogen!B16)</f>
        <v/>
      </c>
      <c r="C23" s="323"/>
      <c r="D23" s="307"/>
      <c r="E23" s="307"/>
      <c r="F23" s="307"/>
      <c r="G23" s="307"/>
      <c r="H23" s="307"/>
      <c r="I23" s="307"/>
      <c r="J23" s="373" t="str">
        <f>IF(OR(B23="",COUNT(C23:I23)=0),"",SUM(C23:I23))</f>
        <v/>
      </c>
      <c r="K23" s="310"/>
      <c r="L23" s="311"/>
      <c r="M23" s="310"/>
      <c r="N23" s="312"/>
      <c r="O23" s="311"/>
      <c r="P23" s="313" t="str">
        <f>IF(OR(B23="",COUNT(K23:O23)=0),"",SUM(K23:O23))</f>
        <v/>
      </c>
      <c r="Q23" s="314" t="str">
        <f>IF(OR(B23="",COUNT(C23:I23)+COUNT(K23:O23)=0),"",ROUND(SUM(P23,J23),0))</f>
        <v/>
      </c>
      <c r="R23" s="315" t="str">
        <f>IF(Q23="","",IF(AP!$E$42="BE",VLOOKUP(Q23+0.5,NB!$V$822:$Y$837,4,TRUE),Q23))</f>
        <v/>
      </c>
      <c r="S23" s="562"/>
      <c r="T23" s="564"/>
      <c r="U23" s="566"/>
      <c r="V23" s="568" t="str">
        <f>IF(B23="","",SUM(S23:U23))</f>
        <v/>
      </c>
      <c r="W23" s="570" t="str">
        <f>IF(B23="","",IF(ISBLANK(S23),"",IF(AVERAGE(S23:U23)&lt;10,LEFT(AVERAGE(S23:U23),4),LEFT(AVERAGE(S23:U23),5))))</f>
        <v/>
      </c>
      <c r="X23" s="572" t="str">
        <f>IF(B23="","",IF(W23="","",IF(LEFT(W23,1)="0",0,ROUND(W23,0))))</f>
        <v/>
      </c>
      <c r="Y23" s="316" t="str">
        <f>IF(B23="","",ROUNDUP(AVERAGE(R23,R23,X23),2))</f>
        <v/>
      </c>
      <c r="Z23" s="317" t="str">
        <f>IF(B23="","",IF(TRUNC(Y23,0)=0,0,ROUND(Y23,0)))</f>
        <v/>
      </c>
    </row>
    <row r="24" spans="1:26" ht="13.5" customHeight="1" thickBot="1" x14ac:dyDescent="0.25">
      <c r="A24" s="576"/>
      <c r="B24" s="576"/>
      <c r="C24" s="325"/>
      <c r="D24" s="319"/>
      <c r="E24" s="319"/>
      <c r="F24" s="319"/>
      <c r="G24" s="319"/>
      <c r="H24" s="319"/>
      <c r="I24" s="319"/>
      <c r="J24" s="366" t="str">
        <f>IF(OR(B23="",COUNT(C24:I24)=0),"",SUM(C24:I24))</f>
        <v/>
      </c>
      <c r="K24" s="319"/>
      <c r="L24" s="319"/>
      <c r="M24" s="326"/>
      <c r="N24" s="319"/>
      <c r="O24" s="327"/>
      <c r="P24" s="366" t="str">
        <f>IF(OR(B23="",COUNT(K24:O24)=0),"",SUM(K24:O24))</f>
        <v/>
      </c>
      <c r="Q24" s="333" t="str">
        <f>IF(OR(B23="",COUNT(C24:I24)+COUNT(K24:O24)=0),"",ROUND(SUM(P24,J24),0))</f>
        <v/>
      </c>
      <c r="R24" s="315" t="str">
        <f>IF(Q24="","",IF(AP!$E$42="BE",VLOOKUP(Q24+0.5,NB!$V$822:$Y$837,4,TRUE),Q24))</f>
        <v/>
      </c>
      <c r="S24" s="563"/>
      <c r="T24" s="565"/>
      <c r="U24" s="567"/>
      <c r="V24" s="569"/>
      <c r="W24" s="571"/>
      <c r="X24" s="573"/>
      <c r="Y24" s="322" t="str">
        <f>IF(B23="","",ROUNDUP(AVERAGE(R24,R24,X23),2))</f>
        <v/>
      </c>
      <c r="Z24" s="321" t="str">
        <f>IF(B23="","",IF(TRUNC(Y24,0)=0,0,ROUND(Y24,0)))</f>
        <v/>
      </c>
    </row>
    <row r="25" spans="1:26" ht="12.75" customHeight="1" x14ac:dyDescent="0.2">
      <c r="A25" s="575">
        <f>Notenbogen!A17</f>
        <v>14</v>
      </c>
      <c r="B25" s="575" t="str">
        <f>IF(Notenbogen!B18="","",Notenbogen!B18)</f>
        <v/>
      </c>
      <c r="C25" s="323"/>
      <c r="D25" s="307"/>
      <c r="E25" s="307"/>
      <c r="F25" s="307"/>
      <c r="G25" s="307"/>
      <c r="H25" s="307"/>
      <c r="I25" s="307"/>
      <c r="J25" s="373" t="str">
        <f>IF(OR(B25="",COUNT(C25:I25)=0),"",SUM(C25:I25))</f>
        <v/>
      </c>
      <c r="K25" s="310"/>
      <c r="L25" s="311"/>
      <c r="M25" s="310"/>
      <c r="N25" s="312"/>
      <c r="O25" s="311"/>
      <c r="P25" s="313" t="str">
        <f>IF(OR(B25="",COUNT(K25:O25)=0),"",SUM(K25:O25))</f>
        <v/>
      </c>
      <c r="Q25" s="314" t="str">
        <f>IF(OR(B25="",COUNT(C25:I25)+COUNT(K25:O25)=0),"",ROUND(SUM(P25,J25),0))</f>
        <v/>
      </c>
      <c r="R25" s="315" t="str">
        <f>IF(Q25="","",IF(AP!$E$42="BE",VLOOKUP(Q25+0.5,NB!$V$822:$Y$837,4,TRUE),Q25))</f>
        <v/>
      </c>
      <c r="S25" s="562"/>
      <c r="T25" s="564"/>
      <c r="U25" s="566"/>
      <c r="V25" s="568" t="str">
        <f>IF(B25="","",SUM(S25:U25))</f>
        <v/>
      </c>
      <c r="W25" s="570" t="str">
        <f>IF(B25="","",IF(ISBLANK(S25),"",IF(AVERAGE(S25:U25)&lt;10,LEFT(AVERAGE(S25:U25),4),LEFT(AVERAGE(S25:U25),5))))</f>
        <v/>
      </c>
      <c r="X25" s="572" t="str">
        <f>IF(B25="","",IF(W25="","",IF(LEFT(W25,1)="0",0,ROUND(W25,0))))</f>
        <v/>
      </c>
      <c r="Y25" s="316" t="str">
        <f>IF(B25="","",ROUNDUP(AVERAGE(R25,R25,X25),2))</f>
        <v/>
      </c>
      <c r="Z25" s="317" t="str">
        <f>IF(B25="","",IF(TRUNC(Y25,0)=0,0,ROUND(Y25,0)))</f>
        <v/>
      </c>
    </row>
    <row r="26" spans="1:26" ht="13.5" customHeight="1" thickBot="1" x14ac:dyDescent="0.25">
      <c r="A26" s="576"/>
      <c r="B26" s="576"/>
      <c r="C26" s="325"/>
      <c r="D26" s="319"/>
      <c r="E26" s="319"/>
      <c r="F26" s="319"/>
      <c r="G26" s="319"/>
      <c r="H26" s="319"/>
      <c r="I26" s="319"/>
      <c r="J26" s="366" t="str">
        <f>IF(OR(B25="",COUNT(C26:I26)=0),"",SUM(C26:I26))</f>
        <v/>
      </c>
      <c r="K26" s="319"/>
      <c r="L26" s="319"/>
      <c r="M26" s="326"/>
      <c r="N26" s="319"/>
      <c r="O26" s="327"/>
      <c r="P26" s="366" t="str">
        <f>IF(OR(B25="",COUNT(K26:O26)=0),"",SUM(K26:O26))</f>
        <v/>
      </c>
      <c r="Q26" s="333" t="str">
        <f>IF(OR(B25="",COUNT(C26:I26)+COUNT(K26:O26)=0),"",ROUND(SUM(P26,J26),0))</f>
        <v/>
      </c>
      <c r="R26" s="315" t="str">
        <f>IF(Q26="","",IF(AP!$E$42="BE",VLOOKUP(Q26+0.5,NB!$V$822:$Y$837,4,TRUE),Q26))</f>
        <v/>
      </c>
      <c r="S26" s="563"/>
      <c r="T26" s="565"/>
      <c r="U26" s="567"/>
      <c r="V26" s="569"/>
      <c r="W26" s="571"/>
      <c r="X26" s="573"/>
      <c r="Y26" s="322" t="str">
        <f>IF(B25="","",ROUNDUP(AVERAGE(R26,R26,X25),2))</f>
        <v/>
      </c>
      <c r="Z26" s="321" t="str">
        <f>IF(B25="","",IF(TRUNC(Y26,0)=0,0,ROUND(Y26,0)))</f>
        <v/>
      </c>
    </row>
    <row r="27" spans="1:26" ht="12.75" customHeight="1" x14ac:dyDescent="0.2">
      <c r="A27" s="575">
        <f>Notenbogen!A19</f>
        <v>16</v>
      </c>
      <c r="B27" s="575" t="str">
        <f>IF(Notenbogen!B20="","",Notenbogen!B20)</f>
        <v/>
      </c>
      <c r="C27" s="323"/>
      <c r="D27" s="307"/>
      <c r="E27" s="307"/>
      <c r="F27" s="307"/>
      <c r="G27" s="307"/>
      <c r="H27" s="307"/>
      <c r="I27" s="307"/>
      <c r="J27" s="373" t="str">
        <f>IF(OR(B27="",COUNT(C27:I27)=0),"",SUM(C27:I27))</f>
        <v/>
      </c>
      <c r="K27" s="310"/>
      <c r="L27" s="311"/>
      <c r="M27" s="310"/>
      <c r="N27" s="312"/>
      <c r="O27" s="311"/>
      <c r="P27" s="313" t="str">
        <f>IF(OR(B27="",COUNT(K27:O27)=0),"",SUM(K27:O27))</f>
        <v/>
      </c>
      <c r="Q27" s="314" t="str">
        <f>IF(OR(B27="",COUNT(C27:I27)+COUNT(K27:O27)=0),"",ROUND(SUM(P27,J27),0))</f>
        <v/>
      </c>
      <c r="R27" s="315" t="str">
        <f>IF(Q27="","",IF(AP!$E$42="BE",VLOOKUP(Q27+0.5,NB!$V$822:$Y$837,4,TRUE),Q27))</f>
        <v/>
      </c>
      <c r="S27" s="562"/>
      <c r="T27" s="564"/>
      <c r="U27" s="566"/>
      <c r="V27" s="568" t="str">
        <f>IF(B27="","",SUM(S27:U27))</f>
        <v/>
      </c>
      <c r="W27" s="570" t="str">
        <f>IF(B27="","",IF(ISBLANK(S27),"",IF(AVERAGE(S27:U27)&lt;10,LEFT(AVERAGE(S27:U27),4),LEFT(AVERAGE(S27:U27),5))))</f>
        <v/>
      </c>
      <c r="X27" s="572" t="str">
        <f>IF(B27="","",IF(W27="","",IF(LEFT(W27,1)="0",0,ROUND(W27,0))))</f>
        <v/>
      </c>
      <c r="Y27" s="316" t="str">
        <f>IF(B27="","",ROUNDUP(AVERAGE(R27,R27,X27),2))</f>
        <v/>
      </c>
      <c r="Z27" s="317" t="str">
        <f>IF(B27="","",IF(TRUNC(Y27,0)=0,0,ROUND(Y27,0)))</f>
        <v/>
      </c>
    </row>
    <row r="28" spans="1:26" ht="13.5" customHeight="1" thickBot="1" x14ac:dyDescent="0.25">
      <c r="A28" s="576"/>
      <c r="B28" s="576"/>
      <c r="C28" s="325"/>
      <c r="D28" s="319"/>
      <c r="E28" s="319"/>
      <c r="F28" s="319"/>
      <c r="G28" s="319"/>
      <c r="H28" s="319"/>
      <c r="I28" s="319"/>
      <c r="J28" s="366" t="str">
        <f>IF(OR(B27="",COUNT(C28:I28)=0),"",SUM(C28:I28))</f>
        <v/>
      </c>
      <c r="K28" s="319"/>
      <c r="L28" s="319"/>
      <c r="M28" s="326"/>
      <c r="N28" s="319"/>
      <c r="O28" s="327"/>
      <c r="P28" s="366" t="str">
        <f>IF(OR(B27="",COUNT(K28:O28)=0),"",SUM(K28:O28))</f>
        <v/>
      </c>
      <c r="Q28" s="333" t="str">
        <f>IF(OR(B27="",COUNT(C28:I28)+COUNT(K28:O28)=0),"",ROUND(SUM(P28,J28),0))</f>
        <v/>
      </c>
      <c r="R28" s="315" t="str">
        <f>IF(Q28="","",IF(AP!$E$42="BE",VLOOKUP(Q28+0.5,NB!$V$822:$Y$837,4,TRUE),Q28))</f>
        <v/>
      </c>
      <c r="S28" s="563"/>
      <c r="T28" s="565"/>
      <c r="U28" s="567"/>
      <c r="V28" s="569"/>
      <c r="W28" s="571"/>
      <c r="X28" s="573"/>
      <c r="Y28" s="322" t="str">
        <f>IF(B27="","",ROUNDUP(AVERAGE(R28,R28,X27),2))</f>
        <v/>
      </c>
      <c r="Z28" s="321" t="str">
        <f>IF(B27="","",IF(TRUNC(Y28,0)=0,0,ROUND(Y28,0)))</f>
        <v/>
      </c>
    </row>
    <row r="29" spans="1:26" ht="12.75" customHeight="1" x14ac:dyDescent="0.2">
      <c r="A29" s="575">
        <f>Notenbogen!A21</f>
        <v>18</v>
      </c>
      <c r="B29" s="575" t="str">
        <f>IF(Notenbogen!B22="","",Notenbogen!B22)</f>
        <v/>
      </c>
      <c r="C29" s="323"/>
      <c r="D29" s="307"/>
      <c r="E29" s="307"/>
      <c r="F29" s="307"/>
      <c r="G29" s="307"/>
      <c r="H29" s="307"/>
      <c r="I29" s="307"/>
      <c r="J29" s="373" t="str">
        <f>IF(OR(B29="",COUNT(C29:I29)=0),"",SUM(C29:I29))</f>
        <v/>
      </c>
      <c r="K29" s="310"/>
      <c r="L29" s="311"/>
      <c r="M29" s="310"/>
      <c r="N29" s="312"/>
      <c r="O29" s="311"/>
      <c r="P29" s="313" t="str">
        <f>IF(OR(B29="",COUNT(K29:O29)=0),"",SUM(K29:O29))</f>
        <v/>
      </c>
      <c r="Q29" s="314" t="str">
        <f>IF(OR(B29="",COUNT(C29:I29)+COUNT(K29:O29)=0),"",ROUND(SUM(P29,J29),0))</f>
        <v/>
      </c>
      <c r="R29" s="315" t="str">
        <f>IF(Q29="","",IF(AP!$E$42="BE",VLOOKUP(Q29+0.5,NB!$V$822:$Y$837,4,TRUE),Q29))</f>
        <v/>
      </c>
      <c r="S29" s="562"/>
      <c r="T29" s="564"/>
      <c r="U29" s="566"/>
      <c r="V29" s="568" t="str">
        <f>IF(B29="","",SUM(S29:U29))</f>
        <v/>
      </c>
      <c r="W29" s="570" t="str">
        <f>IF(B29="","",IF(ISBLANK(S29),"",IF(AVERAGE(S29:U29)&lt;10,LEFT(AVERAGE(S29:U29),4),LEFT(AVERAGE(S29:U29),5))))</f>
        <v/>
      </c>
      <c r="X29" s="572" t="str">
        <f>IF(B29="","",IF(W29="","",IF(LEFT(W29,1)="0",0,ROUND(W29,0))))</f>
        <v/>
      </c>
      <c r="Y29" s="316" t="str">
        <f>IF(B29="","",ROUNDUP(AVERAGE(R29,R29,X29),2))</f>
        <v/>
      </c>
      <c r="Z29" s="317" t="str">
        <f>IF(B29="","",IF(TRUNC(Y29,0)=0,0,ROUND(Y29,0)))</f>
        <v/>
      </c>
    </row>
    <row r="30" spans="1:26" ht="13.5" customHeight="1" thickBot="1" x14ac:dyDescent="0.25">
      <c r="A30" s="576"/>
      <c r="B30" s="576"/>
      <c r="C30" s="325"/>
      <c r="D30" s="319"/>
      <c r="E30" s="319"/>
      <c r="F30" s="319"/>
      <c r="G30" s="319"/>
      <c r="H30" s="319"/>
      <c r="I30" s="319"/>
      <c r="J30" s="366" t="str">
        <f>IF(OR(B29="",COUNT(C30:I30)=0),"",SUM(C30:I30))</f>
        <v/>
      </c>
      <c r="K30" s="319"/>
      <c r="L30" s="319"/>
      <c r="M30" s="326"/>
      <c r="N30" s="319"/>
      <c r="O30" s="327"/>
      <c r="P30" s="366" t="str">
        <f>IF(OR(B29="",COUNT(K30:O30)=0),"",SUM(K30:O30))</f>
        <v/>
      </c>
      <c r="Q30" s="333" t="str">
        <f>IF(OR(B29="",COUNT(C30:I30)+COUNT(K30:O30)=0),"",ROUND(SUM(P30,J30),0))</f>
        <v/>
      </c>
      <c r="R30" s="315" t="str">
        <f>IF(Q30="","",IF(AP!$E$42="BE",VLOOKUP(Q30+0.5,NB!$V$822:$Y$837,4,TRUE),Q30))</f>
        <v/>
      </c>
      <c r="S30" s="563"/>
      <c r="T30" s="565"/>
      <c r="U30" s="567"/>
      <c r="V30" s="569"/>
      <c r="W30" s="571"/>
      <c r="X30" s="573"/>
      <c r="Y30" s="322" t="str">
        <f>IF(B29="","",ROUNDUP(AVERAGE(R30,R30,X29),2))</f>
        <v/>
      </c>
      <c r="Z30" s="321" t="str">
        <f>IF(B29="","",IF(TRUNC(Y30,0)=0,0,ROUND(Y30,0)))</f>
        <v/>
      </c>
    </row>
    <row r="31" spans="1:26" ht="12.75" customHeight="1" x14ac:dyDescent="0.2">
      <c r="A31" s="575">
        <f>Notenbogen!A23</f>
        <v>20</v>
      </c>
      <c r="B31" s="575" t="str">
        <f>IF(Notenbogen!B24="","",Notenbogen!B24)</f>
        <v/>
      </c>
      <c r="C31" s="323"/>
      <c r="D31" s="307"/>
      <c r="E31" s="307"/>
      <c r="F31" s="307"/>
      <c r="G31" s="307"/>
      <c r="H31" s="307"/>
      <c r="I31" s="307"/>
      <c r="J31" s="373" t="str">
        <f>IF(OR(B31="",COUNT(C31:I31)=0),"",SUM(C31:I31))</f>
        <v/>
      </c>
      <c r="K31" s="310"/>
      <c r="L31" s="311"/>
      <c r="M31" s="310"/>
      <c r="N31" s="312"/>
      <c r="O31" s="311"/>
      <c r="P31" s="313" t="str">
        <f>IF(OR(B31="",COUNT(K31:O31)=0),"",SUM(K31:O31))</f>
        <v/>
      </c>
      <c r="Q31" s="314" t="str">
        <f>IF(OR(B31="",COUNT(C31:I31)+COUNT(K31:O31)=0),"",ROUND(SUM(P31,J31),0))</f>
        <v/>
      </c>
      <c r="R31" s="315" t="str">
        <f>IF(Q31="","",IF(AP!$E$42="BE",VLOOKUP(Q31+0.5,NB!$V$822:$Y$837,4,TRUE),Q31))</f>
        <v/>
      </c>
      <c r="S31" s="562"/>
      <c r="T31" s="564"/>
      <c r="U31" s="566"/>
      <c r="V31" s="568" t="str">
        <f>IF(B31="","",SUM(S31:U31))</f>
        <v/>
      </c>
      <c r="W31" s="570" t="str">
        <f>IF(B31="","",IF(ISBLANK(S31),"",IF(AVERAGE(S31:U31)&lt;10,LEFT(AVERAGE(S31:U31),4),LEFT(AVERAGE(S31:U31),5))))</f>
        <v/>
      </c>
      <c r="X31" s="572" t="str">
        <f>IF(B31="","",IF(W31="","",IF(LEFT(W31,1)="0",0,ROUND(W31,0))))</f>
        <v/>
      </c>
      <c r="Y31" s="316" t="str">
        <f>IF(B31="","",ROUNDUP(AVERAGE(R31,R31,X31),2))</f>
        <v/>
      </c>
      <c r="Z31" s="317" t="str">
        <f>IF(B31="","",IF(TRUNC(Y31,0)=0,0,ROUND(Y31,0)))</f>
        <v/>
      </c>
    </row>
    <row r="32" spans="1:26" ht="13.5" customHeight="1" thickBot="1" x14ac:dyDescent="0.25">
      <c r="A32" s="576"/>
      <c r="B32" s="576"/>
      <c r="C32" s="325"/>
      <c r="D32" s="319"/>
      <c r="E32" s="319"/>
      <c r="F32" s="319"/>
      <c r="G32" s="319"/>
      <c r="H32" s="319"/>
      <c r="I32" s="319"/>
      <c r="J32" s="366" t="str">
        <f>IF(OR(B31="",COUNT(C32:I32)=0),"",SUM(C32:I32))</f>
        <v/>
      </c>
      <c r="K32" s="319"/>
      <c r="L32" s="319"/>
      <c r="M32" s="326"/>
      <c r="N32" s="319"/>
      <c r="O32" s="327"/>
      <c r="P32" s="366" t="str">
        <f>IF(OR(B31="",COUNT(K32:O32)=0),"",SUM(K32:O32))</f>
        <v/>
      </c>
      <c r="Q32" s="333" t="str">
        <f>IF(OR(B31="",COUNT(C32:I32)+COUNT(K32:O32)=0),"",ROUND(SUM(P32,J32),0))</f>
        <v/>
      </c>
      <c r="R32" s="315" t="str">
        <f>IF(Q32="","",IF(AP!$E$42="BE",VLOOKUP(Q32+0.5,NB!$V$822:$Y$837,4,TRUE),Q32))</f>
        <v/>
      </c>
      <c r="S32" s="563"/>
      <c r="T32" s="565"/>
      <c r="U32" s="567"/>
      <c r="V32" s="569"/>
      <c r="W32" s="571"/>
      <c r="X32" s="573"/>
      <c r="Y32" s="322" t="str">
        <f>IF(B31="","",ROUNDUP(AVERAGE(R32,R32,X31),2))</f>
        <v/>
      </c>
      <c r="Z32" s="321" t="str">
        <f>IF(B31="","",IF(TRUNC(Y32,0)=0,0,ROUND(Y32,0)))</f>
        <v/>
      </c>
    </row>
    <row r="33" spans="1:26" ht="12.75" customHeight="1" x14ac:dyDescent="0.2">
      <c r="A33" s="575">
        <f>Notenbogen!A25</f>
        <v>22</v>
      </c>
      <c r="B33" s="575" t="str">
        <f>IF(Notenbogen!B26="","",Notenbogen!B26)</f>
        <v/>
      </c>
      <c r="C33" s="323"/>
      <c r="D33" s="307"/>
      <c r="E33" s="307"/>
      <c r="F33" s="307"/>
      <c r="G33" s="307"/>
      <c r="H33" s="307"/>
      <c r="I33" s="307"/>
      <c r="J33" s="373" t="str">
        <f>IF(OR(B33="",COUNT(C33:I33)=0),"",SUM(C33:I33))</f>
        <v/>
      </c>
      <c r="K33" s="310"/>
      <c r="L33" s="311"/>
      <c r="M33" s="310"/>
      <c r="N33" s="312"/>
      <c r="O33" s="311"/>
      <c r="P33" s="313" t="str">
        <f>IF(OR(B33="",COUNT(K33:O33)=0),"",SUM(K33:O33))</f>
        <v/>
      </c>
      <c r="Q33" s="314" t="str">
        <f>IF(OR(B33="",COUNT(C33:I33)+COUNT(K33:O33)=0),"",ROUND(SUM(P33,J33),0))</f>
        <v/>
      </c>
      <c r="R33" s="315" t="str">
        <f>IF(Q33="","",IF(AP!$E$42="BE",VLOOKUP(Q33+0.5,NB!$V$822:$Y$837,4,TRUE),Q33))</f>
        <v/>
      </c>
      <c r="S33" s="562"/>
      <c r="T33" s="564"/>
      <c r="U33" s="566"/>
      <c r="V33" s="568" t="str">
        <f>IF(B33="","",SUM(S33:U33))</f>
        <v/>
      </c>
      <c r="W33" s="570" t="str">
        <f>IF(B33="","",IF(ISBLANK(S33),"",IF(AVERAGE(S33:U33)&lt;10,LEFT(AVERAGE(S33:U33),4),LEFT(AVERAGE(S33:U33),5))))</f>
        <v/>
      </c>
      <c r="X33" s="572" t="str">
        <f>IF(B33="","",IF(W33="","",IF(LEFT(W33,1)="0",0,ROUND(W33,0))))</f>
        <v/>
      </c>
      <c r="Y33" s="316" t="str">
        <f>IF(B33="","",ROUNDUP(AVERAGE(R33,R33,X33),2))</f>
        <v/>
      </c>
      <c r="Z33" s="317" t="str">
        <f>IF(B33="","",IF(TRUNC(Y33,0)=0,0,ROUND(Y33,0)))</f>
        <v/>
      </c>
    </row>
    <row r="34" spans="1:26" ht="13.5" customHeight="1" thickBot="1" x14ac:dyDescent="0.25">
      <c r="A34" s="576"/>
      <c r="B34" s="576"/>
      <c r="C34" s="325"/>
      <c r="D34" s="319"/>
      <c r="E34" s="319"/>
      <c r="F34" s="319"/>
      <c r="G34" s="319"/>
      <c r="H34" s="319"/>
      <c r="I34" s="319"/>
      <c r="J34" s="366" t="str">
        <f>IF(OR(B33="",COUNT(C34:I34)=0),"",SUM(C34:I34))</f>
        <v/>
      </c>
      <c r="K34" s="319"/>
      <c r="L34" s="319"/>
      <c r="M34" s="326"/>
      <c r="N34" s="319"/>
      <c r="O34" s="327"/>
      <c r="P34" s="366" t="str">
        <f>IF(OR(B33="",COUNT(K34:O34)=0),"",SUM(K34:O34))</f>
        <v/>
      </c>
      <c r="Q34" s="333" t="str">
        <f>IF(OR(B33="",COUNT(C34:I34)+COUNT(K34:O34)=0),"",ROUND(SUM(P34,J34),0))</f>
        <v/>
      </c>
      <c r="R34" s="315" t="str">
        <f>IF(Q34="","",IF(AP!$E$42="BE",VLOOKUP(Q34+0.5,NB!$V$822:$Y$837,4,TRUE),Q34))</f>
        <v/>
      </c>
      <c r="S34" s="563"/>
      <c r="T34" s="565"/>
      <c r="U34" s="567"/>
      <c r="V34" s="569"/>
      <c r="W34" s="571"/>
      <c r="X34" s="573"/>
      <c r="Y34" s="322" t="str">
        <f>IF(B33="","",ROUNDUP(AVERAGE(R34,R34,X33),2))</f>
        <v/>
      </c>
      <c r="Z34" s="321" t="str">
        <f>IF(B33="","",IF(TRUNC(Y34,0)=0,0,ROUND(Y34,0)))</f>
        <v/>
      </c>
    </row>
    <row r="35" spans="1:26" ht="12.75" customHeight="1" x14ac:dyDescent="0.2">
      <c r="A35" s="575">
        <f>Notenbogen!A27</f>
        <v>24</v>
      </c>
      <c r="B35" s="575" t="str">
        <f>IF(Notenbogen!B28="","",Notenbogen!B28)</f>
        <v/>
      </c>
      <c r="C35" s="323"/>
      <c r="D35" s="307"/>
      <c r="E35" s="307"/>
      <c r="F35" s="307"/>
      <c r="G35" s="307"/>
      <c r="H35" s="307"/>
      <c r="I35" s="307"/>
      <c r="J35" s="309" t="str">
        <f>IF(OR(B35="",COUNT(C35:I35)=0),"",SUM(C35:I35))</f>
        <v/>
      </c>
      <c r="K35" s="310"/>
      <c r="L35" s="311"/>
      <c r="M35" s="310"/>
      <c r="N35" s="312"/>
      <c r="O35" s="311"/>
      <c r="P35" s="313" t="str">
        <f>IF(OR(B35="",COUNT(K35:O35)=0),"",SUM(K35:O35))</f>
        <v/>
      </c>
      <c r="Q35" s="314" t="str">
        <f>IF(OR(B35="",COUNT(C35:I35)+COUNT(K35:O35)=0),"",ROUND(SUM(P35,J35),0))</f>
        <v/>
      </c>
      <c r="R35" s="315" t="str">
        <f>IF(Q35="","",IF(AP!$E$42="BE",VLOOKUP(Q35+0.5,NB!$V$822:$Y$837,4,TRUE),Q35))</f>
        <v/>
      </c>
      <c r="S35" s="562"/>
      <c r="T35" s="564"/>
      <c r="U35" s="566"/>
      <c r="V35" s="568" t="str">
        <f>IF(B35="","",SUM(S35:U35))</f>
        <v/>
      </c>
      <c r="W35" s="570" t="str">
        <f>IF(B35="","",IF(ISBLANK(S35),"",IF(AVERAGE(S35:U35)&lt;10,LEFT(AVERAGE(S35:U35),4),LEFT(AVERAGE(S35:U35),5))))</f>
        <v/>
      </c>
      <c r="X35" s="572" t="str">
        <f>IF(B35="","",IF(W35="","",IF(LEFT(W35,1)="0",0,ROUND(W35,0))))</f>
        <v/>
      </c>
      <c r="Y35" s="316" t="str">
        <f>IF(B35="","",ROUNDUP(AVERAGE(R35,R35,X35),2))</f>
        <v/>
      </c>
      <c r="Z35" s="317" t="str">
        <f>IF(B35="","",IF(TRUNC(Y35,0)=0,0,ROUND(Y35,0)))</f>
        <v/>
      </c>
    </row>
    <row r="36" spans="1:26" ht="13.5" customHeight="1" thickBot="1" x14ac:dyDescent="0.25">
      <c r="A36" s="576"/>
      <c r="B36" s="576"/>
      <c r="C36" s="325"/>
      <c r="D36" s="319"/>
      <c r="E36" s="319"/>
      <c r="F36" s="319"/>
      <c r="G36" s="319"/>
      <c r="H36" s="319"/>
      <c r="I36" s="319"/>
      <c r="J36" s="375" t="str">
        <f>IF(OR(B35="",COUNT(C36:I36)=0),"",SUM(C36:I36))</f>
        <v/>
      </c>
      <c r="K36" s="319"/>
      <c r="L36" s="319"/>
      <c r="M36" s="326"/>
      <c r="N36" s="319"/>
      <c r="O36" s="327"/>
      <c r="P36" s="366" t="str">
        <f>IF(OR(B35="",COUNT(K36:O36)=0),"",SUM(K36:O36))</f>
        <v/>
      </c>
      <c r="Q36" s="333" t="str">
        <f>IF(OR(B35="",COUNT(C36:I36)+COUNT(K36:O36)=0),"",ROUND(SUM(P36,J36),0))</f>
        <v/>
      </c>
      <c r="R36" s="315" t="str">
        <f>IF(Q36="","",IF(AP!$E$42="BE",VLOOKUP(Q36+0.5,NB!$V$822:$Y$837,4,TRUE),Q36))</f>
        <v/>
      </c>
      <c r="S36" s="563"/>
      <c r="T36" s="565"/>
      <c r="U36" s="567"/>
      <c r="V36" s="569"/>
      <c r="W36" s="571"/>
      <c r="X36" s="573"/>
      <c r="Y36" s="322" t="str">
        <f>IF(B35="","",ROUNDUP(AVERAGE(R36,R36,X35),2))</f>
        <v/>
      </c>
      <c r="Z36" s="321" t="str">
        <f>IF(B35="","",IF(TRUNC(Y36,0)=0,0,ROUND(Y36,0)))</f>
        <v/>
      </c>
    </row>
    <row r="37" spans="1:26" ht="12.75" customHeight="1" x14ac:dyDescent="0.2">
      <c r="A37" s="575">
        <f>Notenbogen!A29</f>
        <v>26</v>
      </c>
      <c r="B37" s="575" t="str">
        <f>IF(Notenbogen!B30="","",Notenbogen!B30)</f>
        <v/>
      </c>
      <c r="C37" s="323"/>
      <c r="D37" s="307"/>
      <c r="E37" s="307"/>
      <c r="F37" s="307"/>
      <c r="G37" s="307"/>
      <c r="H37" s="307"/>
      <c r="I37" s="307"/>
      <c r="J37" s="373" t="str">
        <f>IF(OR(B37="",COUNT(C37:I37)=0),"",SUM(C37:I37))</f>
        <v/>
      </c>
      <c r="K37" s="310"/>
      <c r="L37" s="311"/>
      <c r="M37" s="310"/>
      <c r="N37" s="312"/>
      <c r="O37" s="311"/>
      <c r="P37" s="313" t="str">
        <f>IF(OR(B37="",COUNT(K37:O37)=0),"",SUM(K37:O37))</f>
        <v/>
      </c>
      <c r="Q37" s="314" t="str">
        <f>IF(OR(B37="",COUNT(C37:I37)+COUNT(K37:O37)=0),"",ROUND(SUM(P37,J37),0))</f>
        <v/>
      </c>
      <c r="R37" s="315" t="str">
        <f>IF(Q37="","",IF(AP!$E$42="BE",VLOOKUP(Q37+0.5,NB!$V$822:$Y$837,4,TRUE),Q37))</f>
        <v/>
      </c>
      <c r="S37" s="562"/>
      <c r="T37" s="564"/>
      <c r="U37" s="566"/>
      <c r="V37" s="568" t="str">
        <f>IF(B37="","",SUM(S37:U37))</f>
        <v/>
      </c>
      <c r="W37" s="570" t="str">
        <f>IF(B37="","",IF(ISBLANK(S37),"",IF(AVERAGE(S37:U37)&lt;10,LEFT(AVERAGE(S37:U37),4),LEFT(AVERAGE(S37:U37),5))))</f>
        <v/>
      </c>
      <c r="X37" s="572" t="str">
        <f>IF(B37="","",IF(W37="","",IF(LEFT(W37,1)="0",0,ROUND(W37,0))))</f>
        <v/>
      </c>
      <c r="Y37" s="316" t="str">
        <f>IF(B37="","",ROUNDUP(AVERAGE(R37,R37,X37),2))</f>
        <v/>
      </c>
      <c r="Z37" s="317" t="str">
        <f>IF(B37="","",IF(TRUNC(Y37,0)=0,0,ROUND(Y37,0)))</f>
        <v/>
      </c>
    </row>
    <row r="38" spans="1:26" ht="13.5" customHeight="1" thickBot="1" x14ac:dyDescent="0.25">
      <c r="A38" s="576"/>
      <c r="B38" s="576"/>
      <c r="C38" s="325"/>
      <c r="D38" s="319"/>
      <c r="E38" s="319"/>
      <c r="F38" s="319"/>
      <c r="G38" s="319"/>
      <c r="H38" s="319"/>
      <c r="I38" s="319"/>
      <c r="J38" s="366" t="str">
        <f>IF(OR(B37="",COUNT(C38:I38)=0),"",SUM(C38:I38))</f>
        <v/>
      </c>
      <c r="K38" s="319"/>
      <c r="L38" s="319"/>
      <c r="M38" s="326"/>
      <c r="N38" s="319"/>
      <c r="O38" s="327"/>
      <c r="P38" s="366" t="str">
        <f>IF(OR(B37="",COUNT(K38:O38)=0),"",SUM(K38:O38))</f>
        <v/>
      </c>
      <c r="Q38" s="333" t="str">
        <f>IF(OR(B37="",COUNT(C38:I38)+COUNT(K38:O38)=0),"",ROUND(SUM(P38,J38),0))</f>
        <v/>
      </c>
      <c r="R38" s="315" t="str">
        <f>IF(Q38="","",IF(AP!$E$42="BE",VLOOKUP(Q38+0.5,NB!$V$822:$Y$837,4,TRUE),Q38))</f>
        <v/>
      </c>
      <c r="S38" s="563"/>
      <c r="T38" s="565"/>
      <c r="U38" s="567"/>
      <c r="V38" s="569"/>
      <c r="W38" s="571"/>
      <c r="X38" s="573"/>
      <c r="Y38" s="322" t="str">
        <f>IF(B37="","",ROUNDUP(AVERAGE(R38,R38,X37),2))</f>
        <v/>
      </c>
      <c r="Z38" s="321" t="str">
        <f>IF(B37="","",IF(TRUNC(Y38,0)=0,0,ROUND(Y38,0)))</f>
        <v/>
      </c>
    </row>
    <row r="39" spans="1:26" ht="12.75" customHeight="1" x14ac:dyDescent="0.2">
      <c r="A39" s="575">
        <f>Notenbogen!A31</f>
        <v>28</v>
      </c>
      <c r="B39" s="575" t="str">
        <f>IF(Notenbogen!B32="","",Notenbogen!B32)</f>
        <v/>
      </c>
      <c r="C39" s="323"/>
      <c r="D39" s="307"/>
      <c r="E39" s="307"/>
      <c r="F39" s="307"/>
      <c r="G39" s="307"/>
      <c r="H39" s="307"/>
      <c r="I39" s="307"/>
      <c r="J39" s="373" t="str">
        <f>IF(OR(B39="",COUNT(C39:I39)=0),"",SUM(C39:I39))</f>
        <v/>
      </c>
      <c r="K39" s="310"/>
      <c r="L39" s="311"/>
      <c r="M39" s="310"/>
      <c r="N39" s="312"/>
      <c r="O39" s="311"/>
      <c r="P39" s="313" t="str">
        <f>IF(OR(B39="",COUNT(K39:O39)=0),"",SUM(K39:O39))</f>
        <v/>
      </c>
      <c r="Q39" s="314" t="str">
        <f>IF(OR(B39="",COUNT(C39:I39)+COUNT(K39:O39)=0),"",ROUND(SUM(P39,J39),0))</f>
        <v/>
      </c>
      <c r="R39" s="315" t="str">
        <f>IF(Q39="","",IF(AP!$E$42="BE",VLOOKUP(Q39+0.5,NB!$V$822:$Y$837,4,TRUE),Q39))</f>
        <v/>
      </c>
      <c r="S39" s="577"/>
      <c r="T39" s="578"/>
      <c r="U39" s="579"/>
      <c r="V39" s="580" t="str">
        <f>IF(B39="","",SUM(S39:U39))</f>
        <v/>
      </c>
      <c r="W39" s="570" t="str">
        <f>IF(B39="","",IF(ISBLANK(S39),"",IF(AVERAGE(S39:U39)&lt;10,LEFT(AVERAGE(S39:U39),4),LEFT(AVERAGE(S39:U39),5))))</f>
        <v/>
      </c>
      <c r="X39" s="572" t="str">
        <f>IF(B39="","",IF(W39="","",IF(LEFT(W39,1)="0",0,ROUND(W39,0))))</f>
        <v/>
      </c>
      <c r="Y39" s="316" t="str">
        <f>IF(B39="","",ROUNDUP(AVERAGE(R39,R39,X39),2))</f>
        <v/>
      </c>
      <c r="Z39" s="317" t="str">
        <f>IF(B39="","",IF(TRUNC(Y39,0)=0,0,ROUND(Y39,0)))</f>
        <v/>
      </c>
    </row>
    <row r="40" spans="1:26" ht="13.5" customHeight="1" thickBot="1" x14ac:dyDescent="0.25">
      <c r="A40" s="576"/>
      <c r="B40" s="576"/>
      <c r="C40" s="325"/>
      <c r="D40" s="319"/>
      <c r="E40" s="319"/>
      <c r="F40" s="319"/>
      <c r="G40" s="319"/>
      <c r="H40" s="319"/>
      <c r="I40" s="319"/>
      <c r="J40" s="366" t="str">
        <f>IF(OR(B39="",COUNT(C40:I40)=0),"",SUM(C40:I40))</f>
        <v/>
      </c>
      <c r="K40" s="319"/>
      <c r="L40" s="319"/>
      <c r="M40" s="326"/>
      <c r="N40" s="319"/>
      <c r="O40" s="327"/>
      <c r="P40" s="366" t="str">
        <f>IF(OR(B39="",COUNT(K40:O40)=0),"",SUM(K40:O40))</f>
        <v/>
      </c>
      <c r="Q40" s="333" t="str">
        <f>IF(OR(B39="",COUNT(C40:I40)+COUNT(K40:O40)=0),"",ROUND(SUM(P40,J40),0))</f>
        <v/>
      </c>
      <c r="R40" s="315" t="str">
        <f>IF(Q40="","",IF(AP!$E$42="BE",VLOOKUP(Q40+0.5,NB!$V$822:$Y$837,4,TRUE),Q40))</f>
        <v/>
      </c>
      <c r="S40" s="563"/>
      <c r="T40" s="565"/>
      <c r="U40" s="567"/>
      <c r="V40" s="569"/>
      <c r="W40" s="571"/>
      <c r="X40" s="573"/>
      <c r="Y40" s="322" t="str">
        <f>IF(B39="","",ROUNDUP(AVERAGE(R40,R40,X39),2))</f>
        <v/>
      </c>
      <c r="Z40" s="321" t="str">
        <f>IF(B39="","",IF(TRUNC(Y40,0)=0,0,ROUND(Y40,0)))</f>
        <v/>
      </c>
    </row>
    <row r="41" spans="1:26" ht="12.75" customHeight="1" x14ac:dyDescent="0.2">
      <c r="A41" s="575">
        <f>Notenbogen!A33</f>
        <v>30</v>
      </c>
      <c r="B41" s="575" t="str">
        <f>IF(Notenbogen!B34="","",Notenbogen!B34)</f>
        <v/>
      </c>
      <c r="C41" s="323"/>
      <c r="D41" s="307"/>
      <c r="E41" s="307"/>
      <c r="F41" s="307"/>
      <c r="G41" s="307"/>
      <c r="H41" s="307"/>
      <c r="I41" s="307"/>
      <c r="J41" s="373" t="str">
        <f>IF(OR(B41="",COUNT(C41:I41)=0),"",SUM(C41:I41))</f>
        <v/>
      </c>
      <c r="K41" s="310"/>
      <c r="L41" s="311"/>
      <c r="M41" s="310"/>
      <c r="N41" s="312"/>
      <c r="O41" s="311"/>
      <c r="P41" s="313" t="str">
        <f>IF(OR(B41="",COUNT(K41:O41)=0),"",SUM(K41:O41))</f>
        <v/>
      </c>
      <c r="Q41" s="314" t="str">
        <f>IF(OR(B41="",COUNT(C41:I41)+COUNT(K41:O41)=0),"",ROUND(SUM(P41,J41),0))</f>
        <v/>
      </c>
      <c r="R41" s="315" t="str">
        <f>IF(Q41="","",IF(AP!$E$42="BE",VLOOKUP(Q41+0.5,NB!$V$822:$Y$837,4,TRUE),Q41))</f>
        <v/>
      </c>
      <c r="S41" s="562"/>
      <c r="T41" s="564"/>
      <c r="U41" s="566"/>
      <c r="V41" s="568" t="str">
        <f>IF(B41="","",SUM(S41:U41))</f>
        <v/>
      </c>
      <c r="W41" s="570" t="str">
        <f>IF(B41="","",IF(ISBLANK(S41),"",IF(AVERAGE(S41:U41)&lt;10,LEFT(AVERAGE(S41:U41),4),LEFT(AVERAGE(S41:U41),5))))</f>
        <v/>
      </c>
      <c r="X41" s="572" t="str">
        <f>IF(B41="","",IF(W41="","",IF(LEFT(W41,1)="0",0,ROUND(W41,0))))</f>
        <v/>
      </c>
      <c r="Y41" s="316" t="str">
        <f>IF(B41="","",ROUNDUP(AVERAGE(R41,R41,X41),2))</f>
        <v/>
      </c>
      <c r="Z41" s="317" t="str">
        <f>IF(B41="","",IF(TRUNC(Y41,0)=0,0,ROUND(Y41,0)))</f>
        <v/>
      </c>
    </row>
    <row r="42" spans="1:26" ht="13.5" customHeight="1" thickBot="1" x14ac:dyDescent="0.25">
      <c r="A42" s="576"/>
      <c r="B42" s="576"/>
      <c r="C42" s="325"/>
      <c r="D42" s="319"/>
      <c r="E42" s="319"/>
      <c r="F42" s="319"/>
      <c r="G42" s="319"/>
      <c r="H42" s="319"/>
      <c r="I42" s="319"/>
      <c r="J42" s="366" t="str">
        <f>IF(OR(B41="",COUNT(C42:I42)=0),"",SUM(C42:I42))</f>
        <v/>
      </c>
      <c r="K42" s="319"/>
      <c r="L42" s="319"/>
      <c r="M42" s="326"/>
      <c r="N42" s="319"/>
      <c r="O42" s="327"/>
      <c r="P42" s="366" t="str">
        <f>IF(OR(B41="",COUNT(K42:O42)=0),"",SUM(K42:O42))</f>
        <v/>
      </c>
      <c r="Q42" s="333" t="str">
        <f>IF(OR(B41="",COUNT(C42:I42)+COUNT(K42:O42)=0),"",ROUND(SUM(P42,J42),0))</f>
        <v/>
      </c>
      <c r="R42" s="315" t="str">
        <f>IF(Q42="","",IF(AP!$E$42="BE",VLOOKUP(Q42+0.5,NB!$V$822:$Y$837,4,TRUE),Q42))</f>
        <v/>
      </c>
      <c r="S42" s="563"/>
      <c r="T42" s="565"/>
      <c r="U42" s="567"/>
      <c r="V42" s="569"/>
      <c r="W42" s="571"/>
      <c r="X42" s="573"/>
      <c r="Y42" s="322" t="str">
        <f>IF(B41="","",ROUNDUP(AVERAGE(R42,R42,X41),2))</f>
        <v/>
      </c>
      <c r="Z42" s="321" t="str">
        <f>IF(B41="","",IF(TRUNC(Y42,0)=0,0,ROUND(Y42,0)))</f>
        <v/>
      </c>
    </row>
    <row r="43" spans="1:26" ht="12.75" customHeight="1" x14ac:dyDescent="0.2">
      <c r="A43" s="575">
        <f>Notenbogen!A35</f>
        <v>32</v>
      </c>
      <c r="B43" s="575" t="str">
        <f>IF(Notenbogen!B36="","",Notenbogen!B36)</f>
        <v/>
      </c>
      <c r="C43" s="323"/>
      <c r="D43" s="307"/>
      <c r="E43" s="307"/>
      <c r="F43" s="307"/>
      <c r="G43" s="307"/>
      <c r="H43" s="307"/>
      <c r="I43" s="307"/>
      <c r="J43" s="309" t="str">
        <f>IF(OR(B43="",COUNT(C43:I43)=0),"",SUM(C43:I43))</f>
        <v/>
      </c>
      <c r="K43" s="310"/>
      <c r="L43" s="311"/>
      <c r="M43" s="310"/>
      <c r="N43" s="312"/>
      <c r="O43" s="311"/>
      <c r="P43" s="313" t="str">
        <f>IF(OR(B43="",COUNT(K43:O43)=0),"",SUM(K43:O43))</f>
        <v/>
      </c>
      <c r="Q43" s="314" t="str">
        <f>IF(OR(B43="",COUNT(C43:I43)+COUNT(K43:O43)=0),"",ROUND(SUM(P43,J43),0))</f>
        <v/>
      </c>
      <c r="R43" s="315" t="str">
        <f>IF(Q43="","",IF(AP!$E$42="BE",VLOOKUP(Q43+0.5,NB!$V$822:$Y$837,4,TRUE),Q43))</f>
        <v/>
      </c>
      <c r="S43" s="562"/>
      <c r="T43" s="564"/>
      <c r="U43" s="566"/>
      <c r="V43" s="568" t="str">
        <f>IF(B43="","",SUM(S43:U43))</f>
        <v/>
      </c>
      <c r="W43" s="570" t="str">
        <f>IF(B43="","",IF(ISBLANK(S43),"",IF(AVERAGE(S43:U43)&lt;10,LEFT(AVERAGE(S43:U43),4),LEFT(AVERAGE(S43:U43),5))))</f>
        <v/>
      </c>
      <c r="X43" s="572" t="str">
        <f>IF(B43="","",IF(W43="","",IF(LEFT(W43,1)="0",0,ROUND(W43,0))))</f>
        <v/>
      </c>
      <c r="Y43" s="316" t="str">
        <f>IF(B43="","",ROUNDUP(AVERAGE(R43,R43,X43),2))</f>
        <v/>
      </c>
      <c r="Z43" s="317" t="str">
        <f>IF(B43="","",IF(TRUNC(Y43,0)=0,0,ROUND(Y43,0)))</f>
        <v/>
      </c>
    </row>
    <row r="44" spans="1:26" ht="13.5" customHeight="1" thickBot="1" x14ac:dyDescent="0.25">
      <c r="A44" s="576"/>
      <c r="B44" s="576"/>
      <c r="C44" s="325"/>
      <c r="D44" s="319"/>
      <c r="E44" s="319"/>
      <c r="F44" s="319"/>
      <c r="G44" s="319"/>
      <c r="H44" s="319"/>
      <c r="I44" s="319"/>
      <c r="J44" s="375" t="str">
        <f>IF(OR(B43="",COUNT(C44:I44)=0),"",SUM(C44:I44))</f>
        <v/>
      </c>
      <c r="K44" s="319"/>
      <c r="L44" s="319"/>
      <c r="M44" s="326"/>
      <c r="N44" s="319"/>
      <c r="O44" s="327"/>
      <c r="P44" s="366" t="str">
        <f>IF(OR(B43="",COUNT(K44:O44)=0),"",SUM(K44:O44))</f>
        <v/>
      </c>
      <c r="Q44" s="333" t="str">
        <f>IF(OR(B43="",COUNT(C44:I44)+COUNT(K44:O44)=0),"",ROUND(SUM(P44,J44),0))</f>
        <v/>
      </c>
      <c r="R44" s="315" t="str">
        <f>IF(Q44="","",IF(AP!$E$42="BE",VLOOKUP(Q44+0.5,NB!$V$822:$Y$837,4,TRUE),Q44))</f>
        <v/>
      </c>
      <c r="S44" s="563"/>
      <c r="T44" s="565"/>
      <c r="U44" s="567"/>
      <c r="V44" s="569"/>
      <c r="W44" s="571"/>
      <c r="X44" s="573"/>
      <c r="Y44" s="322" t="str">
        <f>IF(B43="","",ROUNDUP(AVERAGE(R44,R44,X43),2))</f>
        <v/>
      </c>
      <c r="Z44" s="321" t="str">
        <f>IF(B43="","",IF(TRUNC(Y44,0)=0,0,ROUND(Y44,0)))</f>
        <v/>
      </c>
    </row>
    <row r="45" spans="1:26" ht="12.75" customHeight="1" x14ac:dyDescent="0.2">
      <c r="A45" s="575">
        <f>Notenbogen!A37</f>
        <v>34</v>
      </c>
      <c r="B45" s="575" t="str">
        <f>IF(Notenbogen!B38="","",Notenbogen!B38)</f>
        <v/>
      </c>
      <c r="C45" s="323"/>
      <c r="D45" s="307"/>
      <c r="E45" s="307"/>
      <c r="F45" s="307"/>
      <c r="G45" s="307"/>
      <c r="H45" s="307"/>
      <c r="I45" s="307"/>
      <c r="J45" s="373" t="str">
        <f>IF(OR(B45="",COUNT(C45:I45)=0),"",SUM(C45:I45))</f>
        <v/>
      </c>
      <c r="K45" s="310"/>
      <c r="L45" s="311"/>
      <c r="M45" s="310"/>
      <c r="N45" s="312"/>
      <c r="O45" s="311"/>
      <c r="P45" s="313" t="str">
        <f>IF(OR(B45="",COUNT(K45:O45)=0),"",SUM(K45:O45))</f>
        <v/>
      </c>
      <c r="Q45" s="314" t="str">
        <f>IF(OR(B45="",COUNT(C45:I45)+COUNT(K45:O45)=0),"",ROUND(SUM(P45,J45),0))</f>
        <v/>
      </c>
      <c r="R45" s="315" t="str">
        <f>IF(Q45="","",IF(AP!$E$42="BE",VLOOKUP(Q45+0.5,NB!$V$822:$Y$837,4,TRUE),Q45))</f>
        <v/>
      </c>
      <c r="S45" s="562"/>
      <c r="T45" s="564"/>
      <c r="U45" s="566"/>
      <c r="V45" s="568" t="str">
        <f>IF(B45="","",SUM(S45:U45))</f>
        <v/>
      </c>
      <c r="W45" s="570" t="str">
        <f>IF(B45="","",IF(ISBLANK(S45),"",IF(AVERAGE(S45:U45)&lt;10,LEFT(AVERAGE(S45:U45),4),LEFT(AVERAGE(S45:U45),5))))</f>
        <v/>
      </c>
      <c r="X45" s="572" t="str">
        <f>IF(B45="","",IF(W45="","",IF(LEFT(W45,1)="0",0,ROUND(W45,0))))</f>
        <v/>
      </c>
      <c r="Y45" s="316" t="str">
        <f>IF(B45="","",ROUNDUP(AVERAGE(R45,R45,X45),2))</f>
        <v/>
      </c>
      <c r="Z45" s="317" t="str">
        <f>IF(B45="","",IF(TRUNC(Y45,0)=0,0,ROUND(Y45,0)))</f>
        <v/>
      </c>
    </row>
    <row r="46" spans="1:26" s="20" customFormat="1" ht="13.5" customHeight="1" thickBot="1" x14ac:dyDescent="0.25">
      <c r="A46" s="576"/>
      <c r="B46" s="576"/>
      <c r="C46" s="328"/>
      <c r="D46" s="329"/>
      <c r="E46" s="329"/>
      <c r="F46" s="329"/>
      <c r="G46" s="329"/>
      <c r="H46" s="329"/>
      <c r="I46" s="329"/>
      <c r="J46" s="366" t="str">
        <f>IF(OR(B45="",COUNT(C46:I46)=0),"",SUM(C46:I46))</f>
        <v/>
      </c>
      <c r="K46" s="329"/>
      <c r="L46" s="329"/>
      <c r="M46" s="330"/>
      <c r="N46" s="329"/>
      <c r="O46" s="331"/>
      <c r="P46" s="366" t="str">
        <f>IF(OR(B45="",COUNT(K46:O46)=0),"",SUM(K46:O46))</f>
        <v/>
      </c>
      <c r="Q46" s="333" t="str">
        <f>IF(OR(B45="",COUNT(C46:I46)+COUNT(K46:O46)=0),"",ROUND(SUM(P46,J46),0))</f>
        <v/>
      </c>
      <c r="R46" s="315" t="str">
        <f>IF(Q46="","",IF(AP!$E$42="BE",VLOOKUP(Q46+0.5,NB!$V$822:$Y$837,4,TRUE),Q46))</f>
        <v/>
      </c>
      <c r="S46" s="563"/>
      <c r="T46" s="565"/>
      <c r="U46" s="567"/>
      <c r="V46" s="569"/>
      <c r="W46" s="571"/>
      <c r="X46" s="573"/>
      <c r="Y46" s="322" t="str">
        <f>IF(B45="","",ROUNDUP(AVERAGE(R46,R46,X45),2))</f>
        <v/>
      </c>
      <c r="Z46" s="334" t="str">
        <f>IF(B45="","",IF(TRUNC(Y46,0)=0,0,ROUND(Y46,0)))</f>
        <v/>
      </c>
    </row>
    <row r="47" spans="1:26" ht="12.75" customHeight="1" x14ac:dyDescent="0.2">
      <c r="A47" s="575">
        <f>Notenbogen!A39</f>
        <v>0</v>
      </c>
      <c r="B47" s="575" t="str">
        <f>IF(Notenbogen!B40="","",Notenbogen!B40)</f>
        <v/>
      </c>
      <c r="C47" s="323"/>
      <c r="D47" s="307"/>
      <c r="E47" s="307"/>
      <c r="F47" s="307"/>
      <c r="G47" s="307"/>
      <c r="H47" s="307"/>
      <c r="I47" s="307"/>
      <c r="J47" s="373" t="str">
        <f>IF(OR(B47="",COUNT(C47:I47)=0),"",SUM(C47:I47))</f>
        <v/>
      </c>
      <c r="K47" s="310"/>
      <c r="L47" s="311"/>
      <c r="M47" s="310"/>
      <c r="N47" s="312"/>
      <c r="O47" s="311"/>
      <c r="P47" s="313" t="str">
        <f>IF(OR(B47="",COUNT(K47:O47)=0),"",SUM(K47:O47))</f>
        <v/>
      </c>
      <c r="Q47" s="314" t="str">
        <f>IF(OR(B47="",COUNT(C47:I47)+COUNT(K47:O47)=0),"",ROUND(SUM(P47,J47),0))</f>
        <v/>
      </c>
      <c r="R47" s="315" t="str">
        <f>IF(Q47="","",IF(AP!$E$42="BE",VLOOKUP(Q47+0.5,NB!$V$822:$Y$837,4,TRUE),Q47))</f>
        <v/>
      </c>
      <c r="S47" s="562"/>
      <c r="T47" s="564"/>
      <c r="U47" s="566"/>
      <c r="V47" s="568" t="str">
        <f>IF(B47="","",SUM(S47:U47))</f>
        <v/>
      </c>
      <c r="W47" s="570" t="str">
        <f>IF(B47="","",IF(ISBLANK(S47),"",IF(AVERAGE(S47:U47)&lt;10,LEFT(AVERAGE(S47:U47),4),LEFT(AVERAGE(S47:U47),5))))</f>
        <v/>
      </c>
      <c r="X47" s="572" t="str">
        <f>IF(B47="","",IF(W47="","",IF(LEFT(W47,1)="0",0,ROUND(W47,0))))</f>
        <v/>
      </c>
      <c r="Y47" s="316" t="str">
        <f>IF(B47="","",ROUNDUP(AVERAGE(R47,R47,X47),2))</f>
        <v/>
      </c>
      <c r="Z47" s="317" t="str">
        <f>IF(B47="","",IF(TRUNC(Y47,0)=0,0,ROUND(Y47,0)))</f>
        <v/>
      </c>
    </row>
    <row r="48" spans="1:26" ht="13.5" customHeight="1" thickBot="1" x14ac:dyDescent="0.25">
      <c r="A48" s="576"/>
      <c r="B48" s="576"/>
      <c r="C48" s="325"/>
      <c r="D48" s="319"/>
      <c r="E48" s="319"/>
      <c r="F48" s="319"/>
      <c r="G48" s="319"/>
      <c r="H48" s="319"/>
      <c r="I48" s="319"/>
      <c r="J48" s="366" t="str">
        <f>IF(OR(B47="",COUNT(C48:I48)=0),"",SUM(C48:I48))</f>
        <v/>
      </c>
      <c r="K48" s="319"/>
      <c r="L48" s="319"/>
      <c r="M48" s="326"/>
      <c r="N48" s="319"/>
      <c r="O48" s="327"/>
      <c r="P48" s="366" t="str">
        <f>IF(OR(B47="",COUNT(K48:O48)=0),"",SUM(K48:O48))</f>
        <v/>
      </c>
      <c r="Q48" s="333" t="str">
        <f>IF(OR(B47="",COUNT(C48:I48)+COUNT(K48:O48)=0),"",ROUND(SUM(P48,J48),0))</f>
        <v/>
      </c>
      <c r="R48" s="315" t="str">
        <f>IF(Q48="","",IF(AP!$E$42="BE",VLOOKUP(Q48+0.5,NB!$V$822:$Y$837,4,TRUE),Q48))</f>
        <v/>
      </c>
      <c r="S48" s="563"/>
      <c r="T48" s="565"/>
      <c r="U48" s="567"/>
      <c r="V48" s="569"/>
      <c r="W48" s="571"/>
      <c r="X48" s="573"/>
      <c r="Y48" s="322" t="str">
        <f>IF(B47="","",ROUNDUP(AVERAGE(R48,R48,X47),2))</f>
        <v/>
      </c>
      <c r="Z48" s="321" t="str">
        <f>IF(B47="","",IF(TRUNC(Y48,0)=0,0,ROUND(Y48,0)))</f>
        <v/>
      </c>
    </row>
    <row r="49" spans="1:26" ht="12.75" customHeight="1" x14ac:dyDescent="0.2">
      <c r="A49" s="575">
        <f>Notenbogen!A41</f>
        <v>0</v>
      </c>
      <c r="B49" s="575" t="str">
        <f>IF(Notenbogen!B42="","",Notenbogen!B42)</f>
        <v/>
      </c>
      <c r="C49" s="323"/>
      <c r="D49" s="307"/>
      <c r="E49" s="307"/>
      <c r="F49" s="307"/>
      <c r="G49" s="307"/>
      <c r="H49" s="307"/>
      <c r="I49" s="307"/>
      <c r="J49" s="373" t="str">
        <f>IF(OR(B49="",COUNT(C49:I49)=0),"",SUM(C49:I49))</f>
        <v/>
      </c>
      <c r="K49" s="310"/>
      <c r="L49" s="311"/>
      <c r="M49" s="310"/>
      <c r="N49" s="312"/>
      <c r="O49" s="311"/>
      <c r="P49" s="313" t="str">
        <f>IF(OR(B49="",COUNT(K49:O49)=0),"",SUM(K49:O49))</f>
        <v/>
      </c>
      <c r="Q49" s="314" t="str">
        <f>IF(OR(B49="",COUNT(C49:I49)+COUNT(K49:O49)=0),"",ROUND(SUM(P49,J49),0))</f>
        <v/>
      </c>
      <c r="R49" s="315" t="str">
        <f>IF(Q49="","",IF(AP!$E$42="BE",VLOOKUP(Q49+0.5,NB!$V$822:$Y$837,4,TRUE),Q49))</f>
        <v/>
      </c>
      <c r="S49" s="562"/>
      <c r="T49" s="564"/>
      <c r="U49" s="566"/>
      <c r="V49" s="568" t="str">
        <f>IF(B49="","",SUM(S49:U49))</f>
        <v/>
      </c>
      <c r="W49" s="570" t="str">
        <f>IF(B49="","",IF(ISBLANK(S49),"",IF(AVERAGE(S49:U49)&lt;10,LEFT(AVERAGE(S49:U49),4),LEFT(AVERAGE(S49:U49),5))))</f>
        <v/>
      </c>
      <c r="X49" s="572" t="str">
        <f>IF(B49="","",IF(W49="","",IF(LEFT(W49,1)="0",0,ROUND(W49,0))))</f>
        <v/>
      </c>
      <c r="Y49" s="316" t="str">
        <f>IF(B49="","",ROUNDUP(AVERAGE(R49,R49,X49),2))</f>
        <v/>
      </c>
      <c r="Z49" s="317" t="str">
        <f>IF(B49="","",IF(TRUNC(Y49,0)=0,0,ROUND(Y49,0)))</f>
        <v/>
      </c>
    </row>
    <row r="50" spans="1:26" ht="13.5" customHeight="1" thickBot="1" x14ac:dyDescent="0.25">
      <c r="A50" s="576"/>
      <c r="B50" s="576"/>
      <c r="C50" s="325"/>
      <c r="D50" s="319"/>
      <c r="E50" s="319"/>
      <c r="F50" s="319"/>
      <c r="G50" s="319"/>
      <c r="H50" s="319"/>
      <c r="I50" s="319"/>
      <c r="J50" s="366" t="str">
        <f>IF(OR(B49="",COUNT(C50:I50)=0),"",SUM(C50:I50))</f>
        <v/>
      </c>
      <c r="K50" s="319"/>
      <c r="L50" s="319"/>
      <c r="M50" s="326"/>
      <c r="N50" s="319"/>
      <c r="O50" s="327"/>
      <c r="P50" s="366" t="str">
        <f>IF(OR(B49="",COUNT(K50:O50)=0),"",SUM(K50:O50))</f>
        <v/>
      </c>
      <c r="Q50" s="333" t="str">
        <f>IF(OR(B49="",COUNT(C50:I50)+COUNT(K50:O50)=0),"",ROUND(SUM(P50,J50),0))</f>
        <v/>
      </c>
      <c r="R50" s="315" t="str">
        <f>IF(Q50="","",IF(AP!$E$42="BE",VLOOKUP(Q50+0.5,NB!$V$822:$Y$837,4,TRUE),Q50))</f>
        <v/>
      </c>
      <c r="S50" s="563"/>
      <c r="T50" s="565"/>
      <c r="U50" s="567"/>
      <c r="V50" s="569"/>
      <c r="W50" s="571"/>
      <c r="X50" s="573"/>
      <c r="Y50" s="322" t="str">
        <f>IF(B49="","",ROUNDUP(AVERAGE(R50,R50,X49),2))</f>
        <v/>
      </c>
      <c r="Z50" s="321" t="str">
        <f>IF(B49="","",IF(TRUNC(Y50,0)=0,0,ROUND(Y50,0)))</f>
        <v/>
      </c>
    </row>
    <row r="51" spans="1:26" ht="12.75" customHeight="1" x14ac:dyDescent="0.2">
      <c r="A51" s="575">
        <f>Notenbogen!A43</f>
        <v>0</v>
      </c>
      <c r="B51" s="575" t="str">
        <f>IF(Notenbogen!B44="","",Notenbogen!B44)</f>
        <v/>
      </c>
      <c r="C51" s="323"/>
      <c r="D51" s="307"/>
      <c r="E51" s="307"/>
      <c r="F51" s="307"/>
      <c r="G51" s="307"/>
      <c r="H51" s="307"/>
      <c r="I51" s="307"/>
      <c r="J51" s="309" t="str">
        <f>IF(OR(B51="",COUNT(C51:I51)=0),"",SUM(C51:I51))</f>
        <v/>
      </c>
      <c r="K51" s="310"/>
      <c r="L51" s="311"/>
      <c r="M51" s="310"/>
      <c r="N51" s="312"/>
      <c r="O51" s="311"/>
      <c r="P51" s="313" t="str">
        <f>IF(OR(B51="",COUNT(K51:O51)=0),"",SUM(K51:O51))</f>
        <v/>
      </c>
      <c r="Q51" s="314" t="str">
        <f>IF(OR(B51="",COUNT(C51:I51)+COUNT(K51:O51)=0),"",ROUND(SUM(P51,J51),0))</f>
        <v/>
      </c>
      <c r="R51" s="315" t="str">
        <f>IF(Q51="","",IF(AP!$E$42="BE",VLOOKUP(Q51+0.5,NB!$V$822:$Y$837,4,TRUE),Q51))</f>
        <v/>
      </c>
      <c r="S51" s="562"/>
      <c r="T51" s="564"/>
      <c r="U51" s="566"/>
      <c r="V51" s="568" t="str">
        <f>IF(B51="","",SUM(S51:U51))</f>
        <v/>
      </c>
      <c r="W51" s="570" t="str">
        <f>IF(B51="","",IF(ISBLANK(S51),"",IF(AVERAGE(S51:U51)&lt;10,LEFT(AVERAGE(S51:U51),4),LEFT(AVERAGE(S51:U51),5))))</f>
        <v/>
      </c>
      <c r="X51" s="572" t="str">
        <f>IF(B51="","",IF(W51="","",IF(LEFT(W51,1)="0",0,ROUND(W51,0))))</f>
        <v/>
      </c>
      <c r="Y51" s="316" t="str">
        <f>IF(B51="","",ROUNDUP(AVERAGE(R51,R51,X51),2))</f>
        <v/>
      </c>
      <c r="Z51" s="317" t="str">
        <f>IF(B51="","",IF(TRUNC(Y51,0)=0,0,ROUND(Y51,0)))</f>
        <v/>
      </c>
    </row>
    <row r="52" spans="1:26" ht="13.5" customHeight="1" thickBot="1" x14ac:dyDescent="0.25">
      <c r="A52" s="576"/>
      <c r="B52" s="576"/>
      <c r="C52" s="325"/>
      <c r="D52" s="319"/>
      <c r="E52" s="319"/>
      <c r="F52" s="319"/>
      <c r="G52" s="319"/>
      <c r="H52" s="319"/>
      <c r="I52" s="319"/>
      <c r="J52" s="375" t="str">
        <f>IF(OR(B51="",COUNT(C52:I52)=0),"",SUM(C52:I52))</f>
        <v/>
      </c>
      <c r="K52" s="319"/>
      <c r="L52" s="319"/>
      <c r="M52" s="326"/>
      <c r="N52" s="319"/>
      <c r="O52" s="327"/>
      <c r="P52" s="366" t="str">
        <f>IF(OR(B51="",COUNT(K52:O52)=0),"",SUM(K52:O52))</f>
        <v/>
      </c>
      <c r="Q52" s="333" t="str">
        <f>IF(OR(B51="",COUNT(C52:I52)+COUNT(K52:O52)=0),"",ROUND(SUM(P52,J52),0))</f>
        <v/>
      </c>
      <c r="R52" s="315" t="str">
        <f>IF(Q52="","",IF(AP!$E$42="BE",VLOOKUP(Q52+0.5,NB!$V$822:$Y$837,4,TRUE),Q52))</f>
        <v/>
      </c>
      <c r="S52" s="563"/>
      <c r="T52" s="565"/>
      <c r="U52" s="567"/>
      <c r="V52" s="569"/>
      <c r="W52" s="571"/>
      <c r="X52" s="573"/>
      <c r="Y52" s="322" t="str">
        <f>IF(B51="","",ROUNDUP(AVERAGE(R52,R52,X51),2))</f>
        <v/>
      </c>
      <c r="Z52" s="321" t="str">
        <f>IF(B51="","",IF(TRUNC(Y52,0)=0,0,ROUND(Y52,0)))</f>
        <v/>
      </c>
    </row>
    <row r="53" spans="1:26" ht="12.75" customHeight="1" x14ac:dyDescent="0.2">
      <c r="A53" s="575">
        <f>Notenbogen!A45</f>
        <v>0</v>
      </c>
      <c r="B53" s="575" t="str">
        <f>IF(Notenbogen!B46="","",Notenbogen!B46)</f>
        <v/>
      </c>
      <c r="C53" s="323"/>
      <c r="D53" s="307"/>
      <c r="E53" s="307"/>
      <c r="F53" s="307"/>
      <c r="G53" s="307"/>
      <c r="H53" s="307"/>
      <c r="I53" s="307"/>
      <c r="J53" s="309" t="str">
        <f>IF(OR(B53="",COUNT(C53:I53)=0),"",SUM(C53:I53))</f>
        <v/>
      </c>
      <c r="K53" s="310"/>
      <c r="L53" s="311"/>
      <c r="M53" s="310"/>
      <c r="N53" s="312"/>
      <c r="O53" s="311"/>
      <c r="P53" s="313" t="str">
        <f>IF(OR(B53="",COUNT(K53:O53)=0),"",SUM(K53:O53))</f>
        <v/>
      </c>
      <c r="Q53" s="314" t="str">
        <f>IF(OR(B53="",COUNT(C53:I53)+COUNT(K53:O53)=0),"",ROUND(SUM(P53,J53),0))</f>
        <v/>
      </c>
      <c r="R53" s="315" t="str">
        <f>IF(Q53="","",IF(AP!$E$42="BE",VLOOKUP(Q53+0.5,NB!$V$822:$Y$837,4,TRUE),Q53))</f>
        <v/>
      </c>
      <c r="S53" s="562"/>
      <c r="T53" s="564"/>
      <c r="U53" s="566"/>
      <c r="V53" s="568" t="str">
        <f>IF(B53="","",SUM(S53:U53))</f>
        <v/>
      </c>
      <c r="W53" s="570" t="str">
        <f>IF(B53="","",IF(ISBLANK(S53),"",IF(AVERAGE(S53:U53)&lt;10,LEFT(AVERAGE(S53:U53),4),LEFT(AVERAGE(S53:U53),5))))</f>
        <v/>
      </c>
      <c r="X53" s="572" t="str">
        <f>IF(B53="","",IF(W53="","",IF(LEFT(W53,1)="0",0,ROUND(W53,0))))</f>
        <v/>
      </c>
      <c r="Y53" s="316" t="str">
        <f>IF(B53="","",ROUNDUP(AVERAGE(R53,R53,X53),2))</f>
        <v/>
      </c>
      <c r="Z53" s="317" t="str">
        <f>IF(B53="","",IF(TRUNC(Y53,0)=0,0,ROUND(Y53,0)))</f>
        <v/>
      </c>
    </row>
    <row r="54" spans="1:26" ht="13.5" customHeight="1" thickBot="1" x14ac:dyDescent="0.25">
      <c r="A54" s="576"/>
      <c r="B54" s="576"/>
      <c r="C54" s="325"/>
      <c r="D54" s="319"/>
      <c r="E54" s="319"/>
      <c r="F54" s="319"/>
      <c r="G54" s="319"/>
      <c r="H54" s="319"/>
      <c r="I54" s="319"/>
      <c r="J54" s="375" t="str">
        <f>IF(OR(B53="",COUNT(C54:I54)=0),"",SUM(C54:I54))</f>
        <v/>
      </c>
      <c r="K54" s="319"/>
      <c r="L54" s="319"/>
      <c r="M54" s="326"/>
      <c r="N54" s="319"/>
      <c r="O54" s="327"/>
      <c r="P54" s="366" t="str">
        <f>IF(OR(B53="",COUNT(K54:O54)=0),"",SUM(K54:O54))</f>
        <v/>
      </c>
      <c r="Q54" s="333" t="str">
        <f>IF(OR(B53="",COUNT(C54:I54)+COUNT(K54:O54)=0),"",ROUND(SUM(P54,J54),0))</f>
        <v/>
      </c>
      <c r="R54" s="315" t="str">
        <f>IF(Q54="","",IF(AP!$E$42="BE",VLOOKUP(Q54+0.5,NB!$V$822:$Y$837,4,TRUE),Q54))</f>
        <v/>
      </c>
      <c r="S54" s="563"/>
      <c r="T54" s="565"/>
      <c r="U54" s="567"/>
      <c r="V54" s="569"/>
      <c r="W54" s="571"/>
      <c r="X54" s="573"/>
      <c r="Y54" s="322" t="str">
        <f>IF(B53="","",ROUNDUP(AVERAGE(R54,R54,X53),2))</f>
        <v/>
      </c>
      <c r="Z54" s="321" t="str">
        <f>IF(B53="","",IF(TRUNC(Y54,0)=0,0,ROUND(Y54,0)))</f>
        <v/>
      </c>
    </row>
    <row r="55" spans="1:26" ht="12.75" customHeight="1" x14ac:dyDescent="0.2">
      <c r="A55" s="575">
        <f>Notenbogen!A47</f>
        <v>0</v>
      </c>
      <c r="B55" s="575" t="str">
        <f>IF(Notenbogen!B48="","",Notenbogen!B48)</f>
        <v/>
      </c>
      <c r="C55" s="323"/>
      <c r="D55" s="307"/>
      <c r="E55" s="307"/>
      <c r="F55" s="307"/>
      <c r="G55" s="307"/>
      <c r="H55" s="307"/>
      <c r="I55" s="307"/>
      <c r="J55" s="309" t="str">
        <f>IF(OR(B55="",COUNT(C55:I55)=0),"",SUM(C55:I55))</f>
        <v/>
      </c>
      <c r="K55" s="310"/>
      <c r="L55" s="311"/>
      <c r="M55" s="310"/>
      <c r="N55" s="312"/>
      <c r="O55" s="311"/>
      <c r="P55" s="313" t="str">
        <f>IF(OR(B55="",COUNT(K55:O55)=0),"",SUM(K55:O55))</f>
        <v/>
      </c>
      <c r="Q55" s="314" t="str">
        <f>IF(OR(B55="",COUNT(C55:I55)+COUNT(K55:O55)=0),"",ROUND(SUM(P55,J55),0))</f>
        <v/>
      </c>
      <c r="R55" s="315" t="str">
        <f>IF(Q55="","",IF(AP!$E$42="BE",VLOOKUP(Q55+0.5,NB!$V$822:$Y$837,4,TRUE),Q55))</f>
        <v/>
      </c>
      <c r="S55" s="562"/>
      <c r="T55" s="564"/>
      <c r="U55" s="566"/>
      <c r="V55" s="568" t="str">
        <f>IF(B55="","",SUM(S55:U55))</f>
        <v/>
      </c>
      <c r="W55" s="570" t="str">
        <f>IF(B55="","",IF(ISBLANK(S55),"",IF(AVERAGE(S55:U55)&lt;10,LEFT(AVERAGE(S55:U55),4),LEFT(AVERAGE(S55:U55),5))))</f>
        <v/>
      </c>
      <c r="X55" s="572" t="str">
        <f>IF(B55="","",IF(W55="","",IF(LEFT(W55,1)="0",0,ROUND(W55,0))))</f>
        <v/>
      </c>
      <c r="Y55" s="316" t="str">
        <f>IF(B55="","",ROUNDUP(AVERAGE(R55,R55,X55),2))</f>
        <v/>
      </c>
      <c r="Z55" s="317" t="str">
        <f>IF(B55="","",IF(TRUNC(Y55,0)=0,0,ROUND(Y55,0)))</f>
        <v/>
      </c>
    </row>
    <row r="56" spans="1:26" ht="13.5" customHeight="1" thickBot="1" x14ac:dyDescent="0.25">
      <c r="A56" s="576"/>
      <c r="B56" s="576"/>
      <c r="C56" s="325"/>
      <c r="D56" s="319"/>
      <c r="E56" s="319"/>
      <c r="F56" s="319"/>
      <c r="G56" s="319"/>
      <c r="H56" s="319"/>
      <c r="I56" s="319"/>
      <c r="J56" s="375" t="str">
        <f>IF(OR(B55="",COUNT(C56:I56)=0),"",SUM(C56:I56))</f>
        <v/>
      </c>
      <c r="K56" s="319"/>
      <c r="L56" s="319"/>
      <c r="M56" s="326"/>
      <c r="N56" s="319"/>
      <c r="O56" s="327"/>
      <c r="P56" s="366" t="str">
        <f>IF(OR(B55="",COUNT(K56:O56)=0),"",SUM(K56:O56))</f>
        <v/>
      </c>
      <c r="Q56" s="333" t="str">
        <f>IF(OR(B55="",COUNT(C56:I56)+COUNT(K56:O56)=0),"",ROUND(SUM(P56,J56),0))</f>
        <v/>
      </c>
      <c r="R56" s="315" t="str">
        <f>IF(Q56="","",IF(AP!$E$42="BE",VLOOKUP(Q56+0.5,NB!$V$822:$Y$837,4,TRUE),Q56))</f>
        <v/>
      </c>
      <c r="S56" s="563"/>
      <c r="T56" s="565"/>
      <c r="U56" s="567"/>
      <c r="V56" s="569"/>
      <c r="W56" s="571"/>
      <c r="X56" s="573"/>
      <c r="Y56" s="322" t="str">
        <f>IF(B55="","",ROUNDUP(AVERAGE(R56,R56,X55),2))</f>
        <v/>
      </c>
      <c r="Z56" s="321" t="str">
        <f>IF(B55="","",IF(TRUNC(Y56,0)=0,0,ROUND(Y56,0)))</f>
        <v/>
      </c>
    </row>
    <row r="57" spans="1:26" ht="12.75" customHeight="1" x14ac:dyDescent="0.2">
      <c r="A57" s="575">
        <f>Notenbogen!A49</f>
        <v>0</v>
      </c>
      <c r="B57" s="575" t="str">
        <f>IF(Notenbogen!B50="","",Notenbogen!B50)</f>
        <v/>
      </c>
      <c r="C57" s="323"/>
      <c r="D57" s="307"/>
      <c r="E57" s="307"/>
      <c r="F57" s="307"/>
      <c r="G57" s="307"/>
      <c r="H57" s="307"/>
      <c r="I57" s="307"/>
      <c r="J57" s="309" t="str">
        <f>IF(OR(B57="",COUNT(C57:I57)=0),"",SUM(C57:I57))</f>
        <v/>
      </c>
      <c r="K57" s="310"/>
      <c r="L57" s="311"/>
      <c r="M57" s="310"/>
      <c r="N57" s="312"/>
      <c r="O57" s="311"/>
      <c r="P57" s="313" t="str">
        <f>IF(OR(B57="",COUNT(K57:O57)=0),"",SUM(K57:O57))</f>
        <v/>
      </c>
      <c r="Q57" s="314" t="str">
        <f>IF(OR(B57="",COUNT(C57:I57)+COUNT(K57:O57)=0),"",ROUND(SUM(P57,J57),0))</f>
        <v/>
      </c>
      <c r="R57" s="315" t="str">
        <f>IF(Q57="","",IF(AP!$E$42="BE",VLOOKUP(Q57+0.5,NB!$V$822:$Y$837,4,TRUE),Q57))</f>
        <v/>
      </c>
      <c r="S57" s="562"/>
      <c r="T57" s="564"/>
      <c r="U57" s="566"/>
      <c r="V57" s="568" t="str">
        <f>IF(B57="","",SUM(S57:U57))</f>
        <v/>
      </c>
      <c r="W57" s="570" t="str">
        <f>IF(B57="","",IF(ISBLANK(S57),"",IF(AVERAGE(S57:U57)&lt;10,LEFT(AVERAGE(S57:U57),4),LEFT(AVERAGE(S57:U57),5))))</f>
        <v/>
      </c>
      <c r="X57" s="572" t="str">
        <f>IF(B57="","",IF(W57="","",IF(LEFT(W57,1)="0",0,ROUND(W57,0))))</f>
        <v/>
      </c>
      <c r="Y57" s="316" t="str">
        <f>IF(B57="","",ROUNDUP(AVERAGE(R57,R57,X57),2))</f>
        <v/>
      </c>
      <c r="Z57" s="317" t="str">
        <f>IF(B57="","",IF(TRUNC(Y57,0)=0,0,ROUND(Y57,0)))</f>
        <v/>
      </c>
    </row>
    <row r="58" spans="1:26" ht="13.5" customHeight="1" thickBot="1" x14ac:dyDescent="0.25">
      <c r="A58" s="576"/>
      <c r="B58" s="576"/>
      <c r="C58" s="325"/>
      <c r="D58" s="319"/>
      <c r="E58" s="319"/>
      <c r="F58" s="319"/>
      <c r="G58" s="319"/>
      <c r="H58" s="319"/>
      <c r="I58" s="319"/>
      <c r="J58" s="375" t="str">
        <f>IF(OR(B57="",COUNT(C58:I58)=0),"",SUM(C58:I58))</f>
        <v/>
      </c>
      <c r="K58" s="319"/>
      <c r="L58" s="319"/>
      <c r="M58" s="326"/>
      <c r="N58" s="319"/>
      <c r="O58" s="327"/>
      <c r="P58" s="366" t="str">
        <f>IF(OR(B57="",COUNT(K58:O58)=0),"",SUM(K58:O58))</f>
        <v/>
      </c>
      <c r="Q58" s="333" t="str">
        <f>IF(OR(B57="",COUNT(C58:I58)+COUNT(K58:O58)=0),"",ROUND(SUM(P58,J58),0))</f>
        <v/>
      </c>
      <c r="R58" s="315" t="str">
        <f>IF(Q58="","",IF(AP!$E$42="BE",VLOOKUP(Q58+0.5,NB!$V$822:$Y$837,4,TRUE),Q58))</f>
        <v/>
      </c>
      <c r="S58" s="563"/>
      <c r="T58" s="565"/>
      <c r="U58" s="567"/>
      <c r="V58" s="569"/>
      <c r="W58" s="571"/>
      <c r="X58" s="573"/>
      <c r="Y58" s="322" t="str">
        <f>IF(B57="","",ROUNDUP(AVERAGE(R58,R58,X57),2))</f>
        <v/>
      </c>
      <c r="Z58" s="321" t="str">
        <f>IF(B57="","",IF(TRUNC(Y58,0)=0,0,ROUND(Y58,0)))</f>
        <v/>
      </c>
    </row>
    <row r="59" spans="1:26" ht="12.75" customHeight="1" x14ac:dyDescent="0.2">
      <c r="A59" s="575">
        <f>Notenbogen!A51</f>
        <v>0</v>
      </c>
      <c r="B59" s="575" t="str">
        <f>IF(Notenbogen!B52="","",Notenbogen!B52)</f>
        <v/>
      </c>
      <c r="C59" s="323"/>
      <c r="D59" s="307"/>
      <c r="E59" s="307"/>
      <c r="F59" s="307"/>
      <c r="G59" s="307"/>
      <c r="H59" s="307"/>
      <c r="I59" s="307"/>
      <c r="J59" s="373" t="str">
        <f>IF(OR(B59="",COUNT(C59:I59)=0),"",SUM(C59:I59))</f>
        <v/>
      </c>
      <c r="K59" s="310"/>
      <c r="L59" s="311"/>
      <c r="M59" s="310"/>
      <c r="N59" s="312"/>
      <c r="O59" s="311"/>
      <c r="P59" s="313" t="str">
        <f>IF(OR(B59="",COUNT(K59:O59)=0),"",SUM(K59:O59))</f>
        <v/>
      </c>
      <c r="Q59" s="314" t="str">
        <f>IF(OR(B59="",COUNT(C59:I59)+COUNT(K59:O59)=0),"",ROUND(SUM(P59,J59),0))</f>
        <v/>
      </c>
      <c r="R59" s="315" t="str">
        <f>IF(Q59="","",IF(AP!$E$42="BE",VLOOKUP(Q59+0.5,NB!$V$822:$Y$837,4,TRUE),Q59))</f>
        <v/>
      </c>
      <c r="S59" s="562"/>
      <c r="T59" s="564"/>
      <c r="U59" s="566"/>
      <c r="V59" s="568" t="str">
        <f>IF(B59="","",SUM(S59:U59))</f>
        <v/>
      </c>
      <c r="W59" s="570" t="str">
        <f>IF(B59="","",IF(ISBLANK(S59),"",IF(AVERAGE(S59:U59)&lt;10,LEFT(AVERAGE(S59:U59),4),LEFT(AVERAGE(S59:U59),5))))</f>
        <v/>
      </c>
      <c r="X59" s="572" t="str">
        <f>IF(B59="","",IF(W59="","",IF(LEFT(W59,1)="0",0,ROUND(W59,0))))</f>
        <v/>
      </c>
      <c r="Y59" s="316" t="str">
        <f>IF(B59="","",ROUNDUP(AVERAGE(R59,R59,X59),2))</f>
        <v/>
      </c>
      <c r="Z59" s="317" t="str">
        <f>IF(B59="","",IF(TRUNC(Y59,0)=0,0,ROUND(Y59,0)))</f>
        <v/>
      </c>
    </row>
    <row r="60" spans="1:26" ht="13.5" customHeight="1" thickBot="1" x14ac:dyDescent="0.25">
      <c r="A60" s="576"/>
      <c r="B60" s="576"/>
      <c r="C60" s="325"/>
      <c r="D60" s="319"/>
      <c r="E60" s="319"/>
      <c r="F60" s="319"/>
      <c r="G60" s="319"/>
      <c r="H60" s="319"/>
      <c r="I60" s="319"/>
      <c r="J60" s="366" t="str">
        <f>IF(OR(B59="",COUNT(C60:I60)=0),"",SUM(C60:I60))</f>
        <v/>
      </c>
      <c r="K60" s="319"/>
      <c r="L60" s="319"/>
      <c r="M60" s="326"/>
      <c r="N60" s="319"/>
      <c r="O60" s="327"/>
      <c r="P60" s="366" t="str">
        <f>IF(OR(B59="",COUNT(K60:O60)=0),"",SUM(K60:O60))</f>
        <v/>
      </c>
      <c r="Q60" s="333" t="str">
        <f>IF(OR(B59="",COUNT(C60:I60)+COUNT(K60:O60)=0),"",ROUND(SUM(P60,J60),0))</f>
        <v/>
      </c>
      <c r="R60" s="315" t="str">
        <f>IF(Q60="","",IF(AP!$E$42="BE",VLOOKUP(Q60+0.5,NB!$V$822:$Y$837,4,TRUE),Q60))</f>
        <v/>
      </c>
      <c r="S60" s="563"/>
      <c r="T60" s="565"/>
      <c r="U60" s="567"/>
      <c r="V60" s="569"/>
      <c r="W60" s="571"/>
      <c r="X60" s="573"/>
      <c r="Y60" s="322" t="str">
        <f>IF(B59="","",ROUNDUP(AVERAGE(R60,R60,X59),2))</f>
        <v/>
      </c>
      <c r="Z60" s="321" t="str">
        <f>IF(B59="","",IF(TRUNC(Y60,0)=0,0,ROUND(Y60,0)))</f>
        <v/>
      </c>
    </row>
    <row r="61" spans="1:26" ht="12.75" customHeight="1" x14ac:dyDescent="0.2">
      <c r="A61" s="575">
        <f>Notenbogen!A53</f>
        <v>0</v>
      </c>
      <c r="B61" s="575" t="str">
        <f>IF(Notenbogen!B54="","",Notenbogen!B54)</f>
        <v/>
      </c>
      <c r="C61" s="323"/>
      <c r="D61" s="307"/>
      <c r="E61" s="307"/>
      <c r="F61" s="307"/>
      <c r="G61" s="307"/>
      <c r="H61" s="307"/>
      <c r="I61" s="307"/>
      <c r="J61" s="373" t="str">
        <f>IF(OR(B61="",COUNT(C61:I61)=0),"",SUM(C61:I61))</f>
        <v/>
      </c>
      <c r="K61" s="310"/>
      <c r="L61" s="311"/>
      <c r="M61" s="310"/>
      <c r="N61" s="312"/>
      <c r="O61" s="311"/>
      <c r="P61" s="313" t="str">
        <f>IF(OR(B61="",COUNT(K61:O61)=0),"",SUM(K61:O61))</f>
        <v/>
      </c>
      <c r="Q61" s="314" t="str">
        <f>IF(OR(B61="",COUNT(C61:I61)+COUNT(K61:O61)=0),"",ROUND(SUM(P61,J61),0))</f>
        <v/>
      </c>
      <c r="R61" s="315" t="str">
        <f>IF(Q61="","",IF(AP!$E$42="BE",VLOOKUP(Q61+0.5,NB!$V$822:$Y$837,4,TRUE),Q61))</f>
        <v/>
      </c>
      <c r="S61" s="562"/>
      <c r="T61" s="564"/>
      <c r="U61" s="566"/>
      <c r="V61" s="568" t="str">
        <f>IF(B61="","",SUM(S61:U61))</f>
        <v/>
      </c>
      <c r="W61" s="570" t="str">
        <f>IF(B61="","",IF(ISBLANK(S61),"",IF(AVERAGE(S61:U61)&lt;10,LEFT(AVERAGE(S61:U61),4),LEFT(AVERAGE(S61:U61),5))))</f>
        <v/>
      </c>
      <c r="X61" s="572" t="str">
        <f>IF(B61="","",IF(W61="","",IF(LEFT(W61,1)="0",0,ROUND(W61,0))))</f>
        <v/>
      </c>
      <c r="Y61" s="316" t="str">
        <f>IF(B61="","",ROUNDUP(AVERAGE(R61,R61,X61),2))</f>
        <v/>
      </c>
      <c r="Z61" s="317" t="str">
        <f>IF(B61="","",IF(TRUNC(Y61,0)=0,0,ROUND(Y61,0)))</f>
        <v/>
      </c>
    </row>
    <row r="62" spans="1:26" ht="13.5" customHeight="1" thickBot="1" x14ac:dyDescent="0.25">
      <c r="A62" s="576"/>
      <c r="B62" s="576"/>
      <c r="C62" s="325"/>
      <c r="D62" s="319"/>
      <c r="E62" s="319"/>
      <c r="F62" s="319"/>
      <c r="G62" s="319"/>
      <c r="H62" s="319"/>
      <c r="I62" s="319"/>
      <c r="J62" s="366" t="str">
        <f>IF(OR(B61="",COUNT(C62:I62)=0),"",SUM(C62:I62))</f>
        <v/>
      </c>
      <c r="K62" s="319"/>
      <c r="L62" s="319"/>
      <c r="M62" s="326"/>
      <c r="N62" s="319"/>
      <c r="O62" s="327"/>
      <c r="P62" s="366" t="str">
        <f>IF(OR(B61="",COUNT(K62:O62)=0),"",SUM(K62:O62))</f>
        <v/>
      </c>
      <c r="Q62" s="333" t="str">
        <f>IF(OR(B61="",COUNT(C62:I62)+COUNT(K62:O62)=0),"",ROUND(SUM(P62,J62),0))</f>
        <v/>
      </c>
      <c r="R62" s="315" t="str">
        <f>IF(Q62="","",IF(AP!$E$42="BE",VLOOKUP(Q62+0.5,NB!$V$822:$Y$837,4,TRUE),Q62))</f>
        <v/>
      </c>
      <c r="S62" s="563"/>
      <c r="T62" s="565"/>
      <c r="U62" s="567"/>
      <c r="V62" s="569"/>
      <c r="W62" s="571"/>
      <c r="X62" s="573"/>
      <c r="Y62" s="322" t="str">
        <f>IF(B61="","",ROUNDUP(AVERAGE(R62,R62,X61),2))</f>
        <v/>
      </c>
      <c r="Z62" s="321" t="str">
        <f>IF(B61="","",IF(TRUNC(Y62,0)=0,0,ROUND(Y62,0)))</f>
        <v/>
      </c>
    </row>
    <row r="63" spans="1:26" ht="12.75" customHeight="1" x14ac:dyDescent="0.2">
      <c r="A63" s="575">
        <f>Notenbogen!A55</f>
        <v>0</v>
      </c>
      <c r="B63" s="575" t="str">
        <f>IF(Notenbogen!B56="","",Notenbogen!B56)</f>
        <v/>
      </c>
      <c r="C63" s="323"/>
      <c r="D63" s="307"/>
      <c r="E63" s="307"/>
      <c r="F63" s="307"/>
      <c r="G63" s="307"/>
      <c r="H63" s="307"/>
      <c r="I63" s="307"/>
      <c r="J63" s="373" t="str">
        <f>IF(OR(B63="",COUNT(C63:I63)=0),"",SUM(C63:I63))</f>
        <v/>
      </c>
      <c r="K63" s="310"/>
      <c r="L63" s="311"/>
      <c r="M63" s="310"/>
      <c r="N63" s="312"/>
      <c r="O63" s="311"/>
      <c r="P63" s="313" t="str">
        <f>IF(OR(B63="",COUNT(K63:O63)=0),"",SUM(K63:O63))</f>
        <v/>
      </c>
      <c r="Q63" s="314" t="str">
        <f>IF(OR(B63="",COUNT(C63:I63)+COUNT(K63:O63)=0),"",ROUND(SUM(P63,J63),0))</f>
        <v/>
      </c>
      <c r="R63" s="315" t="str">
        <f>IF(Q63="","",IF(AP!$E$42="BE",VLOOKUP(Q63+0.5,NB!$V$822:$Y$837,4,TRUE),Q63))</f>
        <v/>
      </c>
      <c r="S63" s="562"/>
      <c r="T63" s="564"/>
      <c r="U63" s="566"/>
      <c r="V63" s="568" t="str">
        <f>IF(B63="","",SUM(S63:U63))</f>
        <v/>
      </c>
      <c r="W63" s="570" t="str">
        <f>IF(B63="","",IF(ISBLANK(S63),"",IF(AVERAGE(S63:U63)&lt;10,LEFT(AVERAGE(S63:U63),4),LEFT(AVERAGE(S63:U63),5))))</f>
        <v/>
      </c>
      <c r="X63" s="572" t="str">
        <f>IF(B63="","",IF(W63="","",IF(LEFT(W63,1)="0",0,ROUND(W63,0))))</f>
        <v/>
      </c>
      <c r="Y63" s="316" t="str">
        <f>IF(B63="","",ROUNDUP(AVERAGE(R63,R63,X63),2))</f>
        <v/>
      </c>
      <c r="Z63" s="317" t="str">
        <f>IF(B63="","",IF(TRUNC(Y63,0)=0,0,ROUND(Y63,0)))</f>
        <v/>
      </c>
    </row>
    <row r="64" spans="1:26" ht="13.5" customHeight="1" thickBot="1" x14ac:dyDescent="0.25">
      <c r="A64" s="576"/>
      <c r="B64" s="576"/>
      <c r="C64" s="325"/>
      <c r="D64" s="319"/>
      <c r="E64" s="319"/>
      <c r="F64" s="319"/>
      <c r="G64" s="319"/>
      <c r="H64" s="319"/>
      <c r="I64" s="319"/>
      <c r="J64" s="366" t="str">
        <f>IF(OR(B63="",COUNT(C64:I64)=0),"",SUM(C64:I64))</f>
        <v/>
      </c>
      <c r="K64" s="319"/>
      <c r="L64" s="319"/>
      <c r="M64" s="326"/>
      <c r="N64" s="319"/>
      <c r="O64" s="327"/>
      <c r="P64" s="366" t="str">
        <f>IF(OR(B63="",COUNT(K64:O64)=0),"",SUM(K64:O64))</f>
        <v/>
      </c>
      <c r="Q64" s="333" t="str">
        <f>IF(OR(B63="",COUNT(C64:I64)+COUNT(K64:O64)=0),"",ROUND(SUM(P64,J64),0))</f>
        <v/>
      </c>
      <c r="R64" s="315" t="str">
        <f>IF(Q64="","",IF(AP!$E$42="BE",VLOOKUP(Q64+0.5,NB!$V$822:$Y$837,4,TRUE),Q64))</f>
        <v/>
      </c>
      <c r="S64" s="563"/>
      <c r="T64" s="565"/>
      <c r="U64" s="567"/>
      <c r="V64" s="569"/>
      <c r="W64" s="571"/>
      <c r="X64" s="573"/>
      <c r="Y64" s="322" t="str">
        <f>IF(B63="","",ROUNDUP(AVERAGE(R64,R64,X63),2))</f>
        <v/>
      </c>
      <c r="Z64" s="321" t="str">
        <f>IF(B63="","",IF(TRUNC(Y64,0)=0,0,ROUND(Y64,0)))</f>
        <v/>
      </c>
    </row>
    <row r="65" spans="1:26" ht="12.75" customHeight="1" x14ac:dyDescent="0.2">
      <c r="A65" s="575">
        <f>Notenbogen!A57</f>
        <v>0</v>
      </c>
      <c r="B65" s="575" t="str">
        <f>IF(Notenbogen!B58="","",Notenbogen!B58)</f>
        <v/>
      </c>
      <c r="C65" s="323"/>
      <c r="D65" s="307"/>
      <c r="E65" s="307"/>
      <c r="F65" s="307"/>
      <c r="G65" s="307"/>
      <c r="H65" s="307"/>
      <c r="I65" s="307"/>
      <c r="J65" s="373" t="str">
        <f>IF(OR(B65="",COUNT(C65:I65)=0),"",SUM(C65:I65))</f>
        <v/>
      </c>
      <c r="K65" s="310"/>
      <c r="L65" s="311"/>
      <c r="M65" s="310"/>
      <c r="N65" s="312"/>
      <c r="O65" s="311"/>
      <c r="P65" s="313" t="str">
        <f>IF(OR(B65="",COUNT(K65:O65)=0),"",SUM(K65:O65))</f>
        <v/>
      </c>
      <c r="Q65" s="314" t="str">
        <f>IF(OR(B65="",COUNT(C65:I65)+COUNT(K65:O65)=0),"",ROUND(SUM(P65,J65),0))</f>
        <v/>
      </c>
      <c r="R65" s="315" t="str">
        <f>IF(Q65="","",IF(AP!$E$42="BE",VLOOKUP(Q65+0.5,NB!$V$822:$Y$837,4,TRUE),Q65))</f>
        <v/>
      </c>
      <c r="S65" s="562"/>
      <c r="T65" s="564"/>
      <c r="U65" s="566"/>
      <c r="V65" s="568" t="str">
        <f>IF(B65="","",SUM(S65:U65))</f>
        <v/>
      </c>
      <c r="W65" s="570" t="str">
        <f>IF(B65="","",IF(ISBLANK(S65),"",IF(AVERAGE(S65:U65)&lt;10,LEFT(AVERAGE(S65:U65),4),LEFT(AVERAGE(S65:U65),5))))</f>
        <v/>
      </c>
      <c r="X65" s="572" t="str">
        <f>IF(B65="","",IF(W65="","",IF(LEFT(W65,1)="0",0,ROUND(W65,0))))</f>
        <v/>
      </c>
      <c r="Y65" s="316" t="str">
        <f>IF(B65="","",ROUNDUP(AVERAGE(R65,R65,X65),2))</f>
        <v/>
      </c>
      <c r="Z65" s="317" t="str">
        <f>IF(B65="","",IF(TRUNC(Y65,0)=0,0,ROUND(Y65,0)))</f>
        <v/>
      </c>
    </row>
    <row r="66" spans="1:26" ht="13.5" customHeight="1" thickBot="1" x14ac:dyDescent="0.25">
      <c r="A66" s="576"/>
      <c r="B66" s="576"/>
      <c r="C66" s="325"/>
      <c r="D66" s="319"/>
      <c r="E66" s="319"/>
      <c r="F66" s="319"/>
      <c r="G66" s="319"/>
      <c r="H66" s="319"/>
      <c r="I66" s="319"/>
      <c r="J66" s="366" t="str">
        <f>IF(OR(B65="",COUNT(C66:I66)=0),"",SUM(C66:I66))</f>
        <v/>
      </c>
      <c r="K66" s="319"/>
      <c r="L66" s="319"/>
      <c r="M66" s="326"/>
      <c r="N66" s="319"/>
      <c r="O66" s="327"/>
      <c r="P66" s="366" t="str">
        <f>IF(OR(B65="",COUNT(K66:O66)=0),"",SUM(K66:O66))</f>
        <v/>
      </c>
      <c r="Q66" s="333" t="str">
        <f>IF(OR(B65="",COUNT(C66:I66)+COUNT(K66:O66)=0),"",ROUND(SUM(P66,J66),0))</f>
        <v/>
      </c>
      <c r="R66" s="315" t="str">
        <f>IF(Q66="","",IF(AP!$E$42="BE",VLOOKUP(Q66+0.5,NB!$V$822:$Y$837,4,TRUE),Q66))</f>
        <v/>
      </c>
      <c r="S66" s="563"/>
      <c r="T66" s="565"/>
      <c r="U66" s="567"/>
      <c r="V66" s="569"/>
      <c r="W66" s="571"/>
      <c r="X66" s="573"/>
      <c r="Y66" s="322" t="str">
        <f>IF(B65="","",ROUNDUP(AVERAGE(R66,R66,X65),2))</f>
        <v/>
      </c>
      <c r="Z66" s="321" t="str">
        <f>IF(B65="","",IF(TRUNC(Y66,0)=0,0,ROUND(Y66,0)))</f>
        <v/>
      </c>
    </row>
    <row r="67" spans="1:26" ht="12.75" customHeight="1" x14ac:dyDescent="0.2">
      <c r="A67" s="575">
        <f>Notenbogen!A59</f>
        <v>0</v>
      </c>
      <c r="B67" s="575" t="str">
        <f>IF(Notenbogen!B60="","",Notenbogen!B60)</f>
        <v/>
      </c>
      <c r="C67" s="323"/>
      <c r="D67" s="307"/>
      <c r="E67" s="307"/>
      <c r="F67" s="307"/>
      <c r="G67" s="307"/>
      <c r="H67" s="307"/>
      <c r="I67" s="307"/>
      <c r="J67" s="373" t="str">
        <f>IF(OR(B67="",COUNT(C67:I67)=0),"",SUM(C67:I67))</f>
        <v/>
      </c>
      <c r="K67" s="310"/>
      <c r="L67" s="311"/>
      <c r="M67" s="310"/>
      <c r="N67" s="312"/>
      <c r="O67" s="311"/>
      <c r="P67" s="313" t="str">
        <f>IF(OR(B67="",COUNT(K67:O67)=0),"",SUM(K67:O67))</f>
        <v/>
      </c>
      <c r="Q67" s="314" t="str">
        <f>IF(OR(B67="",COUNT(C67:I67)+COUNT(K67:O67)=0),"",ROUND(SUM(P67,J67),0))</f>
        <v/>
      </c>
      <c r="R67" s="315" t="str">
        <f>IF(Q67="","",IF(AP!$E$42="BE",VLOOKUP(Q67+0.5,NB!$V$822:$Y$837,4,TRUE),Q67))</f>
        <v/>
      </c>
      <c r="S67" s="562"/>
      <c r="T67" s="564"/>
      <c r="U67" s="566"/>
      <c r="V67" s="568" t="str">
        <f>IF(B67="","",SUM(S67:U67))</f>
        <v/>
      </c>
      <c r="W67" s="570" t="str">
        <f>IF(B67="","",IF(ISBLANK(S67),"",IF(AVERAGE(S67:U67)&lt;10,LEFT(AVERAGE(S67:U67),4),LEFT(AVERAGE(S67:U67),5))))</f>
        <v/>
      </c>
      <c r="X67" s="572" t="str">
        <f>IF(B67="","",IF(W67="","",IF(LEFT(W67,1)="0",0,ROUND(W67,0))))</f>
        <v/>
      </c>
      <c r="Y67" s="316" t="str">
        <f>IF(B67="","",ROUNDUP(AVERAGE(R67,R67,X67),2))</f>
        <v/>
      </c>
      <c r="Z67" s="317" t="str">
        <f>IF(B67="","",IF(TRUNC(Y67,0)=0,0,ROUND(Y67,0)))</f>
        <v/>
      </c>
    </row>
    <row r="68" spans="1:26" ht="13.5" customHeight="1" thickBot="1" x14ac:dyDescent="0.25">
      <c r="A68" s="576"/>
      <c r="B68" s="576"/>
      <c r="C68" s="325"/>
      <c r="D68" s="319"/>
      <c r="E68" s="319"/>
      <c r="F68" s="319"/>
      <c r="G68" s="319"/>
      <c r="H68" s="319"/>
      <c r="I68" s="319"/>
      <c r="J68" s="366" t="str">
        <f>IF(OR(B67="",COUNT(C68:I68)=0),"",SUM(C68:I68))</f>
        <v/>
      </c>
      <c r="K68" s="319"/>
      <c r="L68" s="319"/>
      <c r="M68" s="326"/>
      <c r="N68" s="319"/>
      <c r="O68" s="327"/>
      <c r="P68" s="366" t="str">
        <f>IF(OR(B67="",COUNT(K68:O68)=0),"",SUM(K68:O68))</f>
        <v/>
      </c>
      <c r="Q68" s="333" t="str">
        <f>IF(OR(B67="",COUNT(C68:I68)+COUNT(K68:O68)=0),"",ROUND(SUM(P68,J68),0))</f>
        <v/>
      </c>
      <c r="R68" s="315" t="str">
        <f>IF(Q68="","",IF(AP!$E$42="BE",VLOOKUP(Q68+0.5,NB!$V$822:$Y$837,4,TRUE),Q68))</f>
        <v/>
      </c>
      <c r="S68" s="563"/>
      <c r="T68" s="565"/>
      <c r="U68" s="567"/>
      <c r="V68" s="569"/>
      <c r="W68" s="571"/>
      <c r="X68" s="573"/>
      <c r="Y68" s="322" t="str">
        <f>IF(B67="","",ROUNDUP(AVERAGE(R68,R68,X67),2))</f>
        <v/>
      </c>
      <c r="Z68" s="321" t="str">
        <f>IF(B67="","",IF(TRUNC(Y68,0)=0,0,ROUND(Y68,0)))</f>
        <v/>
      </c>
    </row>
    <row r="69" spans="1:26" ht="12.75" customHeight="1" x14ac:dyDescent="0.2">
      <c r="A69" s="575">
        <f>Notenbogen!A61</f>
        <v>0</v>
      </c>
      <c r="B69" s="575" t="str">
        <f>IF(Notenbogen!B62="","",Notenbogen!B62)</f>
        <v/>
      </c>
      <c r="C69" s="323"/>
      <c r="D69" s="307"/>
      <c r="E69" s="307"/>
      <c r="F69" s="307"/>
      <c r="G69" s="307"/>
      <c r="H69" s="307"/>
      <c r="I69" s="307"/>
      <c r="J69" s="373" t="str">
        <f>IF(OR(B69="",COUNT(C69:I69)=0),"",SUM(C69:I69))</f>
        <v/>
      </c>
      <c r="K69" s="310"/>
      <c r="L69" s="311"/>
      <c r="M69" s="310"/>
      <c r="N69" s="312"/>
      <c r="O69" s="311"/>
      <c r="P69" s="313" t="str">
        <f>IF(OR(B69="",COUNT(K69:O69)=0),"",SUM(K69:O69))</f>
        <v/>
      </c>
      <c r="Q69" s="314" t="str">
        <f>IF(OR(B69="",COUNT(C69:I69)+COUNT(K69:O69)=0),"",ROUND(SUM(P69,J69),0))</f>
        <v/>
      </c>
      <c r="R69" s="315" t="str">
        <f>IF(Q69="","",IF(AP!$E$42="BE",VLOOKUP(Q69+0.5,NB!$V$822:$Y$837,4,TRUE),Q69))</f>
        <v/>
      </c>
      <c r="S69" s="562"/>
      <c r="T69" s="564"/>
      <c r="U69" s="566"/>
      <c r="V69" s="568" t="str">
        <f>IF(B69="","",SUM(S69:U69))</f>
        <v/>
      </c>
      <c r="W69" s="570" t="str">
        <f>IF(B69="","",IF(ISBLANK(S69),"",IF(AVERAGE(S69:U69)&lt;10,LEFT(AVERAGE(S69:U69),4),LEFT(AVERAGE(S69:U69),5))))</f>
        <v/>
      </c>
      <c r="X69" s="572" t="str">
        <f>IF(B69="","",IF(W69="","",IF(LEFT(W69,1)="0",0,ROUND(W69,0))))</f>
        <v/>
      </c>
      <c r="Y69" s="316" t="str">
        <f>IF(B69="","",ROUNDUP(AVERAGE(R69,R69,X69),2))</f>
        <v/>
      </c>
      <c r="Z69" s="317" t="str">
        <f>IF(B69="","",IF(TRUNC(Y69,0)=0,0,ROUND(Y69,0)))</f>
        <v/>
      </c>
    </row>
    <row r="70" spans="1:26" ht="13.5" customHeight="1" thickBot="1" x14ac:dyDescent="0.25">
      <c r="A70" s="576"/>
      <c r="B70" s="576"/>
      <c r="C70" s="325"/>
      <c r="D70" s="319"/>
      <c r="E70" s="319"/>
      <c r="F70" s="319"/>
      <c r="G70" s="319"/>
      <c r="H70" s="319"/>
      <c r="I70" s="319"/>
      <c r="J70" s="366" t="str">
        <f>IF(OR(B69="",COUNT(C70:I70)=0),"",SUM(C70:I70))</f>
        <v/>
      </c>
      <c r="K70" s="319"/>
      <c r="L70" s="319"/>
      <c r="M70" s="326"/>
      <c r="N70" s="319"/>
      <c r="O70" s="327"/>
      <c r="P70" s="366" t="str">
        <f>IF(OR(B69="",COUNT(K70:O70)=0),"",SUM(K70:O70))</f>
        <v/>
      </c>
      <c r="Q70" s="333" t="str">
        <f>IF(OR(B69="",COUNT(C70:I70)+COUNT(K70:O70)=0),"",ROUND(SUM(P70,J70),0))</f>
        <v/>
      </c>
      <c r="R70" s="315" t="str">
        <f>IF(Q70="","",IF(AP!$E$42="BE",VLOOKUP(Q70+0.5,NB!$V$822:$Y$837,4,TRUE),Q70))</f>
        <v/>
      </c>
      <c r="S70" s="563"/>
      <c r="T70" s="565"/>
      <c r="U70" s="567"/>
      <c r="V70" s="569"/>
      <c r="W70" s="571"/>
      <c r="X70" s="573"/>
      <c r="Y70" s="322" t="str">
        <f>IF(B69="","",ROUNDUP(AVERAGE(R70,R70,X69),2))</f>
        <v/>
      </c>
      <c r="Z70" s="321" t="str">
        <f>IF(B69="","",IF(TRUNC(Y70,0)=0,0,ROUND(Y70,0)))</f>
        <v/>
      </c>
    </row>
    <row r="71" spans="1:26" ht="12.75" customHeight="1" x14ac:dyDescent="0.2">
      <c r="A71" s="575">
        <f>Notenbogen!A63</f>
        <v>0</v>
      </c>
      <c r="B71" s="575" t="str">
        <f>IF(Notenbogen!B64="","",Notenbogen!B64)</f>
        <v/>
      </c>
      <c r="C71" s="323"/>
      <c r="D71" s="307"/>
      <c r="E71" s="307"/>
      <c r="F71" s="307"/>
      <c r="G71" s="307"/>
      <c r="H71" s="307"/>
      <c r="I71" s="307"/>
      <c r="J71" s="309" t="str">
        <f>IF(OR(B71="",COUNT(C71:I71)=0),"",SUM(C71:I71))</f>
        <v/>
      </c>
      <c r="K71" s="310"/>
      <c r="L71" s="311"/>
      <c r="M71" s="310"/>
      <c r="N71" s="312"/>
      <c r="O71" s="311"/>
      <c r="P71" s="313" t="str">
        <f>IF(OR(B71="",COUNT(K71:O71)=0),"",SUM(K71:O71))</f>
        <v/>
      </c>
      <c r="Q71" s="314" t="str">
        <f>IF(OR(B71="",COUNT(C71:I71)+COUNT(K71:O71)=0),"",ROUND(SUM(P71,J71),0))</f>
        <v/>
      </c>
      <c r="R71" s="315" t="str">
        <f>IF(Q71="","",IF(AP!$E$42="BE",VLOOKUP(Q71+0.5,NB!$V$822:$Y$837,4,TRUE),Q71))</f>
        <v/>
      </c>
      <c r="S71" s="562"/>
      <c r="T71" s="564"/>
      <c r="U71" s="566"/>
      <c r="V71" s="568" t="str">
        <f>IF(B71="","",SUM(S71:U71))</f>
        <v/>
      </c>
      <c r="W71" s="570" t="str">
        <f>IF(B71="","",IF(ISBLANK(S71),"",IF(AVERAGE(S71:U71)&lt;10,LEFT(AVERAGE(S71:U71),4),LEFT(AVERAGE(S71:U71),5))))</f>
        <v/>
      </c>
      <c r="X71" s="572" t="str">
        <f>IF(B71="","",IF(W71="","",IF(LEFT(W71,1)="0",0,ROUND(W71,0))))</f>
        <v/>
      </c>
      <c r="Y71" s="316" t="str">
        <f>IF(B71="","",ROUNDUP(AVERAGE(R71,R71,X71),2))</f>
        <v/>
      </c>
      <c r="Z71" s="317" t="str">
        <f>IF(B71="","",IF(TRUNC(Y71,0)=0,0,ROUND(Y71,0)))</f>
        <v/>
      </c>
    </row>
    <row r="72" spans="1:26" ht="13.5" customHeight="1" thickBot="1" x14ac:dyDescent="0.25">
      <c r="A72" s="576"/>
      <c r="B72" s="576"/>
      <c r="C72" s="325"/>
      <c r="D72" s="319"/>
      <c r="E72" s="319"/>
      <c r="F72" s="319"/>
      <c r="G72" s="319"/>
      <c r="H72" s="319"/>
      <c r="I72" s="319"/>
      <c r="J72" s="375" t="str">
        <f>IF(OR(B71="",COUNT(C72:I72)=0),"",SUM(C72:I72))</f>
        <v/>
      </c>
      <c r="K72" s="319"/>
      <c r="L72" s="319"/>
      <c r="M72" s="326"/>
      <c r="N72" s="319"/>
      <c r="O72" s="327"/>
      <c r="P72" s="366" t="str">
        <f>IF(OR(B71="",COUNT(K72:O72)=0),"",SUM(K72:O72))</f>
        <v/>
      </c>
      <c r="Q72" s="333" t="str">
        <f>IF(OR(B71="",COUNT(C72:I72)+COUNT(K72:O72)=0),"",ROUND(SUM(P72,J72),0))</f>
        <v/>
      </c>
      <c r="R72" s="315" t="str">
        <f>IF(Q72="","",IF(AP!$E$42="BE",VLOOKUP(Q72+0.5,NB!$V$822:$Y$837,4,TRUE),Q72))</f>
        <v/>
      </c>
      <c r="S72" s="563"/>
      <c r="T72" s="565"/>
      <c r="U72" s="567"/>
      <c r="V72" s="569"/>
      <c r="W72" s="571"/>
      <c r="X72" s="573"/>
      <c r="Y72" s="322" t="str">
        <f>IF(B71="","",ROUNDUP(AVERAGE(R72,R72,X71),2))</f>
        <v/>
      </c>
      <c r="Z72" s="321" t="str">
        <f>IF(B71="","",IF(TRUNC(Y72,0)=0,0,ROUND(Y72,0)))</f>
        <v/>
      </c>
    </row>
    <row r="73" spans="1:26" ht="12.75" customHeight="1" x14ac:dyDescent="0.2">
      <c r="A73" s="575">
        <f>Notenbogen!A65</f>
        <v>0</v>
      </c>
      <c r="B73" s="575" t="str">
        <f>IF(Notenbogen!B66="","",Notenbogen!B66)</f>
        <v/>
      </c>
      <c r="C73" s="323"/>
      <c r="D73" s="307"/>
      <c r="E73" s="307"/>
      <c r="F73" s="307"/>
      <c r="G73" s="307"/>
      <c r="H73" s="307"/>
      <c r="I73" s="307"/>
      <c r="J73" s="309" t="str">
        <f>IF(OR(B73="",COUNT(C73:I73)=0),"",SUM(C73:I73))</f>
        <v/>
      </c>
      <c r="K73" s="310"/>
      <c r="L73" s="311"/>
      <c r="M73" s="310"/>
      <c r="N73" s="312"/>
      <c r="O73" s="311"/>
      <c r="P73" s="313" t="str">
        <f>IF(OR(B73="",COUNT(K73:O73)=0),"",SUM(K73:O73))</f>
        <v/>
      </c>
      <c r="Q73" s="314" t="str">
        <f>IF(OR(B73="",COUNT(C73:I73)+COUNT(K73:O73)=0),"",ROUND(SUM(P73,J73),0))</f>
        <v/>
      </c>
      <c r="R73" s="315" t="str">
        <f>IF(Q73="","",IF(AP!$E$42="BE",VLOOKUP(Q73+0.5,NB!$V$822:$Y$837,4,TRUE),Q73))</f>
        <v/>
      </c>
      <c r="S73" s="562"/>
      <c r="T73" s="564"/>
      <c r="U73" s="566"/>
      <c r="V73" s="568" t="str">
        <f>IF(B73="","",SUM(S73:U73))</f>
        <v/>
      </c>
      <c r="W73" s="570" t="str">
        <f>IF(B73="","",IF(ISBLANK(S73),"",IF(AVERAGE(S73:U73)&lt;10,LEFT(AVERAGE(S73:U73),4),LEFT(AVERAGE(S73:U73),5))))</f>
        <v/>
      </c>
      <c r="X73" s="572" t="str">
        <f>IF(B73="","",IF(W73="","",IF(LEFT(W73,1)="0",0,ROUND(W73,0))))</f>
        <v/>
      </c>
      <c r="Y73" s="316" t="str">
        <f>IF(B73="","",ROUNDUP(AVERAGE(R73,R73,X73),2))</f>
        <v/>
      </c>
      <c r="Z73" s="317" t="str">
        <f>IF(B73="","",IF(TRUNC(Y73,0)=0,0,ROUND(Y73,0)))</f>
        <v/>
      </c>
    </row>
    <row r="74" spans="1:26" ht="13.5" customHeight="1" thickBot="1" x14ac:dyDescent="0.25">
      <c r="A74" s="576"/>
      <c r="B74" s="576"/>
      <c r="C74" s="325"/>
      <c r="D74" s="319"/>
      <c r="E74" s="319"/>
      <c r="F74" s="319"/>
      <c r="G74" s="319"/>
      <c r="H74" s="319"/>
      <c r="I74" s="319"/>
      <c r="J74" s="375" t="str">
        <f>IF(OR(B73="",COUNT(C74:I74)=0),"",SUM(C74:I74))</f>
        <v/>
      </c>
      <c r="K74" s="319"/>
      <c r="L74" s="319"/>
      <c r="M74" s="326"/>
      <c r="N74" s="319"/>
      <c r="O74" s="327"/>
      <c r="P74" s="366" t="str">
        <f>IF(OR(B73="",COUNT(K74:O74)=0),"",SUM(K74:O74))</f>
        <v/>
      </c>
      <c r="Q74" s="333" t="str">
        <f>IF(OR(B73="",COUNT(C74:I74)+COUNT(K74:O74)=0),"",ROUND(SUM(P74,J74),0))</f>
        <v/>
      </c>
      <c r="R74" s="315" t="str">
        <f>IF(Q74="","",IF(AP!$E$42="BE",VLOOKUP(Q74+0.5,NB!$V$822:$Y$837,4,TRUE),Q74))</f>
        <v/>
      </c>
      <c r="S74" s="563"/>
      <c r="T74" s="565"/>
      <c r="U74" s="567"/>
      <c r="V74" s="569"/>
      <c r="W74" s="571"/>
      <c r="X74" s="573"/>
      <c r="Y74" s="322" t="str">
        <f>IF(B73="","",ROUNDUP(AVERAGE(R74,R74,X73),2))</f>
        <v/>
      </c>
      <c r="Z74" s="321" t="str">
        <f>IF(B73="","",IF(TRUNC(Y74,0)=0,0,ROUND(Y74,0)))</f>
        <v/>
      </c>
    </row>
    <row r="75" spans="1:26" ht="12.75" customHeight="1" x14ac:dyDescent="0.2">
      <c r="A75" s="575">
        <f>Notenbogen!A67</f>
        <v>0</v>
      </c>
      <c r="B75" s="575" t="str">
        <f>IF(Notenbogen!B68="","",Notenbogen!B68)</f>
        <v/>
      </c>
      <c r="C75" s="323"/>
      <c r="D75" s="307"/>
      <c r="E75" s="307"/>
      <c r="F75" s="307"/>
      <c r="G75" s="307"/>
      <c r="H75" s="307"/>
      <c r="I75" s="307"/>
      <c r="J75" s="373" t="str">
        <f>IF(OR(B75="",COUNT(C75:I75)=0),"",SUM(C75:I75))</f>
        <v/>
      </c>
      <c r="K75" s="310"/>
      <c r="L75" s="311"/>
      <c r="M75" s="310"/>
      <c r="N75" s="312"/>
      <c r="O75" s="311"/>
      <c r="P75" s="313" t="str">
        <f>IF(OR(B75="",COUNT(K75:O75)=0),"",SUM(K75:O75))</f>
        <v/>
      </c>
      <c r="Q75" s="314" t="str">
        <f>IF(OR(B75="",COUNT(C75:I75)+COUNT(K75:O75)=0),"",ROUND(SUM(P75,J75),0))</f>
        <v/>
      </c>
      <c r="R75" s="315" t="str">
        <f>IF(Q75="","",IF(AP!$E$42="BE",VLOOKUP(Q75+0.5,NB!$V$822:$Y$837,4,TRUE),Q75))</f>
        <v/>
      </c>
      <c r="S75" s="562"/>
      <c r="T75" s="564"/>
      <c r="U75" s="566"/>
      <c r="V75" s="568" t="str">
        <f>IF(B75="","",SUM(S75:U75))</f>
        <v/>
      </c>
      <c r="W75" s="570" t="str">
        <f>IF(B75="","",IF(ISBLANK(S75),"",IF(AVERAGE(S75:U75)&lt;10,LEFT(AVERAGE(S75:U75),4),LEFT(AVERAGE(S75:U75),5))))</f>
        <v/>
      </c>
      <c r="X75" s="572" t="str">
        <f>IF(B75="","",IF(W75="","",IF(LEFT(W75,1)="0",0,ROUND(W75,0))))</f>
        <v/>
      </c>
      <c r="Y75" s="316" t="str">
        <f>IF(B75="","",ROUNDUP(AVERAGE(R75,R75,X75),2))</f>
        <v/>
      </c>
      <c r="Z75" s="317" t="str">
        <f>IF(B75="","",IF(TRUNC(Y75,0)=0,0,ROUND(Y75,0)))</f>
        <v/>
      </c>
    </row>
    <row r="76" spans="1:26" ht="13.5" customHeight="1" thickBot="1" x14ac:dyDescent="0.25">
      <c r="A76" s="576"/>
      <c r="B76" s="576"/>
      <c r="C76" s="325"/>
      <c r="D76" s="319"/>
      <c r="E76" s="319"/>
      <c r="F76" s="319"/>
      <c r="G76" s="319"/>
      <c r="H76" s="319"/>
      <c r="I76" s="319"/>
      <c r="J76" s="366" t="str">
        <f>IF(OR(B75="",COUNT(C76:I76)=0),"",SUM(C76:I76))</f>
        <v/>
      </c>
      <c r="K76" s="319"/>
      <c r="L76" s="319"/>
      <c r="M76" s="326"/>
      <c r="N76" s="319"/>
      <c r="O76" s="327"/>
      <c r="P76" s="366" t="str">
        <f>IF(OR(B75="",COUNT(K76:O76)=0),"",SUM(K76:O76))</f>
        <v/>
      </c>
      <c r="Q76" s="333" t="str">
        <f>IF(OR(B75="",COUNT(C76:I76)+COUNT(K76:O76)=0),"",ROUND(SUM(P76,J76),0))</f>
        <v/>
      </c>
      <c r="R76" s="315" t="str">
        <f>IF(Q76="","",IF(AP!$E$42="BE",VLOOKUP(Q76+0.5,NB!$V$822:$Y$837,4,TRUE),Q76))</f>
        <v/>
      </c>
      <c r="S76" s="563"/>
      <c r="T76" s="565"/>
      <c r="U76" s="567"/>
      <c r="V76" s="569"/>
      <c r="W76" s="571"/>
      <c r="X76" s="573"/>
      <c r="Y76" s="322" t="str">
        <f>IF(B75="","",ROUNDUP(AVERAGE(R76,R76,X75),2))</f>
        <v/>
      </c>
      <c r="Z76" s="321" t="str">
        <f>IF(B75="","",IF(TRUNC(Y76,0)=0,0,ROUND(Y76,0)))</f>
        <v/>
      </c>
    </row>
    <row r="77" spans="1:26" ht="12.75" customHeight="1" x14ac:dyDescent="0.2">
      <c r="A77" s="575">
        <f>Notenbogen!A69</f>
        <v>0</v>
      </c>
      <c r="B77" s="575" t="str">
        <f>IF(Notenbogen!B70="","",Notenbogen!B70)</f>
        <v/>
      </c>
      <c r="C77" s="323"/>
      <c r="D77" s="307"/>
      <c r="E77" s="307"/>
      <c r="F77" s="307"/>
      <c r="G77" s="307"/>
      <c r="H77" s="307"/>
      <c r="I77" s="307"/>
      <c r="J77" s="309" t="str">
        <f>IF(OR(B77="",COUNT(C77:I77)=0),"",SUM(C77:I77))</f>
        <v/>
      </c>
      <c r="K77" s="310"/>
      <c r="L77" s="311"/>
      <c r="M77" s="310"/>
      <c r="N77" s="312"/>
      <c r="O77" s="311"/>
      <c r="P77" s="313" t="str">
        <f>IF(OR(B77="",COUNT(K77:O77)=0),"",SUM(K77:O77))</f>
        <v/>
      </c>
      <c r="Q77" s="314" t="str">
        <f>IF(OR(B77="",COUNT(C77:I77)+COUNT(K77:O77)=0),"",ROUND(SUM(P77,J77),0))</f>
        <v/>
      </c>
      <c r="R77" s="315" t="str">
        <f>IF(Q77="","",IF(AP!$E$42="BE",VLOOKUP(Q77+0.5,NB!$V$822:$Y$837,4,TRUE),Q77))</f>
        <v/>
      </c>
      <c r="S77" s="562"/>
      <c r="T77" s="564"/>
      <c r="U77" s="566"/>
      <c r="V77" s="568" t="str">
        <f>IF(B77="","",SUM(S77:U77))</f>
        <v/>
      </c>
      <c r="W77" s="570" t="str">
        <f>IF(B77="","",IF(ISBLANK(S77),"",IF(AVERAGE(S77:U77)&lt;10,LEFT(AVERAGE(S77:U77),4),LEFT(AVERAGE(S77:U77),5))))</f>
        <v/>
      </c>
      <c r="X77" s="572" t="str">
        <f>IF(B77="","",IF(W77="","",IF(LEFT(W77,1)="0",0,ROUND(W77,0))))</f>
        <v/>
      </c>
      <c r="Y77" s="316" t="str">
        <f>IF(B77="","",ROUNDUP(AVERAGE(R77,R77,X77),2))</f>
        <v/>
      </c>
      <c r="Z77" s="317" t="str">
        <f>IF(B77="","",IF(TRUNC(Y77,0)=0,0,ROUND(Y77,0)))</f>
        <v/>
      </c>
    </row>
    <row r="78" spans="1:26" ht="13.5" customHeight="1" thickBot="1" x14ac:dyDescent="0.25">
      <c r="A78" s="576"/>
      <c r="B78" s="576"/>
      <c r="C78" s="325"/>
      <c r="D78" s="319"/>
      <c r="E78" s="319"/>
      <c r="F78" s="319"/>
      <c r="G78" s="319"/>
      <c r="H78" s="319"/>
      <c r="I78" s="319"/>
      <c r="J78" s="375" t="str">
        <f>IF(OR(B77="",COUNT(C78:I78)=0),"",SUM(C78:I78))</f>
        <v/>
      </c>
      <c r="K78" s="319"/>
      <c r="L78" s="319"/>
      <c r="M78" s="326"/>
      <c r="N78" s="319"/>
      <c r="O78" s="327"/>
      <c r="P78" s="366" t="str">
        <f>IF(OR(B77="",COUNT(K78:O78)=0),"",SUM(K78:O78))</f>
        <v/>
      </c>
      <c r="Q78" s="333" t="str">
        <f>IF(OR(B77="",COUNT(C78:I78)+COUNT(K78:O78)=0),"",ROUND(SUM(P78,J78),0))</f>
        <v/>
      </c>
      <c r="R78" s="315" t="str">
        <f>IF(Q78="","",IF(AP!$E$42="BE",VLOOKUP(Q78+0.5,NB!$V$822:$Y$837,4,TRUE),Q78))</f>
        <v/>
      </c>
      <c r="S78" s="577"/>
      <c r="T78" s="578"/>
      <c r="U78" s="579"/>
      <c r="V78" s="580"/>
      <c r="W78" s="571"/>
      <c r="X78" s="573"/>
      <c r="Y78" s="335" t="str">
        <f>IF(B77="","",ROUNDUP(AVERAGE(R78,R78,X77),2))</f>
        <v/>
      </c>
      <c r="Z78" s="321" t="str">
        <f>IF(B77="","",IF(TRUNC(Y78,0)=0,0,ROUND(Y78,0)))</f>
        <v/>
      </c>
    </row>
    <row r="79" spans="1:26" ht="12.75" customHeight="1" x14ac:dyDescent="0.2">
      <c r="A79" s="575">
        <f>Notenbogen!A71</f>
        <v>0</v>
      </c>
      <c r="B79" s="575" t="str">
        <f>IF(Notenbogen!B72="","",Notenbogen!B72)</f>
        <v/>
      </c>
      <c r="C79" s="323"/>
      <c r="D79" s="307"/>
      <c r="E79" s="307"/>
      <c r="F79" s="307"/>
      <c r="G79" s="307"/>
      <c r="H79" s="307"/>
      <c r="I79" s="307"/>
      <c r="J79" s="309" t="str">
        <f>IF(OR(B79="",COUNT(C79:I79)=0),"",SUM(C79:I79))</f>
        <v/>
      </c>
      <c r="K79" s="310"/>
      <c r="L79" s="311"/>
      <c r="M79" s="310"/>
      <c r="N79" s="312"/>
      <c r="O79" s="311"/>
      <c r="P79" s="313" t="str">
        <f>IF(OR(B79="",COUNT(K79:O79)=0),"",SUM(K79:O79))</f>
        <v/>
      </c>
      <c r="Q79" s="314" t="str">
        <f>IF(OR(B79="",COUNT(C79:I79)+COUNT(K79:O79)=0),"",ROUND(SUM(P79,J79),0))</f>
        <v/>
      </c>
      <c r="R79" s="315" t="str">
        <f>IF(Q79="","",IF(AP!$E$42="BE",VLOOKUP(Q79+0.5,NB!$V$822:$Y$837,4,TRUE),Q79))</f>
        <v/>
      </c>
      <c r="S79" s="562"/>
      <c r="T79" s="564"/>
      <c r="U79" s="566"/>
      <c r="V79" s="568" t="str">
        <f>IF(B79="","",SUM(S79:U79))</f>
        <v/>
      </c>
      <c r="W79" s="570" t="str">
        <f>IF(B79="","",IF(ISBLANK(S79),"",IF(AVERAGE(S79:U79)&lt;10,LEFT(AVERAGE(S79:U79),4),LEFT(AVERAGE(S79:U79),5))))</f>
        <v/>
      </c>
      <c r="X79" s="572" t="str">
        <f>IF(B79="","",IF(W79="","",IF(LEFT(W79,1)="0",0,ROUND(W79,0))))</f>
        <v/>
      </c>
      <c r="Y79" s="316" t="str">
        <f>IF(B79="","",ROUNDUP(AVERAGE(R79,R79,X79),2))</f>
        <v/>
      </c>
      <c r="Z79" s="317" t="str">
        <f>IF(B79="","",IF(TRUNC(Y79,0)=0,0,ROUND(Y79,0)))</f>
        <v/>
      </c>
    </row>
    <row r="80" spans="1:26" ht="13.5" customHeight="1" thickBot="1" x14ac:dyDescent="0.25">
      <c r="A80" s="576"/>
      <c r="B80" s="576"/>
      <c r="C80" s="328"/>
      <c r="D80" s="329"/>
      <c r="E80" s="329"/>
      <c r="F80" s="329"/>
      <c r="G80" s="329"/>
      <c r="H80" s="329"/>
      <c r="I80" s="329"/>
      <c r="J80" s="320" t="str">
        <f>IF(OR(B79="",COUNT(C80:I80)=0),"",SUM(C80:I80))</f>
        <v/>
      </c>
      <c r="K80" s="329"/>
      <c r="L80" s="329"/>
      <c r="M80" s="330"/>
      <c r="N80" s="329"/>
      <c r="O80" s="331"/>
      <c r="P80" s="366" t="str">
        <f>IF(OR(B79="",COUNT(K80:O80)=0),"",SUM(K80:O80))</f>
        <v/>
      </c>
      <c r="Q80" s="333" t="str">
        <f>IF(OR(B79="",COUNT(C80:I80)+COUNT(K80:O80)=0),"",ROUND(SUM(P80,J80),0))</f>
        <v/>
      </c>
      <c r="R80" s="315" t="str">
        <f>IF(Q80="","",IF(AP!$E$42="BE",VLOOKUP(Q80+0.5,NB!$V$822:$Y$837,4,TRUE),Q80))</f>
        <v/>
      </c>
      <c r="S80" s="563"/>
      <c r="T80" s="565"/>
      <c r="U80" s="567"/>
      <c r="V80" s="569"/>
      <c r="W80" s="571"/>
      <c r="X80" s="573"/>
      <c r="Y80" s="322" t="str">
        <f>IF(B79="","",ROUNDUP(AVERAGE(R80,R80,X79),2))</f>
        <v/>
      </c>
      <c r="Z80" s="334" t="str">
        <f>IF(B79="","",IF(TRUNC(Y80,0)=0,0,ROUND(Y80,0)))</f>
        <v/>
      </c>
    </row>
    <row r="81" spans="2:26" s="186" customFormat="1" x14ac:dyDescent="0.2">
      <c r="B81" s="336"/>
      <c r="C81" s="188"/>
      <c r="D81" s="188"/>
      <c r="E81" s="188"/>
      <c r="F81" s="188"/>
      <c r="G81" s="188"/>
      <c r="H81" s="188"/>
      <c r="I81" s="188"/>
      <c r="J81" s="376"/>
      <c r="K81" s="188"/>
      <c r="L81" s="188"/>
      <c r="M81" s="188"/>
      <c r="N81" s="188"/>
      <c r="O81" s="188"/>
      <c r="P81" s="188"/>
      <c r="Q81" s="188"/>
      <c r="R81" s="338"/>
      <c r="S81" s="339"/>
      <c r="T81" s="339"/>
      <c r="U81" s="339"/>
      <c r="V81" s="188"/>
      <c r="W81" s="338"/>
      <c r="X81" s="338"/>
      <c r="Y81" s="337"/>
      <c r="Z81" s="338"/>
    </row>
    <row r="82" spans="2:26" s="186" customFormat="1" x14ac:dyDescent="0.2">
      <c r="C82" s="188"/>
      <c r="D82" s="188"/>
      <c r="E82" s="188"/>
      <c r="F82" s="188"/>
      <c r="G82" s="188"/>
      <c r="H82" s="188"/>
      <c r="I82" s="188"/>
      <c r="J82" s="188"/>
      <c r="K82" s="188"/>
      <c r="L82" s="188"/>
      <c r="M82" s="188"/>
      <c r="N82" s="188"/>
      <c r="O82" s="188"/>
      <c r="P82" s="188"/>
      <c r="Q82" s="188"/>
      <c r="R82" s="338"/>
      <c r="S82" s="339"/>
      <c r="T82" s="339"/>
      <c r="U82" s="339"/>
      <c r="V82" s="188"/>
      <c r="W82" s="338"/>
      <c r="X82" s="338"/>
      <c r="Y82" s="337"/>
      <c r="Z82" s="338"/>
    </row>
    <row r="83" spans="2:26" s="186" customFormat="1" x14ac:dyDescent="0.2">
      <c r="B83" s="336"/>
      <c r="C83" s="188"/>
      <c r="D83" s="188"/>
      <c r="E83" s="188"/>
      <c r="F83" s="188"/>
      <c r="G83" s="188"/>
      <c r="H83" s="188"/>
      <c r="I83" s="188"/>
      <c r="J83" s="188"/>
      <c r="K83" s="188"/>
      <c r="L83" s="188"/>
      <c r="M83" s="188"/>
      <c r="N83" s="188"/>
      <c r="O83" s="188"/>
      <c r="P83" s="188"/>
      <c r="Q83" s="188"/>
      <c r="R83" s="338"/>
      <c r="S83" s="339"/>
      <c r="T83" s="339"/>
      <c r="U83" s="339"/>
      <c r="V83" s="188"/>
      <c r="W83" s="338"/>
      <c r="X83" s="338"/>
      <c r="Y83" s="337"/>
      <c r="Z83" s="338"/>
    </row>
  </sheetData>
  <sheetProtection password="CC71" sheet="1" objects="1" scenarios="1" selectLockedCells="1"/>
  <mergeCells count="288">
    <mergeCell ref="X79:X80"/>
    <mergeCell ref="T77:T78"/>
    <mergeCell ref="U77:U78"/>
    <mergeCell ref="V77:V78"/>
    <mergeCell ref="W77:W78"/>
    <mergeCell ref="X77:X78"/>
    <mergeCell ref="S77:S78"/>
    <mergeCell ref="A75:A76"/>
    <mergeCell ref="A79:A80"/>
    <mergeCell ref="B79:B80"/>
    <mergeCell ref="A77:A78"/>
    <mergeCell ref="B77:B78"/>
    <mergeCell ref="S79:S80"/>
    <mergeCell ref="T79:T80"/>
    <mergeCell ref="U79:U80"/>
    <mergeCell ref="V79:V80"/>
    <mergeCell ref="W79:W80"/>
    <mergeCell ref="B75:B76"/>
    <mergeCell ref="A73:A74"/>
    <mergeCell ref="B73:B74"/>
    <mergeCell ref="S75:S76"/>
    <mergeCell ref="T75:T76"/>
    <mergeCell ref="U75:U76"/>
    <mergeCell ref="V75:V76"/>
    <mergeCell ref="W75:W76"/>
    <mergeCell ref="X67:X68"/>
    <mergeCell ref="X75:X76"/>
    <mergeCell ref="T73:T74"/>
    <mergeCell ref="U73:U74"/>
    <mergeCell ref="V73:V74"/>
    <mergeCell ref="W73:W74"/>
    <mergeCell ref="X73:X74"/>
    <mergeCell ref="S73:S74"/>
    <mergeCell ref="T65:T66"/>
    <mergeCell ref="U65:U66"/>
    <mergeCell ref="V65:V66"/>
    <mergeCell ref="W65:W66"/>
    <mergeCell ref="X65:X66"/>
    <mergeCell ref="S65:S66"/>
    <mergeCell ref="A71:A72"/>
    <mergeCell ref="B71:B72"/>
    <mergeCell ref="A69:A70"/>
    <mergeCell ref="B69:B70"/>
    <mergeCell ref="S71:S72"/>
    <mergeCell ref="T71:T72"/>
    <mergeCell ref="U71:U72"/>
    <mergeCell ref="V71:V72"/>
    <mergeCell ref="W71:W72"/>
    <mergeCell ref="X71:X72"/>
    <mergeCell ref="T69:T70"/>
    <mergeCell ref="U69:U70"/>
    <mergeCell ref="V69:V70"/>
    <mergeCell ref="W69:W70"/>
    <mergeCell ref="X69:X70"/>
    <mergeCell ref="S69:S70"/>
    <mergeCell ref="A67:A68"/>
    <mergeCell ref="B67:B68"/>
    <mergeCell ref="A65:A66"/>
    <mergeCell ref="B65:B66"/>
    <mergeCell ref="S67:S68"/>
    <mergeCell ref="T67:T68"/>
    <mergeCell ref="U67:U68"/>
    <mergeCell ref="V67:V68"/>
    <mergeCell ref="W67:W68"/>
    <mergeCell ref="X59:X60"/>
    <mergeCell ref="T57:T58"/>
    <mergeCell ref="U57:U58"/>
    <mergeCell ref="V57:V58"/>
    <mergeCell ref="W57:W58"/>
    <mergeCell ref="X57:X58"/>
    <mergeCell ref="S57:S58"/>
    <mergeCell ref="A63:A64"/>
    <mergeCell ref="B63:B64"/>
    <mergeCell ref="A61:A62"/>
    <mergeCell ref="B61:B62"/>
    <mergeCell ref="S63:S64"/>
    <mergeCell ref="T63:T64"/>
    <mergeCell ref="U63:U64"/>
    <mergeCell ref="V63:V64"/>
    <mergeCell ref="W63:W64"/>
    <mergeCell ref="X63:X64"/>
    <mergeCell ref="X55:X56"/>
    <mergeCell ref="T53:T54"/>
    <mergeCell ref="U53:U54"/>
    <mergeCell ref="V53:V54"/>
    <mergeCell ref="W53:W54"/>
    <mergeCell ref="X53:X54"/>
    <mergeCell ref="S53:S54"/>
    <mergeCell ref="A51:A52"/>
    <mergeCell ref="T61:T62"/>
    <mergeCell ref="U61:U62"/>
    <mergeCell ref="V61:V62"/>
    <mergeCell ref="W61:W62"/>
    <mergeCell ref="X61:X62"/>
    <mergeCell ref="S61:S62"/>
    <mergeCell ref="A59:A60"/>
    <mergeCell ref="B59:B60"/>
    <mergeCell ref="A57:A58"/>
    <mergeCell ref="B57:B58"/>
    <mergeCell ref="S59:S60"/>
    <mergeCell ref="T59:T60"/>
    <mergeCell ref="U59:U60"/>
    <mergeCell ref="V59:V60"/>
    <mergeCell ref="W59:W60"/>
    <mergeCell ref="A55:A56"/>
    <mergeCell ref="B55:B56"/>
    <mergeCell ref="A53:A54"/>
    <mergeCell ref="B53:B54"/>
    <mergeCell ref="S55:S56"/>
    <mergeCell ref="T55:T56"/>
    <mergeCell ref="U55:U56"/>
    <mergeCell ref="V55:V56"/>
    <mergeCell ref="W55:W56"/>
    <mergeCell ref="B51:B52"/>
    <mergeCell ref="A49:A50"/>
    <mergeCell ref="B49:B50"/>
    <mergeCell ref="S51:S52"/>
    <mergeCell ref="T51:T52"/>
    <mergeCell ref="U51:U52"/>
    <mergeCell ref="V51:V52"/>
    <mergeCell ref="W51:W52"/>
    <mergeCell ref="X43:X44"/>
    <mergeCell ref="X51:X52"/>
    <mergeCell ref="T49:T50"/>
    <mergeCell ref="U49:U50"/>
    <mergeCell ref="V49:V50"/>
    <mergeCell ref="W49:W50"/>
    <mergeCell ref="X49:X50"/>
    <mergeCell ref="S49:S50"/>
    <mergeCell ref="T41:T42"/>
    <mergeCell ref="U41:U42"/>
    <mergeCell ref="V41:V42"/>
    <mergeCell ref="W41:W42"/>
    <mergeCell ref="X41:X42"/>
    <mergeCell ref="S41:S42"/>
    <mergeCell ref="A47:A48"/>
    <mergeCell ref="B47:B48"/>
    <mergeCell ref="A45:A46"/>
    <mergeCell ref="B45:B46"/>
    <mergeCell ref="S47:S48"/>
    <mergeCell ref="T47:T48"/>
    <mergeCell ref="U47:U48"/>
    <mergeCell ref="V47:V48"/>
    <mergeCell ref="W47:W48"/>
    <mergeCell ref="X47:X48"/>
    <mergeCell ref="T45:T46"/>
    <mergeCell ref="U45:U46"/>
    <mergeCell ref="V45:V46"/>
    <mergeCell ref="W45:W46"/>
    <mergeCell ref="X45:X46"/>
    <mergeCell ref="S45:S46"/>
    <mergeCell ref="A43:A44"/>
    <mergeCell ref="B43:B44"/>
    <mergeCell ref="A41:A42"/>
    <mergeCell ref="B41:B42"/>
    <mergeCell ref="S43:S44"/>
    <mergeCell ref="T43:T44"/>
    <mergeCell ref="U43:U44"/>
    <mergeCell ref="V43:V44"/>
    <mergeCell ref="W43:W44"/>
    <mergeCell ref="X35:X36"/>
    <mergeCell ref="T33:T34"/>
    <mergeCell ref="U33:U34"/>
    <mergeCell ref="V33:V34"/>
    <mergeCell ref="W33:W34"/>
    <mergeCell ref="X33:X34"/>
    <mergeCell ref="S33:S34"/>
    <mergeCell ref="A39:A40"/>
    <mergeCell ref="B39:B40"/>
    <mergeCell ref="A37:A38"/>
    <mergeCell ref="B37:B38"/>
    <mergeCell ref="S39:S40"/>
    <mergeCell ref="T39:T40"/>
    <mergeCell ref="U39:U40"/>
    <mergeCell ref="V39:V40"/>
    <mergeCell ref="W39:W40"/>
    <mergeCell ref="X39:X40"/>
    <mergeCell ref="X31:X32"/>
    <mergeCell ref="T29:T30"/>
    <mergeCell ref="U29:U30"/>
    <mergeCell ref="V29:V30"/>
    <mergeCell ref="W29:W30"/>
    <mergeCell ref="X29:X30"/>
    <mergeCell ref="S29:S30"/>
    <mergeCell ref="A27:A28"/>
    <mergeCell ref="T37:T38"/>
    <mergeCell ref="U37:U38"/>
    <mergeCell ref="V37:V38"/>
    <mergeCell ref="W37:W38"/>
    <mergeCell ref="X37:X38"/>
    <mergeCell ref="S37:S38"/>
    <mergeCell ref="A35:A36"/>
    <mergeCell ref="B35:B36"/>
    <mergeCell ref="A33:A34"/>
    <mergeCell ref="B33:B34"/>
    <mergeCell ref="S35:S36"/>
    <mergeCell ref="T35:T36"/>
    <mergeCell ref="U35:U36"/>
    <mergeCell ref="V35:V36"/>
    <mergeCell ref="W35:W36"/>
    <mergeCell ref="A31:A32"/>
    <mergeCell ref="B31:B32"/>
    <mergeCell ref="A29:A30"/>
    <mergeCell ref="B29:B30"/>
    <mergeCell ref="S31:S32"/>
    <mergeCell ref="T31:T32"/>
    <mergeCell ref="U31:U32"/>
    <mergeCell ref="V31:V32"/>
    <mergeCell ref="W31:W32"/>
    <mergeCell ref="B27:B28"/>
    <mergeCell ref="A25:A26"/>
    <mergeCell ref="B25:B26"/>
    <mergeCell ref="S27:S28"/>
    <mergeCell ref="T27:T28"/>
    <mergeCell ref="U27:U28"/>
    <mergeCell ref="V27:V28"/>
    <mergeCell ref="W27:W28"/>
    <mergeCell ref="X19:X20"/>
    <mergeCell ref="X27:X28"/>
    <mergeCell ref="T25:T26"/>
    <mergeCell ref="U25:U26"/>
    <mergeCell ref="V25:V26"/>
    <mergeCell ref="W25:W26"/>
    <mergeCell ref="X25:X26"/>
    <mergeCell ref="S25:S26"/>
    <mergeCell ref="U19:U20"/>
    <mergeCell ref="V19:V20"/>
    <mergeCell ref="W19:W20"/>
    <mergeCell ref="W23:W24"/>
    <mergeCell ref="X23:X24"/>
    <mergeCell ref="T21:T22"/>
    <mergeCell ref="U21:U22"/>
    <mergeCell ref="V21:V22"/>
    <mergeCell ref="W21:W22"/>
    <mergeCell ref="X21:X22"/>
    <mergeCell ref="S21:S22"/>
    <mergeCell ref="A19:A20"/>
    <mergeCell ref="B19:B20"/>
    <mergeCell ref="S19:S20"/>
    <mergeCell ref="T19:T20"/>
    <mergeCell ref="S17:S18"/>
    <mergeCell ref="A23:A24"/>
    <mergeCell ref="B23:B24"/>
    <mergeCell ref="A21:A22"/>
    <mergeCell ref="B21:B22"/>
    <mergeCell ref="S23:S24"/>
    <mergeCell ref="T23:T24"/>
    <mergeCell ref="U23:U24"/>
    <mergeCell ref="V23:V24"/>
    <mergeCell ref="A17:A18"/>
    <mergeCell ref="B17:B18"/>
    <mergeCell ref="V15:V16"/>
    <mergeCell ref="W15:W16"/>
    <mergeCell ref="T17:T18"/>
    <mergeCell ref="U17:U18"/>
    <mergeCell ref="V17:V18"/>
    <mergeCell ref="W17:W18"/>
    <mergeCell ref="X15:X16"/>
    <mergeCell ref="T13:T14"/>
    <mergeCell ref="U13:U14"/>
    <mergeCell ref="V13:V14"/>
    <mergeCell ref="W13:W14"/>
    <mergeCell ref="X13:X14"/>
    <mergeCell ref="U15:U16"/>
    <mergeCell ref="X17:X18"/>
    <mergeCell ref="S13:S14"/>
    <mergeCell ref="A11:A12"/>
    <mergeCell ref="B11:B12"/>
    <mergeCell ref="A15:A16"/>
    <mergeCell ref="B15:B16"/>
    <mergeCell ref="A13:A14"/>
    <mergeCell ref="B13:B14"/>
    <mergeCell ref="S15:S16"/>
    <mergeCell ref="T15:T16"/>
    <mergeCell ref="C6:R6"/>
    <mergeCell ref="S6:X6"/>
    <mergeCell ref="Y6:Z6"/>
    <mergeCell ref="C7:J7"/>
    <mergeCell ref="K7:P7"/>
    <mergeCell ref="S7:V7"/>
    <mergeCell ref="S11:S12"/>
    <mergeCell ref="T11:T12"/>
    <mergeCell ref="U11:U12"/>
    <mergeCell ref="V11:V12"/>
    <mergeCell ref="W11:W12"/>
    <mergeCell ref="X11:X12"/>
    <mergeCell ref="K8:L8"/>
    <mergeCell ref="M8:O8"/>
  </mergeCells>
  <conditionalFormatting sqref="C65 C67 C69 C71 C73 C75 C77 C79 C59 C61 C63 C21 C23 C25 C27 C29 C31 C33 C35 C37 C39 C41 C43 C45 C47 C49 C57 C13 C51 C53 C55 C15 C17 C19 C11">
    <cfRule type="cellIs" dxfId="37" priority="21" stopIfTrue="1" operator="greaterThan">
      <formula>$C$10</formula>
    </cfRule>
  </conditionalFormatting>
  <conditionalFormatting sqref="D65 D67 D69 D71 D73 D75 D77 D79 D59 D61 D63 D21 D23 D25 D27 D29 D31 D33 D35 D37 D39 D41 D43 D45 D47 D49 D57 D13 D51 D53 D55 D15 D17 D19 D11">
    <cfRule type="cellIs" dxfId="36" priority="22" stopIfTrue="1" operator="greaterThan">
      <formula>$D$10</formula>
    </cfRule>
  </conditionalFormatting>
  <conditionalFormatting sqref="E65 E67 E69 E71 E73 E75 E77 E79 E59 E61 E63 E21 E23 E25 E27 E29 E31 E33 E35 E37 E39 E41 E43 E45 E47 E49 E57 E13 E51 E53 E55 E15 E17 E19 E11">
    <cfRule type="cellIs" dxfId="35" priority="23" stopIfTrue="1" operator="greaterThan">
      <formula>$E$10</formula>
    </cfRule>
  </conditionalFormatting>
  <conditionalFormatting sqref="F75 F73 F71 F69 F67 F65 F63 F61 F59 F77 F79 F21 F23 F25 F27 F29 F31 F33 F35 F37 F39 F41 F43 F45 F47 F49 F57 F13 F51 F53 F55 F15 F17 F19 F11">
    <cfRule type="cellIs" dxfId="34" priority="24" stopIfTrue="1" operator="greaterThan">
      <formula>$F$10</formula>
    </cfRule>
  </conditionalFormatting>
  <conditionalFormatting sqref="K63 K65 K67 K69 K71 K73 K75 K77 K57 K59 K61 K19 K21 K23 K25 K27 K29 K31 K33 K35 K37 K39 K41 K43 K45 K47 K55 K49 K51 K53 K79 K11 K13 K15 K17">
    <cfRule type="cellIs" dxfId="33" priority="25" stopIfTrue="1" operator="greaterThan">
      <formula>$K$10</formula>
    </cfRule>
  </conditionalFormatting>
  <conditionalFormatting sqref="L63 L65 L67 L69 L71 L73 L75 L77 L57 L59 L61 L19 L21 L23 L25 L27 L29 L31 L33 L35 L37 L39 L41 L43 L45 L47 L55 L49 L51 L53 L79 L11 L13 L15 L17">
    <cfRule type="cellIs" dxfId="32" priority="26" stopIfTrue="1" operator="greaterThan">
      <formula>$L$10</formula>
    </cfRule>
  </conditionalFormatting>
  <conditionalFormatting sqref="M63 M65 M67 M69 M71 M73 M75 M77 M57 M59 M61 M19 M21 M23 M25 M27 M29 M31 M33 M35 M37 M39 M41 M43 M45 M47 M55 M49 M51 M53 M79 M11 M13 M15 M17">
    <cfRule type="cellIs" dxfId="31" priority="27" stopIfTrue="1" operator="greaterThan">
      <formula>$M$10</formula>
    </cfRule>
  </conditionalFormatting>
  <conditionalFormatting sqref="N63 N65 N67 N69 N71 N73 N75 N77 N57 N59 N61 N11 N21 N23 N25 N27 N29 N31 N33 N35 N37 N39 N41 N43 N45 N47 N49 N51 N53 N55 N79 N13 N15 N17 N19">
    <cfRule type="cellIs" dxfId="30" priority="28" stopIfTrue="1" operator="greaterThan">
      <formula>$N$10</formula>
    </cfRule>
  </conditionalFormatting>
  <conditionalFormatting sqref="O63 O65 O67 O69 O71 O73 O75 O77 O57 O59 O61 O11 O21 O23 O25 O27 O29 O31 O33 O35 O37 O39 O41 O43 O45 O47 O49 O51 O53 O55 O79 O13 O15 O17 O19">
    <cfRule type="cellIs" dxfId="29" priority="29" stopIfTrue="1" operator="greaterThan">
      <formula>$O$10</formula>
    </cfRule>
  </conditionalFormatting>
  <conditionalFormatting sqref="S11 S57 S59 S61 S63 S65 S67 S69 S71 S73 S75 S77 S79 S13 S15 S17 S19 S21 S23 S25 S27 S31 S29 S33 S35 S37 S39 S41 S43 S45 S47 S49 S51 S53 S55">
    <cfRule type="cellIs" dxfId="28" priority="30" stopIfTrue="1" operator="greaterThan">
      <formula>$S$10</formula>
    </cfRule>
  </conditionalFormatting>
  <conditionalFormatting sqref="T11 T57 T59 T61 T63 T65 T67 T69 T71 T73 T75 T77 T79 T13 T15 T17 T19 T21 T23 T25 T27 T29 T31 T33 T35 T37 T39 T41 T43 T45 T47 T49 T51 T53 T55">
    <cfRule type="cellIs" dxfId="27" priority="31" stopIfTrue="1" operator="greaterThan">
      <formula>$T$10</formula>
    </cfRule>
  </conditionalFormatting>
  <conditionalFormatting sqref="U11 U57 U59 U61 U63 U65 U67 U69 U71 U73 U75 U77 U79 U13 U15 U17 U19 U21 U23 U25 U27 U29 U31 U33 U35 U37 U39 U41 U43 U45 U47 U49 U51 U53 U55">
    <cfRule type="cellIs" dxfId="26" priority="32" stopIfTrue="1" operator="greaterThan">
      <formula>$U$10</formula>
    </cfRule>
  </conditionalFormatting>
  <conditionalFormatting sqref="Z11 Z77 Z13 Z15 Z17 Z19 Z21 Z23 Z25 Z27 Z29 Z31 Z33 Z35 Z37 Z39 Z41 Z43 Z45 Z47 Z49 Z51 Z53 Z55 Z57 Z59 Z61 Z63 Z65 Z67 Z69 Z71 Z73 Z75 Z79 R11:R80">
    <cfRule type="cellIs" dxfId="25" priority="33" stopIfTrue="1" operator="notEqual">
      <formula>R11</formula>
    </cfRule>
  </conditionalFormatting>
  <conditionalFormatting sqref="Z12 Z78 Z14 Z16 Z18 Z20 Z22 Z24 Z26 Z28 Z30 Z32 Z34 Z36 Z38 Z40 Z42 Z44 Z46 Z48 Z50 Z52 Z54 Z56 Z58 Z60 Z62 Z64 Z66 Z68 Z70 Z72 Z74 Z76 Z80">
    <cfRule type="cellIs" dxfId="24" priority="34" stopIfTrue="1" operator="notEqual">
      <formula>Z11</formula>
    </cfRule>
  </conditionalFormatting>
  <conditionalFormatting sqref="C14:I14 C16:I16 C18:I18 C20:I20 C22:I22 C24:I24 C26:I26 C28:I28 C30:I30 C32:I32 C34:I34 C36:I36 C38:I38 C40:I40 C42:I42 C44:I44 C46:I46 C48:I48 C50:I50 C52:I52 K80:O80 C60:I60 C62:I62 C64:I64 C66:I66 C68:I68 C70:I70 C72:I72 C74:I74 C76:I76 C78:I78 C80:I80 C54:I54 C56:I56 C58:I58 K58:O58 K60:O60 K62:O62 K64:O64 K66:O66 K68:O68 K70:O70 K72:O72 K74:O74 K76:O76 K78:O78 K56:O56 C12:I12 K14:O14 K16:O16 K18:O18 K20:O20 K22:O22 K24:O24 K26:O26 K28:O28 K30:O30 K32:O32 K34:O34 K36:O36 K38:O38 K40:O40 K42:O42 K44:O44 K46:O46 K48:O48 K50:O50 K52:O52 K54:O54 K12:O12">
    <cfRule type="cellIs" dxfId="23" priority="35" stopIfTrue="1" operator="notEqual">
      <formula>C11</formula>
    </cfRule>
  </conditionalFormatting>
  <conditionalFormatting sqref="G77 G79 G59 G61 G63 G65 G67 G69 G71 G73 G75 G21 G23 G25 G27 G29 G31 G33 G35 G37 G39 G41 G43 G45 G47 G49 G57 G13 G51 G53 G55 G15 G17 G19 G11">
    <cfRule type="cellIs" dxfId="22" priority="36" stopIfTrue="1" operator="greaterThan">
      <formula>$G$10</formula>
    </cfRule>
  </conditionalFormatting>
  <conditionalFormatting sqref="H11 H21 H23 H25 H27 H29 H31 H33 H35 H37 H39 H41 H43 H45 H47 H49 H51 H53 H55 H57 H59 H61 H63 H65 H67 H69 H71 H73 H75 H77 H79 H13 H15 H17 H19">
    <cfRule type="cellIs" dxfId="21" priority="37" stopIfTrue="1" operator="greaterThan">
      <formula>$H$10</formula>
    </cfRule>
  </conditionalFormatting>
  <conditionalFormatting sqref="I11 I21 I23 I25 I27 I29 I31 I33 I35 I37 I39 I41 I43 I45 I47 I49 I51 I53 I55 I57 I59 I61 I63 I65 I67 I69 I71 I73 I75 I77 I79 I13 I15 I17 I19">
    <cfRule type="cellIs" dxfId="20" priority="38" stopIfTrue="1" operator="greaterThan">
      <formula>$I$10</formula>
    </cfRule>
  </conditionalFormatting>
  <conditionalFormatting sqref="S11">
    <cfRule type="cellIs" dxfId="19" priority="20" stopIfTrue="1" operator="greaterThan">
      <formula>$S$10</formula>
    </cfRule>
  </conditionalFormatting>
  <conditionalFormatting sqref="T11">
    <cfRule type="cellIs" dxfId="18" priority="19" stopIfTrue="1" operator="greaterThan">
      <formula>$T$10</formula>
    </cfRule>
  </conditionalFormatting>
  <conditionalFormatting sqref="U11">
    <cfRule type="cellIs" dxfId="17" priority="18" stopIfTrue="1" operator="greaterThan">
      <formula>$U$10</formula>
    </cfRule>
  </conditionalFormatting>
  <conditionalFormatting sqref="C10:I10">
    <cfRule type="cellIs" dxfId="16" priority="17" stopIfTrue="1" operator="equal">
      <formula>"??"</formula>
    </cfRule>
  </conditionalFormatting>
  <conditionalFormatting sqref="K10:O10">
    <cfRule type="cellIs" dxfId="15" priority="16" stopIfTrue="1" operator="equal">
      <formula>"??"</formula>
    </cfRule>
  </conditionalFormatting>
  <conditionalFormatting sqref="C8:I8">
    <cfRule type="cellIs" dxfId="14" priority="15" stopIfTrue="1" operator="equal">
      <formula>"??"</formula>
    </cfRule>
  </conditionalFormatting>
  <conditionalFormatting sqref="C13">
    <cfRule type="cellIs" dxfId="13" priority="14" stopIfTrue="1" operator="greaterThan">
      <formula>$C$10</formula>
    </cfRule>
  </conditionalFormatting>
  <conditionalFormatting sqref="D13">
    <cfRule type="cellIs" dxfId="12" priority="13" stopIfTrue="1" operator="greaterThan">
      <formula>$D$10</formula>
    </cfRule>
  </conditionalFormatting>
  <conditionalFormatting sqref="E13">
    <cfRule type="cellIs" dxfId="11" priority="12" stopIfTrue="1" operator="greaterThan">
      <formula>$E$10</formula>
    </cfRule>
  </conditionalFormatting>
  <conditionalFormatting sqref="F13">
    <cfRule type="cellIs" dxfId="10" priority="11" stopIfTrue="1" operator="greaterThan">
      <formula>$F$10</formula>
    </cfRule>
  </conditionalFormatting>
  <conditionalFormatting sqref="C14:I14 C16:I16 C18:I18 C20:I20 C12:I12">
    <cfRule type="cellIs" dxfId="9" priority="10" stopIfTrue="1" operator="notEqual">
      <formula>C11</formula>
    </cfRule>
  </conditionalFormatting>
  <conditionalFormatting sqref="G13">
    <cfRule type="cellIs" dxfId="8" priority="9" stopIfTrue="1" operator="greaterThan">
      <formula>$G$10</formula>
    </cfRule>
  </conditionalFormatting>
  <conditionalFormatting sqref="H11">
    <cfRule type="cellIs" dxfId="7" priority="8" stopIfTrue="1" operator="greaterThan">
      <formula>$H$10</formula>
    </cfRule>
  </conditionalFormatting>
  <conditionalFormatting sqref="I11">
    <cfRule type="cellIs" dxfId="6" priority="7" stopIfTrue="1" operator="greaterThan">
      <formula>$I$10</formula>
    </cfRule>
  </conditionalFormatting>
  <conditionalFormatting sqref="K19">
    <cfRule type="cellIs" dxfId="5" priority="6" stopIfTrue="1" operator="greaterThan">
      <formula>$K$10</formula>
    </cfRule>
  </conditionalFormatting>
  <conditionalFormatting sqref="L19">
    <cfRule type="cellIs" dxfId="4" priority="5" stopIfTrue="1" operator="greaterThan">
      <formula>$L$10</formula>
    </cfRule>
  </conditionalFormatting>
  <conditionalFormatting sqref="M19">
    <cfRule type="cellIs" dxfId="3" priority="4" stopIfTrue="1" operator="greaterThan">
      <formula>$M$10</formula>
    </cfRule>
  </conditionalFormatting>
  <conditionalFormatting sqref="N11">
    <cfRule type="cellIs" dxfId="2" priority="3" stopIfTrue="1" operator="greaterThan">
      <formula>$N$10</formula>
    </cfRule>
  </conditionalFormatting>
  <conditionalFormatting sqref="O11">
    <cfRule type="cellIs" dxfId="1" priority="2" stopIfTrue="1" operator="greaterThan">
      <formula>$O$10</formula>
    </cfRule>
  </conditionalFormatting>
  <conditionalFormatting sqref="K14:O14 K16:O16 K18:O18 K20:O20 K12:O12">
    <cfRule type="cellIs" dxfId="0" priority="1" stopIfTrue="1" operator="notEqual">
      <formula>K11</formula>
    </cfRule>
  </conditionalFormatting>
  <printOptions horizontalCentered="1" gridLines="1"/>
  <pageMargins left="0.55118110236220474" right="0.47244094488188981" top="0.27559055118110237" bottom="0.23622047244094491" header="0.19685039370078741" footer="0.15748031496062992"/>
  <pageSetup paperSize="9" scale="64" fitToWidth="2" fitToHeight="2" orientation="landscape" horizontalDpi="4294967293" verticalDpi="0" r:id="rId1"/>
  <headerFooter alignWithMargins="0"/>
  <rowBreaks count="1" manualBreakCount="1">
    <brk id="56" max="16383" man="1"/>
  </rowBreaks>
  <colBreaks count="1" manualBreakCount="1">
    <brk id="18" max="1048575" man="1"/>
  </colBreaks>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B5555"/>
  </sheetPr>
  <dimension ref="A2:G66"/>
  <sheetViews>
    <sheetView zoomScale="75" zoomScaleNormal="75" workbookViewId="0">
      <selection activeCell="A4" sqref="A4"/>
    </sheetView>
  </sheetViews>
  <sheetFormatPr baseColWidth="10" defaultRowHeight="12.75" x14ac:dyDescent="0.2"/>
  <cols>
    <col min="1" max="1" width="4.7109375" customWidth="1"/>
    <col min="2" max="2" width="18.28515625" customWidth="1"/>
    <col min="3" max="3" width="19" customWidth="1"/>
    <col min="4" max="4" width="19.5703125" bestFit="1" customWidth="1"/>
    <col min="5" max="5" width="20.5703125" customWidth="1"/>
    <col min="6" max="6" width="14" customWidth="1"/>
    <col min="7" max="7" width="17.28515625" bestFit="1" customWidth="1"/>
  </cols>
  <sheetData>
    <row r="2" spans="1:7" x14ac:dyDescent="0.2">
      <c r="A2" s="358" t="s">
        <v>143</v>
      </c>
      <c r="B2" s="354"/>
      <c r="C2" s="354"/>
      <c r="D2" s="354"/>
      <c r="E2" s="354"/>
      <c r="F2" s="354"/>
      <c r="G2" s="353"/>
    </row>
    <row r="3" spans="1:7" x14ac:dyDescent="0.2">
      <c r="A3" s="357" t="str">
        <f>"Abschlussprüfung "&amp;Notenbogen!U1</f>
        <v>Abschlussprüfung 2017/18</v>
      </c>
      <c r="B3" s="69"/>
      <c r="C3" s="69"/>
      <c r="D3" s="69"/>
      <c r="E3" s="69"/>
      <c r="F3" s="69"/>
      <c r="G3" s="343"/>
    </row>
    <row r="4" spans="1:7" ht="13.5" thickBot="1" x14ac:dyDescent="0.25">
      <c r="A4" s="357" t="s">
        <v>86</v>
      </c>
      <c r="B4" s="69"/>
      <c r="C4" s="69"/>
      <c r="D4" s="69"/>
      <c r="E4" s="69"/>
      <c r="F4" s="69"/>
      <c r="G4" s="343"/>
    </row>
    <row r="5" spans="1:7" ht="16.5" thickBot="1" x14ac:dyDescent="0.3">
      <c r="A5" s="275" t="str">
        <f xml:space="preserve"> "Klasse "&amp;Notenbogen!B1 &amp;"Lehrer " &amp;Notenbogen!M1</f>
        <v xml:space="preserve">Klasse Lehrer </v>
      </c>
      <c r="B5" s="348"/>
      <c r="C5" s="356"/>
      <c r="D5" s="348"/>
      <c r="E5" s="348"/>
      <c r="F5" s="348"/>
      <c r="G5" s="347"/>
    </row>
    <row r="7" spans="1:7" ht="15.75" x14ac:dyDescent="0.25">
      <c r="A7" s="581" t="s">
        <v>138</v>
      </c>
      <c r="B7" s="582"/>
      <c r="C7" s="582"/>
      <c r="D7" s="582"/>
      <c r="E7" s="582"/>
      <c r="F7" s="582"/>
      <c r="G7" s="583"/>
    </row>
    <row r="8" spans="1:7" x14ac:dyDescent="0.2">
      <c r="A8" s="355"/>
      <c r="B8" s="354"/>
      <c r="C8" s="354"/>
      <c r="D8" s="354"/>
      <c r="E8" s="354"/>
      <c r="F8" s="354"/>
      <c r="G8" s="353"/>
    </row>
    <row r="9" spans="1:7" x14ac:dyDescent="0.2">
      <c r="A9" s="344"/>
      <c r="B9" s="352" t="s">
        <v>137</v>
      </c>
      <c r="C9" s="584" t="s">
        <v>136</v>
      </c>
      <c r="D9" s="584"/>
      <c r="E9" s="69"/>
      <c r="F9" s="69"/>
      <c r="G9" s="343"/>
    </row>
    <row r="10" spans="1:7" ht="25.5" customHeight="1" x14ac:dyDescent="0.2">
      <c r="A10" s="344"/>
      <c r="B10" s="352"/>
      <c r="C10" s="351" t="s">
        <v>135</v>
      </c>
      <c r="D10" s="351" t="s">
        <v>134</v>
      </c>
      <c r="E10" s="351" t="s">
        <v>141</v>
      </c>
      <c r="F10" s="69"/>
      <c r="G10" s="343"/>
    </row>
    <row r="11" spans="1:7" x14ac:dyDescent="0.2">
      <c r="A11" s="350">
        <v>1</v>
      </c>
      <c r="B11" s="2" t="str">
        <f>IF(Notenbogen!B4="","",Notenbogen!B4)</f>
        <v/>
      </c>
      <c r="C11" s="349" t="str">
        <f>'Eingabe Abitur'!Q11</f>
        <v/>
      </c>
      <c r="D11" s="349" t="str">
        <f>'Eingabe Abitur'!Q12</f>
        <v/>
      </c>
      <c r="E11" s="349" t="str">
        <f>IF('Eingabe Abitur'!R11='Eingabe Abitur'!R12,'Eingabe Abitur'!R11,"Keine Einigung!")</f>
        <v/>
      </c>
      <c r="F11" s="69"/>
      <c r="G11" s="343"/>
    </row>
    <row r="12" spans="1:7" x14ac:dyDescent="0.2">
      <c r="A12" s="350">
        <v>2</v>
      </c>
      <c r="B12" s="2" t="str">
        <f>IF(Notenbogen!B5="","",Notenbogen!B5)</f>
        <v/>
      </c>
      <c r="C12" s="349" t="str">
        <f>'Eingabe Abitur'!Q13</f>
        <v/>
      </c>
      <c r="D12" s="349" t="str">
        <f>'Eingabe Abitur'!Q14</f>
        <v/>
      </c>
      <c r="E12" s="349" t="str">
        <f>IF('Eingabe Abitur'!R13='Eingabe Abitur'!R14,'Eingabe Abitur'!R13,"Keine Einigung!")</f>
        <v/>
      </c>
      <c r="F12" s="69"/>
      <c r="G12" s="343"/>
    </row>
    <row r="13" spans="1:7" x14ac:dyDescent="0.2">
      <c r="A13" s="350">
        <v>3</v>
      </c>
      <c r="B13" s="2" t="str">
        <f>IF(Notenbogen!B6="","",Notenbogen!B6)</f>
        <v/>
      </c>
      <c r="C13" s="349" t="str">
        <f>'Eingabe Abitur'!Q15</f>
        <v/>
      </c>
      <c r="D13" s="349" t="str">
        <f>'Eingabe Abitur'!Q16</f>
        <v/>
      </c>
      <c r="E13" s="349" t="str">
        <f>IF('Eingabe Abitur'!R15='Eingabe Abitur'!R16,'Eingabe Abitur'!R15,"Keine Einigung!")</f>
        <v/>
      </c>
      <c r="F13" s="69"/>
      <c r="G13" s="343"/>
    </row>
    <row r="14" spans="1:7" x14ac:dyDescent="0.2">
      <c r="A14" s="350">
        <v>4</v>
      </c>
      <c r="B14" s="2" t="str">
        <f>IF(Notenbogen!B7="","",Notenbogen!B7)</f>
        <v/>
      </c>
      <c r="C14" s="349" t="str">
        <f>'Eingabe Abitur'!Q17</f>
        <v/>
      </c>
      <c r="D14" s="349" t="str">
        <f>'Eingabe Abitur'!Q18</f>
        <v/>
      </c>
      <c r="E14" s="349" t="str">
        <f>IF('Eingabe Abitur'!R17='Eingabe Abitur'!R18,'Eingabe Abitur'!R17,"Keine Einigung!")</f>
        <v/>
      </c>
      <c r="F14" s="69"/>
      <c r="G14" s="343"/>
    </row>
    <row r="15" spans="1:7" x14ac:dyDescent="0.2">
      <c r="A15" s="350">
        <v>5</v>
      </c>
      <c r="B15" s="2" t="str">
        <f>IF(Notenbogen!B8="","",Notenbogen!B8)</f>
        <v/>
      </c>
      <c r="C15" s="349" t="str">
        <f>'Eingabe Abitur'!Q19</f>
        <v/>
      </c>
      <c r="D15" s="349" t="str">
        <f>'Eingabe Abitur'!Q20</f>
        <v/>
      </c>
      <c r="E15" s="349" t="str">
        <f>IF('Eingabe Abitur'!R19='Eingabe Abitur'!R20,'Eingabe Abitur'!R19,"Keine Einigung!")</f>
        <v/>
      </c>
      <c r="F15" s="69"/>
      <c r="G15" s="343"/>
    </row>
    <row r="16" spans="1:7" x14ac:dyDescent="0.2">
      <c r="A16" s="350">
        <v>6</v>
      </c>
      <c r="B16" s="2" t="str">
        <f>IF(Notenbogen!B9="","",Notenbogen!B9)</f>
        <v/>
      </c>
      <c r="C16" s="349" t="str">
        <f>'Eingabe Abitur'!Q21</f>
        <v/>
      </c>
      <c r="D16" s="349" t="str">
        <f>'Eingabe Abitur'!Q22</f>
        <v/>
      </c>
      <c r="E16" s="349" t="str">
        <f>IF('Eingabe Abitur'!R21='Eingabe Abitur'!R22,'Eingabe Abitur'!R21,"Keine Einigung!")</f>
        <v/>
      </c>
      <c r="F16" s="69"/>
      <c r="G16" s="343"/>
    </row>
    <row r="17" spans="1:7" x14ac:dyDescent="0.2">
      <c r="A17" s="350">
        <v>7</v>
      </c>
      <c r="B17" s="2" t="str">
        <f>IF(Notenbogen!B10="","",Notenbogen!B10)</f>
        <v/>
      </c>
      <c r="C17" s="349" t="str">
        <f>'Eingabe Abitur'!Q23</f>
        <v/>
      </c>
      <c r="D17" s="349" t="str">
        <f>'Eingabe Abitur'!Q24</f>
        <v/>
      </c>
      <c r="E17" s="349" t="str">
        <f>IF('Eingabe Abitur'!R23='Eingabe Abitur'!R24,'Eingabe Abitur'!R23,"Keine Einigung!")</f>
        <v/>
      </c>
      <c r="F17" s="69"/>
      <c r="G17" s="343"/>
    </row>
    <row r="18" spans="1:7" x14ac:dyDescent="0.2">
      <c r="A18" s="350">
        <v>8</v>
      </c>
      <c r="B18" s="2" t="str">
        <f>IF(Notenbogen!B11="","",Notenbogen!B11)</f>
        <v/>
      </c>
      <c r="C18" s="349" t="str">
        <f>'Eingabe Abitur'!Q25</f>
        <v/>
      </c>
      <c r="D18" s="349" t="str">
        <f>'Eingabe Abitur'!Q26</f>
        <v/>
      </c>
      <c r="E18" s="349" t="str">
        <f>IF('Eingabe Abitur'!R25='Eingabe Abitur'!R26,'Eingabe Abitur'!R25,"Keine Einigung!")</f>
        <v/>
      </c>
      <c r="F18" s="69"/>
      <c r="G18" s="343"/>
    </row>
    <row r="19" spans="1:7" x14ac:dyDescent="0.2">
      <c r="A19" s="350">
        <v>9</v>
      </c>
      <c r="B19" s="2" t="str">
        <f>IF(Notenbogen!B12="","",Notenbogen!B12)</f>
        <v/>
      </c>
      <c r="C19" s="349" t="str">
        <f>'Eingabe Abitur'!Q27</f>
        <v/>
      </c>
      <c r="D19" s="349" t="str">
        <f>'Eingabe Abitur'!Q28</f>
        <v/>
      </c>
      <c r="E19" s="349" t="str">
        <f>IF('Eingabe Abitur'!R27='Eingabe Abitur'!R28,'Eingabe Abitur'!R27,"Keine Einigung!")</f>
        <v/>
      </c>
      <c r="F19" s="69"/>
      <c r="G19" s="343"/>
    </row>
    <row r="20" spans="1:7" x14ac:dyDescent="0.2">
      <c r="A20" s="350">
        <v>10</v>
      </c>
      <c r="B20" s="2" t="str">
        <f>IF(Notenbogen!B13="","",Notenbogen!B13)</f>
        <v/>
      </c>
      <c r="C20" s="349" t="str">
        <f>'Eingabe Abitur'!Q29</f>
        <v/>
      </c>
      <c r="D20" s="349" t="str">
        <f>'Eingabe Abitur'!Q30</f>
        <v/>
      </c>
      <c r="E20" s="349" t="str">
        <f>IF('Eingabe Abitur'!R29='Eingabe Abitur'!R30,'Eingabe Abitur'!R29,"Keine Einigung!")</f>
        <v/>
      </c>
      <c r="F20" s="69"/>
      <c r="G20" s="343"/>
    </row>
    <row r="21" spans="1:7" x14ac:dyDescent="0.2">
      <c r="A21" s="350">
        <v>11</v>
      </c>
      <c r="B21" s="2" t="str">
        <f>IF(Notenbogen!B14="","",Notenbogen!B14)</f>
        <v/>
      </c>
      <c r="C21" s="349" t="str">
        <f>'Eingabe Abitur'!Q31</f>
        <v/>
      </c>
      <c r="D21" s="349" t="str">
        <f>'Eingabe Abitur'!Q32</f>
        <v/>
      </c>
      <c r="E21" s="349" t="str">
        <f>IF('Eingabe Abitur'!R31='Eingabe Abitur'!R32,'Eingabe Abitur'!R31,"Keine Einigung!")</f>
        <v/>
      </c>
      <c r="F21" s="69"/>
      <c r="G21" s="343"/>
    </row>
    <row r="22" spans="1:7" x14ac:dyDescent="0.2">
      <c r="A22" s="350">
        <v>12</v>
      </c>
      <c r="B22" s="2" t="str">
        <f>IF(Notenbogen!B15="","",Notenbogen!B15)</f>
        <v/>
      </c>
      <c r="C22" s="349" t="str">
        <f>'Eingabe Abitur'!Q33</f>
        <v/>
      </c>
      <c r="D22" s="349" t="str">
        <f>'Eingabe Abitur'!Q34</f>
        <v/>
      </c>
      <c r="E22" s="349" t="str">
        <f>IF('Eingabe Abitur'!R33='Eingabe Abitur'!R34,'Eingabe Abitur'!R33,"Keine Einigung!")</f>
        <v/>
      </c>
      <c r="F22" s="69"/>
      <c r="G22" s="343"/>
    </row>
    <row r="23" spans="1:7" x14ac:dyDescent="0.2">
      <c r="A23" s="350">
        <v>13</v>
      </c>
      <c r="B23" s="2" t="str">
        <f>IF(Notenbogen!B16="","",Notenbogen!B16)</f>
        <v/>
      </c>
      <c r="C23" s="349" t="str">
        <f>'Eingabe Abitur'!Q35</f>
        <v/>
      </c>
      <c r="D23" s="349" t="str">
        <f>'Eingabe Abitur'!Q36</f>
        <v/>
      </c>
      <c r="E23" s="349" t="str">
        <f>IF('Eingabe Abitur'!R35='Eingabe Abitur'!R36,'Eingabe Abitur'!R35,"Keine Einigung!")</f>
        <v/>
      </c>
      <c r="F23" s="69"/>
      <c r="G23" s="343"/>
    </row>
    <row r="24" spans="1:7" x14ac:dyDescent="0.2">
      <c r="A24" s="350">
        <v>14</v>
      </c>
      <c r="B24" s="2" t="str">
        <f>IF(Notenbogen!B17="","",Notenbogen!B17)</f>
        <v/>
      </c>
      <c r="C24" s="349" t="str">
        <f>'Eingabe Abitur'!Q37</f>
        <v/>
      </c>
      <c r="D24" s="349" t="str">
        <f>'Eingabe Abitur'!Q38</f>
        <v/>
      </c>
      <c r="E24" s="349" t="str">
        <f>IF('Eingabe Abitur'!R37='Eingabe Abitur'!R38,'Eingabe Abitur'!R37,"Keine Einigung!")</f>
        <v/>
      </c>
      <c r="F24" s="69"/>
      <c r="G24" s="343"/>
    </row>
    <row r="25" spans="1:7" x14ac:dyDescent="0.2">
      <c r="A25" s="350">
        <v>15</v>
      </c>
      <c r="B25" s="2" t="str">
        <f>IF(Notenbogen!B18="","",Notenbogen!B18)</f>
        <v/>
      </c>
      <c r="C25" s="349" t="str">
        <f>'Eingabe Abitur'!Q39</f>
        <v/>
      </c>
      <c r="D25" s="349" t="str">
        <f>'Eingabe Abitur'!Q40</f>
        <v/>
      </c>
      <c r="E25" s="349" t="str">
        <f>IF('Eingabe Abitur'!R39='Eingabe Abitur'!R40,'Eingabe Abitur'!R39,"Keine Einigung!")</f>
        <v/>
      </c>
      <c r="F25" s="69"/>
      <c r="G25" s="343"/>
    </row>
    <row r="26" spans="1:7" x14ac:dyDescent="0.2">
      <c r="A26" s="350">
        <v>16</v>
      </c>
      <c r="B26" s="2" t="str">
        <f>IF(Notenbogen!B19="","",Notenbogen!B19)</f>
        <v/>
      </c>
      <c r="C26" s="349" t="str">
        <f>'Eingabe Abitur'!Q41</f>
        <v/>
      </c>
      <c r="D26" s="349" t="str">
        <f>'Eingabe Abitur'!Q42</f>
        <v/>
      </c>
      <c r="E26" s="349" t="str">
        <f>IF('Eingabe Abitur'!R41='Eingabe Abitur'!R42,'Eingabe Abitur'!R41,"Keine Einigung!")</f>
        <v/>
      </c>
      <c r="F26" s="69"/>
      <c r="G26" s="343"/>
    </row>
    <row r="27" spans="1:7" x14ac:dyDescent="0.2">
      <c r="A27" s="350">
        <v>17</v>
      </c>
      <c r="B27" s="2" t="str">
        <f>IF(Notenbogen!B20="","",Notenbogen!B20)</f>
        <v/>
      </c>
      <c r="C27" s="349" t="str">
        <f>'Eingabe Abitur'!Q43</f>
        <v/>
      </c>
      <c r="D27" s="349" t="str">
        <f>'Eingabe Abitur'!Q44</f>
        <v/>
      </c>
      <c r="E27" s="349" t="str">
        <f>IF('Eingabe Abitur'!R43='Eingabe Abitur'!R44,'Eingabe Abitur'!R43,"Keine Einigung!")</f>
        <v/>
      </c>
      <c r="F27" s="69"/>
      <c r="G27" s="343"/>
    </row>
    <row r="28" spans="1:7" x14ac:dyDescent="0.2">
      <c r="A28" s="350">
        <v>18</v>
      </c>
      <c r="B28" s="2" t="str">
        <f>IF(Notenbogen!B21="","",Notenbogen!B21)</f>
        <v/>
      </c>
      <c r="C28" s="349" t="str">
        <f>'Eingabe Abitur'!Q45</f>
        <v/>
      </c>
      <c r="D28" s="349" t="str">
        <f>'Eingabe Abitur'!Q46</f>
        <v/>
      </c>
      <c r="E28" s="349" t="str">
        <f>IF('Eingabe Abitur'!R45='Eingabe Abitur'!R46,'Eingabe Abitur'!R45,"Keine Einigung!")</f>
        <v/>
      </c>
      <c r="F28" s="69"/>
      <c r="G28" s="343"/>
    </row>
    <row r="29" spans="1:7" x14ac:dyDescent="0.2">
      <c r="A29" s="350">
        <v>19</v>
      </c>
      <c r="B29" s="2" t="str">
        <f>IF(Notenbogen!B22="","",Notenbogen!B22)</f>
        <v/>
      </c>
      <c r="C29" s="349" t="str">
        <f>'Eingabe Abitur'!Q47</f>
        <v/>
      </c>
      <c r="D29" s="349" t="str">
        <f>'Eingabe Abitur'!Q48</f>
        <v/>
      </c>
      <c r="E29" s="349" t="str">
        <f>IF('Eingabe Abitur'!R47='Eingabe Abitur'!R48,'Eingabe Abitur'!R47,"Keine Einigung!")</f>
        <v/>
      </c>
      <c r="F29" s="69"/>
      <c r="G29" s="343"/>
    </row>
    <row r="30" spans="1:7" x14ac:dyDescent="0.2">
      <c r="A30" s="350">
        <v>20</v>
      </c>
      <c r="B30" s="2" t="str">
        <f>IF(Notenbogen!B23="","",Notenbogen!B23)</f>
        <v/>
      </c>
      <c r="C30" s="349" t="str">
        <f>'Eingabe Abitur'!Q49</f>
        <v/>
      </c>
      <c r="D30" s="349" t="str">
        <f>'Eingabe Abitur'!Q50</f>
        <v/>
      </c>
      <c r="E30" s="349" t="str">
        <f>IF('Eingabe Abitur'!R49='Eingabe Abitur'!R50,'Eingabe Abitur'!R49,"Keine Einigung!")</f>
        <v/>
      </c>
      <c r="F30" s="69"/>
      <c r="G30" s="343"/>
    </row>
    <row r="31" spans="1:7" x14ac:dyDescent="0.2">
      <c r="A31" s="350">
        <v>21</v>
      </c>
      <c r="B31" s="2" t="str">
        <f>IF(Notenbogen!B24="","",Notenbogen!B24)</f>
        <v/>
      </c>
      <c r="C31" s="349" t="str">
        <f>'Eingabe Abitur'!Q51</f>
        <v/>
      </c>
      <c r="D31" s="349" t="str">
        <f>'Eingabe Abitur'!Q52</f>
        <v/>
      </c>
      <c r="E31" s="349" t="str">
        <f>IF('Eingabe Abitur'!R51='Eingabe Abitur'!R52,'Eingabe Abitur'!R51,"Keine Einigung!")</f>
        <v/>
      </c>
      <c r="F31" s="69"/>
      <c r="G31" s="343"/>
    </row>
    <row r="32" spans="1:7" x14ac:dyDescent="0.2">
      <c r="A32" s="350">
        <v>22</v>
      </c>
      <c r="B32" s="2" t="str">
        <f>IF(Notenbogen!B25="","",Notenbogen!B25)</f>
        <v/>
      </c>
      <c r="C32" s="349" t="str">
        <f>'Eingabe Abitur'!Q53</f>
        <v/>
      </c>
      <c r="D32" s="349" t="str">
        <f>'Eingabe Abitur'!Q54</f>
        <v/>
      </c>
      <c r="E32" s="349" t="str">
        <f>IF('Eingabe Abitur'!R53='Eingabe Abitur'!R54,'Eingabe Abitur'!R53,"Keine Einigung!")</f>
        <v/>
      </c>
      <c r="F32" s="69"/>
      <c r="G32" s="343"/>
    </row>
    <row r="33" spans="1:7" x14ac:dyDescent="0.2">
      <c r="A33" s="350">
        <v>23</v>
      </c>
      <c r="B33" s="2" t="str">
        <f>IF(Notenbogen!B26="","",Notenbogen!B26)</f>
        <v/>
      </c>
      <c r="C33" s="349" t="str">
        <f>'Eingabe Abitur'!Q55</f>
        <v/>
      </c>
      <c r="D33" s="349" t="str">
        <f>'Eingabe Abitur'!Q56</f>
        <v/>
      </c>
      <c r="E33" s="349" t="str">
        <f>IF('Eingabe Abitur'!R55='Eingabe Abitur'!R56,'Eingabe Abitur'!R55,"Keine Einigung!")</f>
        <v/>
      </c>
      <c r="F33" s="69"/>
      <c r="G33" s="343"/>
    </row>
    <row r="34" spans="1:7" x14ac:dyDescent="0.2">
      <c r="A34" s="350">
        <v>24</v>
      </c>
      <c r="B34" s="2" t="str">
        <f>IF(Notenbogen!B27="","",Notenbogen!B27)</f>
        <v/>
      </c>
      <c r="C34" s="349" t="str">
        <f>'Eingabe Abitur'!Q57</f>
        <v/>
      </c>
      <c r="D34" s="349" t="str">
        <f>'Eingabe Abitur'!Q58</f>
        <v/>
      </c>
      <c r="E34" s="349" t="str">
        <f>IF('Eingabe Abitur'!R57='Eingabe Abitur'!R58,'Eingabe Abitur'!R57,"Keine Einigung!")</f>
        <v/>
      </c>
      <c r="F34" s="69"/>
      <c r="G34" s="343"/>
    </row>
    <row r="35" spans="1:7" x14ac:dyDescent="0.2">
      <c r="A35" s="350">
        <v>25</v>
      </c>
      <c r="B35" s="2" t="str">
        <f>IF(Notenbogen!B28="","",Notenbogen!B28)</f>
        <v/>
      </c>
      <c r="C35" s="349" t="str">
        <f>'Eingabe Abitur'!Q59</f>
        <v/>
      </c>
      <c r="D35" s="349" t="str">
        <f>'Eingabe Abitur'!Q60</f>
        <v/>
      </c>
      <c r="E35" s="349" t="str">
        <f>IF('Eingabe Abitur'!R59='Eingabe Abitur'!R60,'Eingabe Abitur'!R59,"Keine Einigung!")</f>
        <v/>
      </c>
      <c r="F35" s="69"/>
      <c r="G35" s="343"/>
    </row>
    <row r="36" spans="1:7" x14ac:dyDescent="0.2">
      <c r="A36" s="350">
        <v>26</v>
      </c>
      <c r="B36" s="2" t="str">
        <f>IF(Notenbogen!B29="","",Notenbogen!B29)</f>
        <v/>
      </c>
      <c r="C36" s="349" t="str">
        <f>'Eingabe Abitur'!Q61</f>
        <v/>
      </c>
      <c r="D36" s="349" t="str">
        <f>'Eingabe Abitur'!Q62</f>
        <v/>
      </c>
      <c r="E36" s="349" t="str">
        <f>IF('Eingabe Abitur'!R61='Eingabe Abitur'!R62,'Eingabe Abitur'!R61,"Keine Einigung!")</f>
        <v/>
      </c>
      <c r="F36" s="69"/>
      <c r="G36" s="343"/>
    </row>
    <row r="37" spans="1:7" x14ac:dyDescent="0.2">
      <c r="A37" s="350">
        <v>27</v>
      </c>
      <c r="B37" s="2" t="str">
        <f>IF(Notenbogen!B30="","",Notenbogen!B30)</f>
        <v/>
      </c>
      <c r="C37" s="349" t="str">
        <f>'Eingabe Abitur'!Q63</f>
        <v/>
      </c>
      <c r="D37" s="349" t="str">
        <f>'Eingabe Abitur'!Q64</f>
        <v/>
      </c>
      <c r="E37" s="349" t="str">
        <f>IF('Eingabe Abitur'!R63='Eingabe Abitur'!R64,'Eingabe Abitur'!R63,"Keine Einigung!")</f>
        <v/>
      </c>
      <c r="F37" s="69"/>
      <c r="G37" s="343"/>
    </row>
    <row r="38" spans="1:7" x14ac:dyDescent="0.2">
      <c r="A38" s="350">
        <v>28</v>
      </c>
      <c r="B38" s="2" t="str">
        <f>IF(Notenbogen!B31="","",Notenbogen!B31)</f>
        <v/>
      </c>
      <c r="C38" s="349" t="str">
        <f>'Eingabe Abitur'!Q65</f>
        <v/>
      </c>
      <c r="D38" s="349" t="str">
        <f>'Eingabe Abitur'!Q66</f>
        <v/>
      </c>
      <c r="E38" s="349" t="str">
        <f>IF('Eingabe Abitur'!R65='Eingabe Abitur'!R66,'Eingabe Abitur'!R65,"Keine Einigung!")</f>
        <v/>
      </c>
      <c r="F38" s="69"/>
      <c r="G38" s="343"/>
    </row>
    <row r="39" spans="1:7" x14ac:dyDescent="0.2">
      <c r="A39" s="350">
        <v>29</v>
      </c>
      <c r="B39" s="2" t="str">
        <f>IF(Notenbogen!B32="","",Notenbogen!B32)</f>
        <v/>
      </c>
      <c r="C39" s="349" t="str">
        <f>'Eingabe Abitur'!Q67</f>
        <v/>
      </c>
      <c r="D39" s="349" t="str">
        <f>'Eingabe Abitur'!Q68</f>
        <v/>
      </c>
      <c r="E39" s="349" t="str">
        <f>IF('Eingabe Abitur'!R67='Eingabe Abitur'!R68,'Eingabe Abitur'!R67,"Keine Einigung!")</f>
        <v/>
      </c>
      <c r="F39" s="69"/>
      <c r="G39" s="343"/>
    </row>
    <row r="40" spans="1:7" x14ac:dyDescent="0.2">
      <c r="A40" s="350">
        <v>30</v>
      </c>
      <c r="B40" s="2" t="str">
        <f>IF(Notenbogen!B33="","",Notenbogen!B33)</f>
        <v/>
      </c>
      <c r="C40" s="349" t="str">
        <f>'Eingabe Abitur'!Q69</f>
        <v/>
      </c>
      <c r="D40" s="349" t="str">
        <f>'Eingabe Abitur'!Q70</f>
        <v/>
      </c>
      <c r="E40" s="349" t="str">
        <f>IF('Eingabe Abitur'!R69='Eingabe Abitur'!R70,'Eingabe Abitur'!R69,"Keine Einigung!")</f>
        <v/>
      </c>
      <c r="F40" s="69"/>
      <c r="G40" s="343"/>
    </row>
    <row r="41" spans="1:7" x14ac:dyDescent="0.2">
      <c r="A41" s="350">
        <v>31</v>
      </c>
      <c r="B41" s="2" t="str">
        <f>IF(Notenbogen!B34="","",Notenbogen!B34)</f>
        <v/>
      </c>
      <c r="C41" s="349" t="str">
        <f>'Eingabe Abitur'!Q71</f>
        <v/>
      </c>
      <c r="D41" s="349" t="str">
        <f>'Eingabe Abitur'!Q72</f>
        <v/>
      </c>
      <c r="E41" s="349" t="str">
        <f>IF('Eingabe Abitur'!R71='Eingabe Abitur'!R72,'Eingabe Abitur'!R71,"Keine Einigung!")</f>
        <v/>
      </c>
      <c r="F41" s="69"/>
      <c r="G41" s="343"/>
    </row>
    <row r="42" spans="1:7" x14ac:dyDescent="0.2">
      <c r="A42" s="350">
        <v>32</v>
      </c>
      <c r="B42" s="2" t="str">
        <f>IF(Notenbogen!B35="","",Notenbogen!B35)</f>
        <v/>
      </c>
      <c r="C42" s="349" t="str">
        <f>'Eingabe Abitur'!Q73</f>
        <v/>
      </c>
      <c r="D42" s="349" t="str">
        <f>'Eingabe Abitur'!Q74</f>
        <v/>
      </c>
      <c r="E42" s="349" t="str">
        <f>IF('Eingabe Abitur'!R73='Eingabe Abitur'!R74,'Eingabe Abitur'!R73,"Keine Einigung!")</f>
        <v/>
      </c>
      <c r="F42" s="69"/>
      <c r="G42" s="343"/>
    </row>
    <row r="43" spans="1:7" x14ac:dyDescent="0.2">
      <c r="A43" s="350">
        <v>33</v>
      </c>
      <c r="B43" s="2" t="str">
        <f>IF(Notenbogen!B36="","",Notenbogen!B36)</f>
        <v/>
      </c>
      <c r="C43" s="349" t="str">
        <f>'Eingabe Abitur'!Q75</f>
        <v/>
      </c>
      <c r="D43" s="349" t="str">
        <f>'Eingabe Abitur'!Q76</f>
        <v/>
      </c>
      <c r="E43" s="349" t="str">
        <f>IF('Eingabe Abitur'!R75='Eingabe Abitur'!R76,'Eingabe Abitur'!R75,"Keine Einigung!")</f>
        <v/>
      </c>
      <c r="F43" s="69"/>
      <c r="G43" s="343"/>
    </row>
    <row r="44" spans="1:7" x14ac:dyDescent="0.2">
      <c r="A44" s="350">
        <v>34</v>
      </c>
      <c r="B44" s="2" t="str">
        <f>IF(Notenbogen!B37="","",Notenbogen!B37)</f>
        <v/>
      </c>
      <c r="C44" s="349" t="str">
        <f>'Eingabe Abitur'!Q77</f>
        <v/>
      </c>
      <c r="D44" s="349" t="str">
        <f>'Eingabe Abitur'!Q78</f>
        <v/>
      </c>
      <c r="E44" s="349" t="str">
        <f>IF('Eingabe Abitur'!R77='Eingabe Abitur'!R78,'Eingabe Abitur'!R77,"Keine Einigung!")</f>
        <v/>
      </c>
      <c r="F44" s="69"/>
      <c r="G44" s="343"/>
    </row>
    <row r="45" spans="1:7" x14ac:dyDescent="0.2">
      <c r="A45" s="350">
        <v>35</v>
      </c>
      <c r="B45" s="2" t="str">
        <f>IF(Notenbogen!B38="","",Notenbogen!B38)</f>
        <v/>
      </c>
      <c r="C45" s="349" t="str">
        <f>'Eingabe Abitur'!Q79</f>
        <v/>
      </c>
      <c r="D45" s="349" t="str">
        <f>'Eingabe Abitur'!Q80</f>
        <v/>
      </c>
      <c r="E45" s="349" t="str">
        <f>IF('Eingabe Abitur'!R79='Eingabe Abitur'!R80,'Eingabe Abitur'!R79,"Keine Einigung!")</f>
        <v/>
      </c>
      <c r="F45" s="348"/>
      <c r="G45" s="347"/>
    </row>
    <row r="46" spans="1:7" x14ac:dyDescent="0.2">
      <c r="C46" s="349"/>
    </row>
    <row r="47" spans="1:7" ht="25.5" x14ac:dyDescent="0.2">
      <c r="A47" s="585"/>
      <c r="B47" s="585"/>
      <c r="C47" s="346" t="s">
        <v>133</v>
      </c>
      <c r="D47" s="345" t="s">
        <v>132</v>
      </c>
      <c r="E47" s="346"/>
      <c r="F47" s="346" t="s">
        <v>133</v>
      </c>
      <c r="G47" s="345" t="s">
        <v>132</v>
      </c>
    </row>
    <row r="48" spans="1:7" x14ac:dyDescent="0.2">
      <c r="A48" s="586">
        <v>15</v>
      </c>
      <c r="B48" s="587"/>
      <c r="C48" s="197" t="s">
        <v>131</v>
      </c>
      <c r="D48" s="197">
        <f t="shared" ref="D48:D55" si="0">COUNTIF($E$11:$E$45,A48)</f>
        <v>0</v>
      </c>
      <c r="E48" s="197">
        <v>7</v>
      </c>
      <c r="F48" s="197" t="s">
        <v>130</v>
      </c>
      <c r="G48" s="197">
        <f t="shared" ref="G48:G55" si="1">COUNTIF($E$11:$E$45,E48)</f>
        <v>0</v>
      </c>
    </row>
    <row r="49" spans="1:7" x14ac:dyDescent="0.2">
      <c r="A49" s="586">
        <v>14</v>
      </c>
      <c r="B49" s="587"/>
      <c r="C49" s="197" t="s">
        <v>129</v>
      </c>
      <c r="D49" s="197">
        <f t="shared" si="0"/>
        <v>0</v>
      </c>
      <c r="E49" s="197">
        <v>6</v>
      </c>
      <c r="F49" s="197" t="s">
        <v>128</v>
      </c>
      <c r="G49" s="197">
        <f t="shared" si="1"/>
        <v>0</v>
      </c>
    </row>
    <row r="50" spans="1:7" x14ac:dyDescent="0.2">
      <c r="A50" s="586">
        <v>13</v>
      </c>
      <c r="B50" s="587"/>
      <c r="C50" s="197" t="s">
        <v>127</v>
      </c>
      <c r="D50" s="197">
        <f t="shared" si="0"/>
        <v>0</v>
      </c>
      <c r="E50" s="197">
        <v>5</v>
      </c>
      <c r="F50" s="197" t="s">
        <v>126</v>
      </c>
      <c r="G50" s="197">
        <f t="shared" si="1"/>
        <v>0</v>
      </c>
    </row>
    <row r="51" spans="1:7" x14ac:dyDescent="0.2">
      <c r="A51" s="586">
        <v>12</v>
      </c>
      <c r="B51" s="587"/>
      <c r="C51" s="197" t="s">
        <v>125</v>
      </c>
      <c r="D51" s="197">
        <f t="shared" si="0"/>
        <v>0</v>
      </c>
      <c r="E51" s="197">
        <v>4</v>
      </c>
      <c r="F51" s="197" t="s">
        <v>124</v>
      </c>
      <c r="G51" s="197">
        <f t="shared" si="1"/>
        <v>0</v>
      </c>
    </row>
    <row r="52" spans="1:7" x14ac:dyDescent="0.2">
      <c r="A52" s="586">
        <v>11</v>
      </c>
      <c r="B52" s="587"/>
      <c r="C52" s="197" t="s">
        <v>123</v>
      </c>
      <c r="D52" s="197">
        <f t="shared" si="0"/>
        <v>0</v>
      </c>
      <c r="E52" s="197">
        <v>3</v>
      </c>
      <c r="F52" s="197" t="s">
        <v>122</v>
      </c>
      <c r="G52" s="197">
        <f t="shared" si="1"/>
        <v>0</v>
      </c>
    </row>
    <row r="53" spans="1:7" x14ac:dyDescent="0.2">
      <c r="A53" s="586">
        <v>10</v>
      </c>
      <c r="B53" s="587"/>
      <c r="C53" s="197" t="s">
        <v>121</v>
      </c>
      <c r="D53" s="197">
        <f t="shared" si="0"/>
        <v>0</v>
      </c>
      <c r="E53" s="197">
        <v>2</v>
      </c>
      <c r="F53" s="197" t="s">
        <v>120</v>
      </c>
      <c r="G53" s="197">
        <f t="shared" si="1"/>
        <v>0</v>
      </c>
    </row>
    <row r="54" spans="1:7" x14ac:dyDescent="0.2">
      <c r="A54" s="586">
        <v>9</v>
      </c>
      <c r="B54" s="587"/>
      <c r="C54" s="197" t="s">
        <v>119</v>
      </c>
      <c r="D54" s="197">
        <f t="shared" si="0"/>
        <v>0</v>
      </c>
      <c r="E54" s="197">
        <v>1</v>
      </c>
      <c r="F54" s="197" t="s">
        <v>118</v>
      </c>
      <c r="G54" s="197">
        <f t="shared" si="1"/>
        <v>0</v>
      </c>
    </row>
    <row r="55" spans="1:7" x14ac:dyDescent="0.2">
      <c r="A55" s="586">
        <v>8</v>
      </c>
      <c r="B55" s="587"/>
      <c r="C55" s="197" t="s">
        <v>117</v>
      </c>
      <c r="D55" s="197">
        <f t="shared" si="0"/>
        <v>0</v>
      </c>
      <c r="E55" s="197">
        <v>0</v>
      </c>
      <c r="F55" s="197" t="s">
        <v>116</v>
      </c>
      <c r="G55" s="197">
        <f t="shared" si="1"/>
        <v>0</v>
      </c>
    </row>
    <row r="56" spans="1:7" x14ac:dyDescent="0.2">
      <c r="A56" s="344"/>
      <c r="B56" s="69"/>
      <c r="C56" s="69"/>
      <c r="D56" s="69"/>
      <c r="E56" s="69"/>
      <c r="F56" s="69"/>
      <c r="G56" s="343"/>
    </row>
    <row r="57" spans="1:7" x14ac:dyDescent="0.2">
      <c r="A57" s="588" t="s">
        <v>115</v>
      </c>
      <c r="B57" s="589"/>
      <c r="C57" s="589"/>
      <c r="D57" s="589"/>
      <c r="E57" s="589"/>
      <c r="F57" s="589"/>
      <c r="G57" s="590"/>
    </row>
    <row r="58" spans="1:7" x14ac:dyDescent="0.2">
      <c r="A58" s="591" t="e">
        <f>AVERAGE(E11:E45)</f>
        <v>#DIV/0!</v>
      </c>
      <c r="B58" s="592"/>
      <c r="C58" s="592"/>
      <c r="D58" s="592"/>
      <c r="E58" s="592"/>
      <c r="F58" s="592"/>
      <c r="G58" s="593"/>
    </row>
    <row r="60" spans="1:7" ht="26.25" customHeight="1" x14ac:dyDescent="0.2">
      <c r="A60" s="597" t="s">
        <v>114</v>
      </c>
      <c r="B60" s="598"/>
      <c r="C60" s="598"/>
      <c r="D60" s="598"/>
      <c r="E60" s="598"/>
      <c r="F60" s="598"/>
      <c r="G60" s="599"/>
    </row>
    <row r="65" spans="1:7" x14ac:dyDescent="0.2">
      <c r="A65" s="342"/>
      <c r="B65" s="596"/>
      <c r="C65" s="596"/>
      <c r="D65" s="69"/>
      <c r="E65" s="69"/>
      <c r="F65" s="595"/>
      <c r="G65" s="595"/>
    </row>
    <row r="66" spans="1:7" x14ac:dyDescent="0.2">
      <c r="A66" s="69"/>
      <c r="B66" s="594" t="s">
        <v>113</v>
      </c>
      <c r="C66" s="594"/>
      <c r="D66" s="69"/>
      <c r="E66" s="341"/>
      <c r="F66" s="594" t="s">
        <v>112</v>
      </c>
      <c r="G66" s="594"/>
    </row>
  </sheetData>
  <sheetProtection password="CC71" sheet="1" objects="1" scenarios="1" selectLockedCells="1"/>
  <mergeCells count="18">
    <mergeCell ref="A58:G58"/>
    <mergeCell ref="F66:G66"/>
    <mergeCell ref="F65:G65"/>
    <mergeCell ref="B66:C66"/>
    <mergeCell ref="B65:C65"/>
    <mergeCell ref="A60:G60"/>
    <mergeCell ref="A57:G57"/>
    <mergeCell ref="A49:B49"/>
    <mergeCell ref="A50:B50"/>
    <mergeCell ref="A51:B51"/>
    <mergeCell ref="A52:B52"/>
    <mergeCell ref="A54:B54"/>
    <mergeCell ref="A55:B55"/>
    <mergeCell ref="A7:G7"/>
    <mergeCell ref="C9:D9"/>
    <mergeCell ref="A47:B47"/>
    <mergeCell ref="A48:B48"/>
    <mergeCell ref="A53:B53"/>
  </mergeCells>
  <printOptions horizontalCentered="1"/>
  <pageMargins left="0.27559055118110237" right="0.35433070866141736" top="0.39" bottom="0.52" header="0.19" footer="0.45"/>
  <pageSetup paperSize="9" scale="87" orientation="portrait" horizontalDpi="4294967293" verticalDpi="0" r:id="rId1"/>
  <headerFooter alignWithMargins="0"/>
  <colBreaks count="1" manualBreakCount="1">
    <brk id="7" max="60" man="1"/>
  </col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B5555"/>
  </sheetPr>
  <dimension ref="A2:G61"/>
  <sheetViews>
    <sheetView zoomScaleNormal="100" workbookViewId="0">
      <selection activeCell="B10" sqref="B10"/>
    </sheetView>
  </sheetViews>
  <sheetFormatPr baseColWidth="10" defaultRowHeight="12.75" x14ac:dyDescent="0.2"/>
  <cols>
    <col min="1" max="1" width="4.7109375" customWidth="1"/>
    <col min="2" max="2" width="21.140625" customWidth="1"/>
    <col min="3" max="3" width="20.42578125" customWidth="1"/>
    <col min="4" max="4" width="6.5703125" customWidth="1"/>
    <col min="5" max="5" width="14.7109375" customWidth="1"/>
    <col min="6" max="6" width="6.5703125" customWidth="1"/>
    <col min="7" max="7" width="14.7109375" customWidth="1"/>
  </cols>
  <sheetData>
    <row r="2" spans="1:7" x14ac:dyDescent="0.2">
      <c r="A2" s="358" t="s">
        <v>143</v>
      </c>
      <c r="B2" s="354"/>
      <c r="C2" s="354"/>
      <c r="D2" s="354"/>
      <c r="E2" s="354"/>
      <c r="F2" s="354"/>
      <c r="G2" s="353"/>
    </row>
    <row r="3" spans="1:7" x14ac:dyDescent="0.2">
      <c r="A3" s="357" t="str">
        <f>"Abschlussprüfung "&amp;Notenbogen!U1</f>
        <v>Abschlussprüfung 2017/18</v>
      </c>
      <c r="B3" s="69"/>
      <c r="C3" s="69"/>
      <c r="D3" s="69"/>
      <c r="E3" s="69"/>
      <c r="F3" s="69"/>
      <c r="G3" s="343"/>
    </row>
    <row r="4" spans="1:7" ht="13.5" thickBot="1" x14ac:dyDescent="0.25">
      <c r="A4" s="357" t="s">
        <v>86</v>
      </c>
      <c r="B4" s="69"/>
      <c r="C4" s="69"/>
      <c r="D4" s="69"/>
      <c r="E4" s="69"/>
      <c r="F4" s="69"/>
      <c r="G4" s="343"/>
    </row>
    <row r="5" spans="1:7" ht="16.5" thickBot="1" x14ac:dyDescent="0.3">
      <c r="A5" s="275" t="str">
        <f xml:space="preserve"> "Klasse "&amp;Notenbogen!B1 &amp;"Lehrer " &amp;Notenbogen!M1</f>
        <v xml:space="preserve">Klasse Lehrer </v>
      </c>
      <c r="B5" s="348"/>
      <c r="C5" s="356"/>
      <c r="D5" s="348"/>
      <c r="E5" s="348"/>
      <c r="F5" s="348"/>
      <c r="G5" s="347"/>
    </row>
    <row r="7" spans="1:7" ht="15.75" x14ac:dyDescent="0.25">
      <c r="A7" s="581" t="s">
        <v>140</v>
      </c>
      <c r="B7" s="582"/>
      <c r="C7" s="582"/>
      <c r="D7" s="582"/>
      <c r="E7" s="582"/>
      <c r="F7" s="582"/>
      <c r="G7" s="583"/>
    </row>
    <row r="8" spans="1:7" x14ac:dyDescent="0.2">
      <c r="A8" s="344"/>
      <c r="B8" s="69"/>
      <c r="C8" s="69"/>
      <c r="D8" s="69"/>
      <c r="E8" s="69"/>
      <c r="F8" s="69"/>
      <c r="G8" s="343"/>
    </row>
    <row r="9" spans="1:7" ht="25.5" customHeight="1" x14ac:dyDescent="0.2">
      <c r="A9" s="344"/>
      <c r="B9" s="365" t="s">
        <v>137</v>
      </c>
      <c r="C9" s="351" t="s">
        <v>136</v>
      </c>
      <c r="D9" s="69"/>
      <c r="E9" s="69"/>
      <c r="F9" s="69"/>
      <c r="G9" s="343"/>
    </row>
    <row r="10" spans="1:7" x14ac:dyDescent="0.2">
      <c r="A10" s="350">
        <v>1</v>
      </c>
      <c r="B10" s="2" t="str">
        <f>IF(Notenbogen!B4="","",Notenbogen!B4)</f>
        <v/>
      </c>
      <c r="C10" s="349" t="str">
        <f>'Eingabe Abitur'!X11</f>
        <v/>
      </c>
      <c r="D10" s="69"/>
      <c r="E10" s="69"/>
      <c r="F10" s="69"/>
      <c r="G10" s="343"/>
    </row>
    <row r="11" spans="1:7" x14ac:dyDescent="0.2">
      <c r="A11" s="350">
        <v>2</v>
      </c>
      <c r="B11" s="2" t="str">
        <f>IF(Notenbogen!B5="","",Notenbogen!B5)</f>
        <v/>
      </c>
      <c r="C11" s="349" t="str">
        <f>'Eingabe Abitur'!X13</f>
        <v/>
      </c>
      <c r="D11" s="69"/>
      <c r="E11" s="69"/>
      <c r="F11" s="69"/>
      <c r="G11" s="343"/>
    </row>
    <row r="12" spans="1:7" x14ac:dyDescent="0.2">
      <c r="A12" s="350">
        <v>3</v>
      </c>
      <c r="B12" s="2" t="str">
        <f>IF(Notenbogen!B6="","",Notenbogen!B6)</f>
        <v/>
      </c>
      <c r="C12" s="349" t="str">
        <f>'Eingabe Abitur'!X15</f>
        <v/>
      </c>
      <c r="D12" s="69"/>
      <c r="E12" s="69"/>
      <c r="F12" s="69"/>
      <c r="G12" s="343"/>
    </row>
    <row r="13" spans="1:7" x14ac:dyDescent="0.2">
      <c r="A13" s="350">
        <v>4</v>
      </c>
      <c r="B13" s="2" t="str">
        <f>IF(Notenbogen!B7="","",Notenbogen!B7)</f>
        <v/>
      </c>
      <c r="C13" s="349" t="str">
        <f>'Eingabe Abitur'!X17</f>
        <v/>
      </c>
      <c r="D13" s="69"/>
      <c r="E13" s="69"/>
      <c r="F13" s="69"/>
      <c r="G13" s="343"/>
    </row>
    <row r="14" spans="1:7" x14ac:dyDescent="0.2">
      <c r="A14" s="350">
        <v>5</v>
      </c>
      <c r="B14" s="2" t="str">
        <f>IF(Notenbogen!B8="","",Notenbogen!B8)</f>
        <v/>
      </c>
      <c r="C14" s="349" t="str">
        <f>'Eingabe Abitur'!X19</f>
        <v/>
      </c>
      <c r="D14" s="69"/>
      <c r="E14" s="69"/>
      <c r="F14" s="69"/>
      <c r="G14" s="343"/>
    </row>
    <row r="15" spans="1:7" x14ac:dyDescent="0.2">
      <c r="A15" s="350">
        <v>6</v>
      </c>
      <c r="B15" s="2" t="str">
        <f>IF(Notenbogen!B9="","",Notenbogen!B9)</f>
        <v/>
      </c>
      <c r="C15" s="349" t="str">
        <f>'Eingabe Abitur'!X21</f>
        <v/>
      </c>
      <c r="D15" s="69"/>
      <c r="E15" s="69"/>
      <c r="F15" s="69"/>
      <c r="G15" s="343"/>
    </row>
    <row r="16" spans="1:7" x14ac:dyDescent="0.2">
      <c r="A16" s="350">
        <v>7</v>
      </c>
      <c r="B16" s="2" t="str">
        <f>IF(Notenbogen!B10="","",Notenbogen!B10)</f>
        <v/>
      </c>
      <c r="C16" s="349" t="str">
        <f>'Eingabe Abitur'!X23</f>
        <v/>
      </c>
      <c r="D16" s="69"/>
      <c r="E16" s="69"/>
      <c r="F16" s="69"/>
      <c r="G16" s="343"/>
    </row>
    <row r="17" spans="1:7" x14ac:dyDescent="0.2">
      <c r="A17" s="350">
        <v>8</v>
      </c>
      <c r="B17" s="2" t="str">
        <f>IF(Notenbogen!B11="","",Notenbogen!B11)</f>
        <v/>
      </c>
      <c r="C17" s="349" t="str">
        <f>'Eingabe Abitur'!X25</f>
        <v/>
      </c>
      <c r="D17" s="69"/>
      <c r="E17" s="69"/>
      <c r="F17" s="69"/>
      <c r="G17" s="343"/>
    </row>
    <row r="18" spans="1:7" x14ac:dyDescent="0.2">
      <c r="A18" s="350">
        <v>9</v>
      </c>
      <c r="B18" s="2" t="str">
        <f>IF(Notenbogen!B12="","",Notenbogen!B12)</f>
        <v/>
      </c>
      <c r="C18" s="349" t="str">
        <f>'Eingabe Abitur'!X27</f>
        <v/>
      </c>
      <c r="D18" s="69"/>
      <c r="E18" s="69"/>
      <c r="F18" s="69"/>
      <c r="G18" s="343"/>
    </row>
    <row r="19" spans="1:7" x14ac:dyDescent="0.2">
      <c r="A19" s="350">
        <v>10</v>
      </c>
      <c r="B19" s="2" t="str">
        <f>IF(Notenbogen!B13="","",Notenbogen!B13)</f>
        <v/>
      </c>
      <c r="C19" s="349" t="str">
        <f>'Eingabe Abitur'!X29</f>
        <v/>
      </c>
      <c r="D19" s="69"/>
      <c r="E19" s="69"/>
      <c r="F19" s="69"/>
      <c r="G19" s="343"/>
    </row>
    <row r="20" spans="1:7" x14ac:dyDescent="0.2">
      <c r="A20" s="350">
        <v>11</v>
      </c>
      <c r="B20" s="2" t="str">
        <f>IF(Notenbogen!B14="","",Notenbogen!B14)</f>
        <v/>
      </c>
      <c r="C20" s="349" t="str">
        <f>'Eingabe Abitur'!X31</f>
        <v/>
      </c>
      <c r="D20" s="69"/>
      <c r="E20" s="69"/>
      <c r="F20" s="69"/>
      <c r="G20" s="343"/>
    </row>
    <row r="21" spans="1:7" x14ac:dyDescent="0.2">
      <c r="A21" s="350">
        <v>12</v>
      </c>
      <c r="B21" s="2" t="str">
        <f>IF(Notenbogen!B15="","",Notenbogen!B15)</f>
        <v/>
      </c>
      <c r="C21" s="349" t="str">
        <f>'Eingabe Abitur'!X33</f>
        <v/>
      </c>
      <c r="D21" s="69"/>
      <c r="E21" s="69"/>
      <c r="F21" s="69"/>
      <c r="G21" s="343"/>
    </row>
    <row r="22" spans="1:7" x14ac:dyDescent="0.2">
      <c r="A22" s="350">
        <v>13</v>
      </c>
      <c r="B22" s="2" t="str">
        <f>IF(Notenbogen!B16="","",Notenbogen!B16)</f>
        <v/>
      </c>
      <c r="C22" s="349" t="str">
        <f>'Eingabe Abitur'!X35</f>
        <v/>
      </c>
      <c r="D22" s="69"/>
      <c r="E22" s="69"/>
      <c r="F22" s="69"/>
      <c r="G22" s="343"/>
    </row>
    <row r="23" spans="1:7" x14ac:dyDescent="0.2">
      <c r="A23" s="350">
        <v>14</v>
      </c>
      <c r="B23" s="2" t="str">
        <f>IF(Notenbogen!B17="","",Notenbogen!B17)</f>
        <v/>
      </c>
      <c r="C23" s="349" t="str">
        <f>'Eingabe Abitur'!X37</f>
        <v/>
      </c>
      <c r="D23" s="69"/>
      <c r="E23" s="69"/>
      <c r="F23" s="69"/>
      <c r="G23" s="343"/>
    </row>
    <row r="24" spans="1:7" x14ac:dyDescent="0.2">
      <c r="A24" s="350">
        <v>15</v>
      </c>
      <c r="B24" s="2" t="str">
        <f>IF(Notenbogen!B18="","",Notenbogen!B18)</f>
        <v/>
      </c>
      <c r="C24" s="349" t="str">
        <f>'Eingabe Abitur'!X39</f>
        <v/>
      </c>
      <c r="D24" s="69"/>
      <c r="E24" s="69"/>
      <c r="F24" s="69"/>
      <c r="G24" s="343"/>
    </row>
    <row r="25" spans="1:7" x14ac:dyDescent="0.2">
      <c r="A25" s="350">
        <v>16</v>
      </c>
      <c r="B25" s="2" t="str">
        <f>IF(Notenbogen!B19="","",Notenbogen!B19)</f>
        <v/>
      </c>
      <c r="C25" s="349" t="str">
        <f>'Eingabe Abitur'!X41</f>
        <v/>
      </c>
      <c r="D25" s="69"/>
      <c r="E25" s="69"/>
      <c r="F25" s="69"/>
      <c r="G25" s="343"/>
    </row>
    <row r="26" spans="1:7" x14ac:dyDescent="0.2">
      <c r="A26" s="350">
        <v>17</v>
      </c>
      <c r="B26" s="2" t="str">
        <f>IF(Notenbogen!B20="","",Notenbogen!B20)</f>
        <v/>
      </c>
      <c r="C26" s="349" t="str">
        <f>'Eingabe Abitur'!X43</f>
        <v/>
      </c>
      <c r="D26" s="69"/>
      <c r="E26" s="69"/>
      <c r="F26" s="69"/>
      <c r="G26" s="343"/>
    </row>
    <row r="27" spans="1:7" x14ac:dyDescent="0.2">
      <c r="A27" s="350">
        <v>18</v>
      </c>
      <c r="B27" s="2" t="str">
        <f>IF(Notenbogen!B21="","",Notenbogen!B21)</f>
        <v/>
      </c>
      <c r="C27" s="349" t="str">
        <f>'Eingabe Abitur'!X45</f>
        <v/>
      </c>
      <c r="D27" s="69"/>
      <c r="E27" s="69"/>
      <c r="F27" s="69"/>
      <c r="G27" s="343"/>
    </row>
    <row r="28" spans="1:7" x14ac:dyDescent="0.2">
      <c r="A28" s="350">
        <v>19</v>
      </c>
      <c r="B28" s="2" t="str">
        <f>IF(Notenbogen!B22="","",Notenbogen!B22)</f>
        <v/>
      </c>
      <c r="C28" s="349" t="str">
        <f>'Eingabe Abitur'!X47</f>
        <v/>
      </c>
      <c r="D28" s="69"/>
      <c r="E28" s="69"/>
      <c r="F28" s="69"/>
      <c r="G28" s="343"/>
    </row>
    <row r="29" spans="1:7" x14ac:dyDescent="0.2">
      <c r="A29" s="350">
        <v>20</v>
      </c>
      <c r="B29" s="2" t="str">
        <f>IF(Notenbogen!B23="","",Notenbogen!B23)</f>
        <v/>
      </c>
      <c r="C29" s="349" t="str">
        <f>'Eingabe Abitur'!X49</f>
        <v/>
      </c>
      <c r="D29" s="69"/>
      <c r="E29" s="69"/>
      <c r="F29" s="69"/>
      <c r="G29" s="343"/>
    </row>
    <row r="30" spans="1:7" x14ac:dyDescent="0.2">
      <c r="A30" s="350">
        <v>21</v>
      </c>
      <c r="B30" s="2" t="str">
        <f>IF(Notenbogen!B24="","",Notenbogen!B24)</f>
        <v/>
      </c>
      <c r="C30" s="349" t="str">
        <f>'Eingabe Abitur'!X51</f>
        <v/>
      </c>
      <c r="D30" s="69"/>
      <c r="E30" s="69"/>
      <c r="F30" s="69"/>
      <c r="G30" s="343"/>
    </row>
    <row r="31" spans="1:7" x14ac:dyDescent="0.2">
      <c r="A31" s="350">
        <v>22</v>
      </c>
      <c r="B31" s="2" t="str">
        <f>IF(Notenbogen!B25="","",Notenbogen!B25)</f>
        <v/>
      </c>
      <c r="C31" s="349" t="str">
        <f>'Eingabe Abitur'!X53</f>
        <v/>
      </c>
      <c r="D31" s="69"/>
      <c r="E31" s="69"/>
      <c r="F31" s="69"/>
      <c r="G31" s="343"/>
    </row>
    <row r="32" spans="1:7" x14ac:dyDescent="0.2">
      <c r="A32" s="350">
        <v>23</v>
      </c>
      <c r="B32" s="2" t="str">
        <f>IF(Notenbogen!B26="","",Notenbogen!B26)</f>
        <v/>
      </c>
      <c r="C32" s="349" t="str">
        <f>'Eingabe Abitur'!X55</f>
        <v/>
      </c>
      <c r="D32" s="69"/>
      <c r="E32" s="69"/>
      <c r="F32" s="69"/>
      <c r="G32" s="343"/>
    </row>
    <row r="33" spans="1:7" x14ac:dyDescent="0.2">
      <c r="A33" s="350">
        <v>24</v>
      </c>
      <c r="B33" s="2" t="str">
        <f>IF(Notenbogen!B27="","",Notenbogen!B27)</f>
        <v/>
      </c>
      <c r="C33" s="349" t="str">
        <f>'Eingabe Abitur'!X57</f>
        <v/>
      </c>
      <c r="D33" s="69"/>
      <c r="E33" s="69"/>
      <c r="F33" s="69"/>
      <c r="G33" s="343"/>
    </row>
    <row r="34" spans="1:7" x14ac:dyDescent="0.2">
      <c r="A34" s="350">
        <v>25</v>
      </c>
      <c r="B34" s="2" t="str">
        <f>IF(Notenbogen!B28="","",Notenbogen!B28)</f>
        <v/>
      </c>
      <c r="C34" s="349" t="str">
        <f>'Eingabe Abitur'!X59</f>
        <v/>
      </c>
      <c r="D34" s="69"/>
      <c r="E34" s="69"/>
      <c r="F34" s="69"/>
      <c r="G34" s="343"/>
    </row>
    <row r="35" spans="1:7" x14ac:dyDescent="0.2">
      <c r="A35" s="350">
        <v>26</v>
      </c>
      <c r="B35" s="2" t="str">
        <f>IF(Notenbogen!B29="","",Notenbogen!B29)</f>
        <v/>
      </c>
      <c r="C35" s="349" t="str">
        <f>'Eingabe Abitur'!X61</f>
        <v/>
      </c>
      <c r="D35" s="69"/>
      <c r="E35" s="69"/>
      <c r="F35" s="69"/>
      <c r="G35" s="343"/>
    </row>
    <row r="36" spans="1:7" x14ac:dyDescent="0.2">
      <c r="A36" s="350">
        <v>27</v>
      </c>
      <c r="B36" s="2" t="str">
        <f>IF(Notenbogen!B30="","",Notenbogen!B30)</f>
        <v/>
      </c>
      <c r="C36" s="349" t="str">
        <f>'Eingabe Abitur'!X63</f>
        <v/>
      </c>
      <c r="D36" s="69"/>
      <c r="E36" s="69"/>
      <c r="F36" s="69"/>
      <c r="G36" s="343"/>
    </row>
    <row r="37" spans="1:7" x14ac:dyDescent="0.2">
      <c r="A37" s="350">
        <v>28</v>
      </c>
      <c r="B37" s="2" t="str">
        <f>IF(Notenbogen!B31="","",Notenbogen!B31)</f>
        <v/>
      </c>
      <c r="C37" s="349" t="str">
        <f>'Eingabe Abitur'!X65</f>
        <v/>
      </c>
      <c r="D37" s="69"/>
      <c r="E37" s="69"/>
      <c r="F37" s="69"/>
      <c r="G37" s="343"/>
    </row>
    <row r="38" spans="1:7" x14ac:dyDescent="0.2">
      <c r="A38" s="350">
        <v>29</v>
      </c>
      <c r="B38" s="2" t="str">
        <f>IF(Notenbogen!B32="","",Notenbogen!B32)</f>
        <v/>
      </c>
      <c r="C38" s="349" t="str">
        <f>'Eingabe Abitur'!X67</f>
        <v/>
      </c>
      <c r="D38" s="69"/>
      <c r="E38" s="69"/>
      <c r="F38" s="69"/>
      <c r="G38" s="343"/>
    </row>
    <row r="39" spans="1:7" x14ac:dyDescent="0.2">
      <c r="A39" s="350">
        <v>30</v>
      </c>
      <c r="B39" s="2" t="str">
        <f>IF(Notenbogen!B33="","",Notenbogen!B33)</f>
        <v/>
      </c>
      <c r="C39" s="349" t="str">
        <f>'Eingabe Abitur'!X69</f>
        <v/>
      </c>
      <c r="D39" s="69"/>
      <c r="E39" s="69"/>
      <c r="F39" s="69"/>
      <c r="G39" s="343"/>
    </row>
    <row r="40" spans="1:7" x14ac:dyDescent="0.2">
      <c r="A40" s="350">
        <v>31</v>
      </c>
      <c r="B40" s="2" t="str">
        <f>IF(Notenbogen!B34="","",Notenbogen!B34)</f>
        <v/>
      </c>
      <c r="C40" s="349" t="str">
        <f>'Eingabe Abitur'!X71</f>
        <v/>
      </c>
      <c r="D40" s="69"/>
      <c r="E40" s="69"/>
      <c r="F40" s="69"/>
      <c r="G40" s="343"/>
    </row>
    <row r="41" spans="1:7" x14ac:dyDescent="0.2">
      <c r="A41" s="350">
        <v>32</v>
      </c>
      <c r="B41" s="2" t="str">
        <f>IF(Notenbogen!B35="","",Notenbogen!B35)</f>
        <v/>
      </c>
      <c r="C41" s="349" t="str">
        <f>'Eingabe Abitur'!X73</f>
        <v/>
      </c>
      <c r="D41" s="69"/>
      <c r="E41" s="69"/>
      <c r="F41" s="69"/>
      <c r="G41" s="343"/>
    </row>
    <row r="42" spans="1:7" x14ac:dyDescent="0.2">
      <c r="A42" s="350">
        <v>33</v>
      </c>
      <c r="B42" s="2" t="str">
        <f>IF(Notenbogen!B36="","",Notenbogen!B36)</f>
        <v/>
      </c>
      <c r="C42" s="349" t="str">
        <f>'Eingabe Abitur'!X75</f>
        <v/>
      </c>
      <c r="D42" s="69"/>
      <c r="E42" s="69"/>
      <c r="F42" s="69"/>
      <c r="G42" s="343"/>
    </row>
    <row r="43" spans="1:7" x14ac:dyDescent="0.2">
      <c r="A43" s="350">
        <v>34</v>
      </c>
      <c r="B43" s="2" t="str">
        <f>IF(Notenbogen!B37="","",Notenbogen!B37)</f>
        <v/>
      </c>
      <c r="C43" s="349" t="str">
        <f>'Eingabe Abitur'!X77</f>
        <v/>
      </c>
      <c r="D43" s="69"/>
      <c r="E43" s="69"/>
      <c r="F43" s="69"/>
      <c r="G43" s="343"/>
    </row>
    <row r="44" spans="1:7" x14ac:dyDescent="0.2">
      <c r="A44" s="350">
        <v>35</v>
      </c>
      <c r="B44" s="2" t="str">
        <f>IF(Notenbogen!B38="","",Notenbogen!B38)</f>
        <v/>
      </c>
      <c r="C44" s="349" t="str">
        <f>'Eingabe Abitur'!X79</f>
        <v/>
      </c>
      <c r="D44" s="348"/>
      <c r="E44" s="348"/>
      <c r="F44" s="348"/>
      <c r="G44" s="347"/>
    </row>
    <row r="46" spans="1:7" ht="25.5" x14ac:dyDescent="0.2">
      <c r="A46" s="355"/>
      <c r="B46" s="354"/>
      <c r="C46" s="354"/>
      <c r="D46" s="364"/>
      <c r="E46" s="363" t="s">
        <v>132</v>
      </c>
      <c r="F46" s="362"/>
      <c r="G46" s="361" t="s">
        <v>132</v>
      </c>
    </row>
    <row r="47" spans="1:7" x14ac:dyDescent="0.2">
      <c r="A47" s="344"/>
      <c r="B47" s="69"/>
      <c r="C47" s="69"/>
      <c r="D47" s="197">
        <v>15</v>
      </c>
      <c r="E47" s="197">
        <f t="shared" ref="E47:E54" si="0">COUNTIF($C$10:$C$44,D47)</f>
        <v>0</v>
      </c>
      <c r="F47" s="197">
        <v>7</v>
      </c>
      <c r="G47" s="197">
        <f t="shared" ref="G47:G54" si="1">COUNTIF($C$10:$C$44,F47)</f>
        <v>0</v>
      </c>
    </row>
    <row r="48" spans="1:7" x14ac:dyDescent="0.2">
      <c r="A48" s="344"/>
      <c r="B48" s="69"/>
      <c r="C48" s="69"/>
      <c r="D48" s="197">
        <v>14</v>
      </c>
      <c r="E48" s="197">
        <f t="shared" si="0"/>
        <v>0</v>
      </c>
      <c r="F48" s="197">
        <v>6</v>
      </c>
      <c r="G48" s="197">
        <f t="shared" si="1"/>
        <v>0</v>
      </c>
    </row>
    <row r="49" spans="1:7" x14ac:dyDescent="0.2">
      <c r="A49" s="344"/>
      <c r="B49" s="69"/>
      <c r="C49" s="69"/>
      <c r="D49" s="197">
        <v>13</v>
      </c>
      <c r="E49" s="197">
        <f t="shared" si="0"/>
        <v>0</v>
      </c>
      <c r="F49" s="197">
        <v>5</v>
      </c>
      <c r="G49" s="197">
        <f t="shared" si="1"/>
        <v>0</v>
      </c>
    </row>
    <row r="50" spans="1:7" x14ac:dyDescent="0.2">
      <c r="A50" s="344"/>
      <c r="B50" s="69"/>
      <c r="C50" s="69"/>
      <c r="D50" s="197">
        <v>12</v>
      </c>
      <c r="E50" s="197">
        <f t="shared" si="0"/>
        <v>0</v>
      </c>
      <c r="F50" s="197">
        <v>4</v>
      </c>
      <c r="G50" s="197">
        <f t="shared" si="1"/>
        <v>0</v>
      </c>
    </row>
    <row r="51" spans="1:7" x14ac:dyDescent="0.2">
      <c r="A51" s="344"/>
      <c r="B51" s="69"/>
      <c r="C51" s="69"/>
      <c r="D51" s="197">
        <v>11</v>
      </c>
      <c r="E51" s="197">
        <f t="shared" si="0"/>
        <v>0</v>
      </c>
      <c r="F51" s="197">
        <v>3</v>
      </c>
      <c r="G51" s="197">
        <f t="shared" si="1"/>
        <v>0</v>
      </c>
    </row>
    <row r="52" spans="1:7" x14ac:dyDescent="0.2">
      <c r="A52" s="344"/>
      <c r="B52" s="69"/>
      <c r="C52" s="69"/>
      <c r="D52" s="197">
        <v>10</v>
      </c>
      <c r="E52" s="197">
        <f t="shared" si="0"/>
        <v>0</v>
      </c>
      <c r="F52" s="197">
        <v>2</v>
      </c>
      <c r="G52" s="197">
        <f t="shared" si="1"/>
        <v>0</v>
      </c>
    </row>
    <row r="53" spans="1:7" x14ac:dyDescent="0.2">
      <c r="A53" s="344"/>
      <c r="B53" s="69"/>
      <c r="C53" s="69"/>
      <c r="D53" s="197">
        <v>9</v>
      </c>
      <c r="E53" s="197">
        <f t="shared" si="0"/>
        <v>0</v>
      </c>
      <c r="F53" s="197">
        <v>1</v>
      </c>
      <c r="G53" s="197">
        <f t="shared" si="1"/>
        <v>0</v>
      </c>
    </row>
    <row r="54" spans="1:7" x14ac:dyDescent="0.2">
      <c r="A54" s="344"/>
      <c r="B54" s="69"/>
      <c r="C54" s="69"/>
      <c r="D54" s="197">
        <v>8</v>
      </c>
      <c r="E54" s="197">
        <f t="shared" si="0"/>
        <v>0</v>
      </c>
      <c r="F54" s="197">
        <v>0</v>
      </c>
      <c r="G54" s="197">
        <f t="shared" si="1"/>
        <v>0</v>
      </c>
    </row>
    <row r="55" spans="1:7" x14ac:dyDescent="0.2">
      <c r="A55" s="344"/>
      <c r="B55" s="69"/>
      <c r="C55" s="69"/>
      <c r="D55" s="348"/>
      <c r="E55" s="69"/>
      <c r="F55" s="69"/>
      <c r="G55" s="347"/>
    </row>
    <row r="56" spans="1:7" x14ac:dyDescent="0.2">
      <c r="A56" s="344"/>
      <c r="B56" s="69"/>
      <c r="C56" s="69"/>
      <c r="D56" s="588" t="s">
        <v>115</v>
      </c>
      <c r="E56" s="589"/>
      <c r="F56" s="589"/>
      <c r="G56" s="590"/>
    </row>
    <row r="57" spans="1:7" x14ac:dyDescent="0.2">
      <c r="A57" s="360"/>
      <c r="B57" s="348"/>
      <c r="C57" s="348"/>
      <c r="D57" s="591" t="str">
        <f>IF(SUM(C10:C44)=0,"",AVERAGE(C10:C44))</f>
        <v/>
      </c>
      <c r="E57" s="592"/>
      <c r="F57" s="592"/>
      <c r="G57" s="593"/>
    </row>
    <row r="58" spans="1:7" ht="25.5" customHeight="1" x14ac:dyDescent="0.2">
      <c r="A58" s="597" t="s">
        <v>139</v>
      </c>
      <c r="B58" s="598"/>
      <c r="C58" s="598"/>
      <c r="D58" s="598"/>
      <c r="E58" s="598"/>
      <c r="F58" s="598"/>
      <c r="G58" s="599"/>
    </row>
    <row r="60" spans="1:7" x14ac:dyDescent="0.2">
      <c r="A60" s="600"/>
      <c r="B60" s="600"/>
      <c r="C60" s="69"/>
      <c r="D60" s="69"/>
      <c r="E60" s="69"/>
      <c r="F60" s="342"/>
      <c r="G60" s="342"/>
    </row>
    <row r="61" spans="1:7" x14ac:dyDescent="0.2">
      <c r="B61" s="359" t="s">
        <v>113</v>
      </c>
      <c r="C61" s="69"/>
      <c r="D61" s="594" t="s">
        <v>112</v>
      </c>
      <c r="E61" s="594"/>
      <c r="F61" s="594"/>
      <c r="G61" s="594"/>
    </row>
  </sheetData>
  <sheetProtection password="CC71" sheet="1" objects="1" scenarios="1" selectLockedCells="1"/>
  <mergeCells count="6">
    <mergeCell ref="A58:G58"/>
    <mergeCell ref="D61:G61"/>
    <mergeCell ref="A7:G7"/>
    <mergeCell ref="D56:G56"/>
    <mergeCell ref="D57:G57"/>
    <mergeCell ref="A60:B60"/>
  </mergeCells>
  <printOptions horizontalCentered="1"/>
  <pageMargins left="0.27559055118110237" right="0.35433070866141736" top="0.39" bottom="0.52" header="0.19" footer="0.45"/>
  <pageSetup paperSize="9" scale="97" orientation="portrait" horizontalDpi="4294967293" verticalDpi="0" r:id="rId1"/>
  <headerFooter alignWithMargins="0"/>
  <colBreaks count="1" manualBreakCount="1">
    <brk id="7" max="60"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workbookViewId="0">
      <selection activeCell="D4" sqref="D4"/>
    </sheetView>
  </sheetViews>
  <sheetFormatPr baseColWidth="10" defaultRowHeight="12.75" x14ac:dyDescent="0.2"/>
  <cols>
    <col min="1" max="1" width="11.42578125" style="262"/>
    <col min="2" max="2" width="23.140625" style="262" customWidth="1"/>
    <col min="3" max="4" width="11.42578125" style="262"/>
    <col min="5" max="5" width="12.140625" style="262" customWidth="1"/>
    <col min="6" max="16384" width="11.42578125" style="262"/>
  </cols>
  <sheetData>
    <row r="1" spans="1:8" ht="15" x14ac:dyDescent="0.25">
      <c r="A1" s="368"/>
      <c r="B1" s="369" t="s">
        <v>85</v>
      </c>
      <c r="C1" s="368"/>
      <c r="D1" s="368"/>
      <c r="E1" s="262" t="s">
        <v>175</v>
      </c>
      <c r="F1" s="485" t="s">
        <v>176</v>
      </c>
    </row>
    <row r="2" spans="1:8" x14ac:dyDescent="0.2">
      <c r="A2" s="263"/>
      <c r="B2" s="264" t="s">
        <v>11</v>
      </c>
      <c r="C2" s="265" t="str">
        <f>+IF(Notenbogen!B1="","",Notenbogen!B1)</f>
        <v/>
      </c>
      <c r="D2" s="266"/>
      <c r="E2" s="368" t="s">
        <v>89</v>
      </c>
      <c r="F2" s="368"/>
      <c r="G2" s="486" t="s">
        <v>177</v>
      </c>
      <c r="H2" s="262" t="s">
        <v>178</v>
      </c>
    </row>
    <row r="3" spans="1:8" x14ac:dyDescent="0.2">
      <c r="A3" s="267" t="s">
        <v>3</v>
      </c>
      <c r="B3" s="370" t="s">
        <v>4</v>
      </c>
      <c r="C3" s="371" t="s">
        <v>88</v>
      </c>
      <c r="D3" s="487" t="s">
        <v>179</v>
      </c>
      <c r="E3" s="368"/>
      <c r="F3" s="368"/>
      <c r="G3" s="486"/>
    </row>
    <row r="4" spans="1:8" x14ac:dyDescent="0.2">
      <c r="A4" s="267">
        <v>1</v>
      </c>
      <c r="B4" s="370" t="str">
        <f>IF(Notenbogen!B4&lt;&gt;"", Notenbogen!B4, "")</f>
        <v/>
      </c>
      <c r="C4" s="367"/>
      <c r="D4" s="487"/>
      <c r="E4" s="368"/>
      <c r="F4" s="368"/>
      <c r="G4" s="486"/>
    </row>
    <row r="5" spans="1:8" x14ac:dyDescent="0.2">
      <c r="A5" s="267">
        <v>2</v>
      </c>
      <c r="B5" s="370" t="str">
        <f>IF(Notenbogen!B5&lt;&gt;"", Notenbogen!B5, "")</f>
        <v/>
      </c>
      <c r="C5" s="367"/>
      <c r="D5" s="487"/>
      <c r="E5" s="368"/>
      <c r="F5" s="368"/>
      <c r="G5" s="486"/>
    </row>
    <row r="6" spans="1:8" x14ac:dyDescent="0.2">
      <c r="A6" s="267">
        <v>3</v>
      </c>
      <c r="B6" s="370" t="str">
        <f>IF(Notenbogen!B6&lt;&gt;"", Notenbogen!B6, "")</f>
        <v/>
      </c>
      <c r="C6" s="367"/>
      <c r="D6" s="487"/>
      <c r="E6" s="368"/>
      <c r="F6" s="368"/>
      <c r="G6" s="486"/>
    </row>
    <row r="7" spans="1:8" x14ac:dyDescent="0.2">
      <c r="A7" s="267">
        <v>4</v>
      </c>
      <c r="B7" s="370" t="str">
        <f>IF(Notenbogen!B7&lt;&gt;"", Notenbogen!B7, "")</f>
        <v/>
      </c>
      <c r="C7" s="367"/>
      <c r="D7" s="487"/>
      <c r="E7" s="368"/>
      <c r="F7" s="368"/>
      <c r="G7" s="486"/>
    </row>
    <row r="8" spans="1:8" x14ac:dyDescent="0.2">
      <c r="A8" s="267">
        <v>5</v>
      </c>
      <c r="B8" s="370" t="str">
        <f>IF(Notenbogen!B8&lt;&gt;"", Notenbogen!B8, "")</f>
        <v/>
      </c>
      <c r="C8" s="367"/>
      <c r="D8" s="487"/>
      <c r="E8" s="372"/>
      <c r="F8" s="368"/>
      <c r="G8" s="486"/>
    </row>
    <row r="9" spans="1:8" x14ac:dyDescent="0.2">
      <c r="A9" s="267">
        <v>6</v>
      </c>
      <c r="B9" s="370" t="str">
        <f>IF(Notenbogen!B9&lt;&gt;"", Notenbogen!B9, "")</f>
        <v/>
      </c>
      <c r="C9" s="367"/>
      <c r="D9" s="487"/>
      <c r="E9" s="368"/>
      <c r="F9" s="368"/>
      <c r="G9" s="486"/>
    </row>
    <row r="10" spans="1:8" x14ac:dyDescent="0.2">
      <c r="A10" s="267">
        <v>7</v>
      </c>
      <c r="B10" s="370" t="str">
        <f>IF(Notenbogen!B10&lt;&gt;"", Notenbogen!B10, "")</f>
        <v/>
      </c>
      <c r="C10" s="367"/>
      <c r="D10" s="487"/>
      <c r="E10" s="368"/>
      <c r="F10" s="368"/>
      <c r="G10" s="486"/>
    </row>
    <row r="11" spans="1:8" x14ac:dyDescent="0.2">
      <c r="A11" s="267">
        <v>8</v>
      </c>
      <c r="B11" s="370" t="str">
        <f>IF(Notenbogen!B11&lt;&gt;"", Notenbogen!B11, "")</f>
        <v/>
      </c>
      <c r="C11" s="367"/>
      <c r="D11" s="487"/>
      <c r="E11" s="368"/>
      <c r="F11" s="368"/>
      <c r="G11" s="486"/>
    </row>
    <row r="12" spans="1:8" x14ac:dyDescent="0.2">
      <c r="A12" s="267">
        <v>9</v>
      </c>
      <c r="B12" s="370" t="str">
        <f>IF(Notenbogen!B12&lt;&gt;"", Notenbogen!B12, "")</f>
        <v/>
      </c>
      <c r="C12" s="367"/>
      <c r="D12" s="487"/>
      <c r="E12" s="368"/>
      <c r="F12" s="368"/>
      <c r="G12" s="486"/>
    </row>
    <row r="13" spans="1:8" x14ac:dyDescent="0.2">
      <c r="A13" s="267">
        <v>10</v>
      </c>
      <c r="B13" s="370" t="str">
        <f>IF(Notenbogen!B13&lt;&gt;"", Notenbogen!B13, "")</f>
        <v/>
      </c>
      <c r="C13" s="367"/>
      <c r="D13" s="487"/>
      <c r="E13" s="368"/>
      <c r="F13" s="368"/>
      <c r="G13" s="486"/>
    </row>
    <row r="14" spans="1:8" x14ac:dyDescent="0.2">
      <c r="A14" s="267">
        <v>11</v>
      </c>
      <c r="B14" s="370" t="str">
        <f>IF(Notenbogen!B14&lt;&gt;"", Notenbogen!B14, "")</f>
        <v/>
      </c>
      <c r="C14" s="367"/>
      <c r="D14" s="487"/>
      <c r="E14" s="368"/>
      <c r="F14" s="368"/>
      <c r="G14" s="486"/>
    </row>
    <row r="15" spans="1:8" x14ac:dyDescent="0.2">
      <c r="A15" s="267">
        <v>12</v>
      </c>
      <c r="B15" s="370" t="str">
        <f>IF(Notenbogen!B15&lt;&gt;"", Notenbogen!B15, "")</f>
        <v/>
      </c>
      <c r="C15" s="367"/>
      <c r="D15" s="487"/>
      <c r="E15" s="368"/>
      <c r="F15" s="368"/>
      <c r="G15" s="486"/>
    </row>
    <row r="16" spans="1:8" x14ac:dyDescent="0.2">
      <c r="A16" s="267">
        <v>13</v>
      </c>
      <c r="B16" s="370" t="str">
        <f>IF(Notenbogen!B16&lt;&gt;"", Notenbogen!B16, "")</f>
        <v/>
      </c>
      <c r="C16" s="367"/>
      <c r="D16" s="487"/>
      <c r="E16" s="368"/>
      <c r="F16" s="368"/>
      <c r="G16" s="486"/>
    </row>
    <row r="17" spans="1:7" x14ac:dyDescent="0.2">
      <c r="A17" s="267">
        <v>14</v>
      </c>
      <c r="B17" s="370" t="str">
        <f>IF(Notenbogen!B17&lt;&gt;"", Notenbogen!B17, "")</f>
        <v/>
      </c>
      <c r="C17" s="367"/>
      <c r="D17" s="487"/>
      <c r="E17" s="368"/>
      <c r="F17" s="368"/>
      <c r="G17" s="486"/>
    </row>
    <row r="18" spans="1:7" x14ac:dyDescent="0.2">
      <c r="A18" s="267">
        <v>15</v>
      </c>
      <c r="B18" s="370" t="str">
        <f>IF(Notenbogen!B18&lt;&gt;"", Notenbogen!B18, "")</f>
        <v/>
      </c>
      <c r="C18" s="367"/>
      <c r="D18" s="487"/>
      <c r="E18" s="368"/>
      <c r="F18" s="368"/>
      <c r="G18" s="486"/>
    </row>
    <row r="19" spans="1:7" x14ac:dyDescent="0.2">
      <c r="A19" s="267">
        <v>16</v>
      </c>
      <c r="B19" s="370" t="str">
        <f>IF(Notenbogen!B19&lt;&gt;"", Notenbogen!B19, "")</f>
        <v/>
      </c>
      <c r="C19" s="367"/>
      <c r="D19" s="487"/>
      <c r="E19" s="368"/>
      <c r="F19" s="368"/>
      <c r="G19" s="486"/>
    </row>
    <row r="20" spans="1:7" x14ac:dyDescent="0.2">
      <c r="A20" s="267">
        <v>17</v>
      </c>
      <c r="B20" s="370" t="str">
        <f>IF(Notenbogen!B20&lt;&gt;"", Notenbogen!B20, "")</f>
        <v/>
      </c>
      <c r="C20" s="367"/>
      <c r="D20" s="487"/>
      <c r="E20" s="368"/>
      <c r="F20" s="368"/>
      <c r="G20" s="486"/>
    </row>
    <row r="21" spans="1:7" x14ac:dyDescent="0.2">
      <c r="A21" s="267">
        <v>18</v>
      </c>
      <c r="B21" s="370" t="str">
        <f>IF(Notenbogen!B21&lt;&gt;"", Notenbogen!B21, "")</f>
        <v/>
      </c>
      <c r="C21" s="367"/>
      <c r="D21" s="487"/>
      <c r="E21" s="368"/>
      <c r="F21" s="368"/>
      <c r="G21" s="486"/>
    </row>
    <row r="22" spans="1:7" x14ac:dyDescent="0.2">
      <c r="A22" s="267">
        <v>19</v>
      </c>
      <c r="B22" s="370" t="str">
        <f>IF(Notenbogen!B22&lt;&gt;"", Notenbogen!B22, "")</f>
        <v/>
      </c>
      <c r="C22" s="367"/>
      <c r="D22" s="487"/>
      <c r="E22" s="368"/>
      <c r="F22" s="368"/>
      <c r="G22" s="486"/>
    </row>
    <row r="23" spans="1:7" x14ac:dyDescent="0.2">
      <c r="A23" s="267">
        <v>20</v>
      </c>
      <c r="B23" s="370" t="str">
        <f>IF(Notenbogen!B23&lt;&gt;"", Notenbogen!B23, "")</f>
        <v/>
      </c>
      <c r="C23" s="367"/>
      <c r="D23" s="487"/>
      <c r="E23" s="368"/>
      <c r="F23" s="368"/>
      <c r="G23" s="486"/>
    </row>
    <row r="24" spans="1:7" x14ac:dyDescent="0.2">
      <c r="A24" s="267">
        <v>21</v>
      </c>
      <c r="B24" s="370" t="str">
        <f>IF(Notenbogen!B24&lt;&gt;"", Notenbogen!B24, "")</f>
        <v/>
      </c>
      <c r="C24" s="367"/>
      <c r="D24" s="487"/>
      <c r="E24" s="368"/>
      <c r="F24" s="368"/>
      <c r="G24" s="486"/>
    </row>
    <row r="25" spans="1:7" x14ac:dyDescent="0.2">
      <c r="A25" s="267">
        <v>22</v>
      </c>
      <c r="B25" s="370" t="str">
        <f>IF(Notenbogen!B25&lt;&gt;"", Notenbogen!B25, "")</f>
        <v/>
      </c>
      <c r="C25" s="367"/>
      <c r="D25" s="487"/>
      <c r="E25" s="368"/>
      <c r="F25" s="368"/>
      <c r="G25" s="486"/>
    </row>
    <row r="26" spans="1:7" x14ac:dyDescent="0.2">
      <c r="A26" s="267">
        <v>23</v>
      </c>
      <c r="B26" s="370" t="str">
        <f>IF(Notenbogen!B26&lt;&gt;"", Notenbogen!B26, "")</f>
        <v/>
      </c>
      <c r="C26" s="367"/>
      <c r="D26" s="487"/>
      <c r="E26" s="368"/>
      <c r="F26" s="368"/>
      <c r="G26" s="486"/>
    </row>
    <row r="27" spans="1:7" x14ac:dyDescent="0.2">
      <c r="A27" s="267">
        <v>24</v>
      </c>
      <c r="B27" s="370" t="str">
        <f>IF(Notenbogen!B27&lt;&gt;"", Notenbogen!B27, "")</f>
        <v/>
      </c>
      <c r="C27" s="367"/>
      <c r="D27" s="487"/>
      <c r="E27" s="368"/>
      <c r="F27" s="368"/>
      <c r="G27" s="486"/>
    </row>
    <row r="28" spans="1:7" x14ac:dyDescent="0.2">
      <c r="A28" s="267">
        <v>25</v>
      </c>
      <c r="B28" s="370" t="str">
        <f>IF(Notenbogen!B28&lt;&gt;"", Notenbogen!B28, "")</f>
        <v/>
      </c>
      <c r="C28" s="367"/>
      <c r="D28" s="487"/>
      <c r="E28" s="368"/>
      <c r="F28" s="368"/>
      <c r="G28" s="486"/>
    </row>
    <row r="29" spans="1:7" x14ac:dyDescent="0.2">
      <c r="A29" s="267">
        <v>26</v>
      </c>
      <c r="B29" s="370" t="str">
        <f>IF(Notenbogen!B29&lt;&gt;"", Notenbogen!B29, "")</f>
        <v/>
      </c>
      <c r="C29" s="367"/>
      <c r="D29" s="487"/>
      <c r="E29" s="368"/>
      <c r="F29" s="368"/>
      <c r="G29" s="486"/>
    </row>
    <row r="30" spans="1:7" x14ac:dyDescent="0.2">
      <c r="A30" s="267">
        <v>27</v>
      </c>
      <c r="B30" s="370" t="str">
        <f>IF(Notenbogen!B30&lt;&gt;"", Notenbogen!B30, "")</f>
        <v/>
      </c>
      <c r="C30" s="367"/>
      <c r="D30" s="487"/>
      <c r="E30" s="368"/>
      <c r="F30" s="368"/>
      <c r="G30" s="486"/>
    </row>
    <row r="31" spans="1:7" x14ac:dyDescent="0.2">
      <c r="A31" s="267">
        <v>28</v>
      </c>
      <c r="B31" s="370" t="str">
        <f>IF(Notenbogen!B31&lt;&gt;"", Notenbogen!B31, "")</f>
        <v/>
      </c>
      <c r="C31" s="367"/>
      <c r="D31" s="487"/>
      <c r="E31" s="368"/>
      <c r="F31" s="368"/>
      <c r="G31" s="486"/>
    </row>
    <row r="32" spans="1:7" x14ac:dyDescent="0.2">
      <c r="A32" s="267">
        <v>29</v>
      </c>
      <c r="B32" s="370" t="str">
        <f>IF(Notenbogen!B32&lt;&gt;"", Notenbogen!B32, "")</f>
        <v/>
      </c>
      <c r="C32" s="367"/>
      <c r="D32" s="487"/>
      <c r="E32" s="368"/>
      <c r="F32" s="368"/>
      <c r="G32" s="486"/>
    </row>
    <row r="33" spans="1:7" x14ac:dyDescent="0.2">
      <c r="A33" s="267">
        <v>30</v>
      </c>
      <c r="B33" s="370" t="str">
        <f>IF(Notenbogen!B33&lt;&gt;"", Notenbogen!B33, "")</f>
        <v/>
      </c>
      <c r="C33" s="367"/>
      <c r="D33" s="487"/>
      <c r="E33" s="368"/>
      <c r="F33" s="368"/>
      <c r="G33" s="486"/>
    </row>
    <row r="34" spans="1:7" x14ac:dyDescent="0.2">
      <c r="A34" s="267">
        <v>31</v>
      </c>
      <c r="B34" s="370" t="str">
        <f>IF(Notenbogen!B34&lt;&gt;"", Notenbogen!B34, "")</f>
        <v/>
      </c>
      <c r="C34" s="367"/>
      <c r="D34" s="487"/>
      <c r="E34" s="368"/>
      <c r="F34" s="368"/>
      <c r="G34" s="486"/>
    </row>
    <row r="35" spans="1:7" x14ac:dyDescent="0.2">
      <c r="A35" s="267">
        <v>32</v>
      </c>
      <c r="B35" s="370" t="str">
        <f>IF(Notenbogen!B35&lt;&gt;"", Notenbogen!B35, "")</f>
        <v/>
      </c>
      <c r="C35" s="367"/>
      <c r="D35" s="487"/>
      <c r="E35" s="368"/>
      <c r="F35" s="368"/>
      <c r="G35" s="486"/>
    </row>
    <row r="36" spans="1:7" x14ac:dyDescent="0.2">
      <c r="A36" s="267">
        <v>33</v>
      </c>
      <c r="B36" s="370" t="str">
        <f>IF(Notenbogen!B36&lt;&gt;"", Notenbogen!B36, "")</f>
        <v/>
      </c>
      <c r="C36" s="367"/>
      <c r="D36" s="487"/>
      <c r="E36" s="368"/>
      <c r="F36" s="368"/>
      <c r="G36" s="486"/>
    </row>
    <row r="37" spans="1:7" x14ac:dyDescent="0.2">
      <c r="A37" s="267">
        <v>34</v>
      </c>
      <c r="B37" s="370" t="str">
        <f>IF(Notenbogen!B37&lt;&gt;"", Notenbogen!B37, "")</f>
        <v/>
      </c>
      <c r="C37" s="367"/>
      <c r="D37" s="487"/>
      <c r="E37" s="368"/>
      <c r="F37" s="368"/>
      <c r="G37" s="486"/>
    </row>
    <row r="38" spans="1:7" x14ac:dyDescent="0.2">
      <c r="A38" s="267">
        <v>35</v>
      </c>
      <c r="B38" s="370" t="str">
        <f>IF(Notenbogen!B38&lt;&gt;"", Notenbogen!B38, "")</f>
        <v/>
      </c>
      <c r="C38" s="367"/>
      <c r="D38" s="487"/>
      <c r="E38" s="368"/>
      <c r="F38" s="368"/>
      <c r="G38" s="486"/>
    </row>
    <row r="39" spans="1:7" x14ac:dyDescent="0.2">
      <c r="A39" s="486"/>
      <c r="B39" s="486"/>
      <c r="C39" s="486"/>
      <c r="D39" s="486"/>
      <c r="E39" s="486"/>
      <c r="F39" s="486"/>
      <c r="G39" s="486"/>
    </row>
  </sheetData>
  <sheetProtection password="CC71" sheet="1" objects="1" scenarios="1"/>
  <pageMargins left="0.7" right="0.7" top="0.78740157499999996" bottom="0.78740157499999996"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5"/>
    <pageSetUpPr fitToPage="1"/>
  </sheetPr>
  <dimension ref="A1:AK40"/>
  <sheetViews>
    <sheetView showGridLines="0" tabSelected="1" zoomScaleNormal="92" workbookViewId="0">
      <pane ySplit="1" topLeftCell="A2" activePane="bottomLeft" state="frozen"/>
      <selection activeCell="H44" sqref="H44"/>
      <selection pane="bottomLeft" activeCell="B4" sqref="B4"/>
    </sheetView>
  </sheetViews>
  <sheetFormatPr baseColWidth="10" defaultRowHeight="12.75" x14ac:dyDescent="0.2"/>
  <cols>
    <col min="1" max="1" width="3.7109375" style="394" customWidth="1"/>
    <col min="2" max="2" width="15.7109375" style="394" customWidth="1"/>
    <col min="3" max="8" width="3" style="394" customWidth="1"/>
    <col min="9" max="9" width="5.28515625" style="394" customWidth="1"/>
    <col min="10" max="11" width="3" style="394" customWidth="1"/>
    <col min="12" max="13" width="5.28515625" style="394" customWidth="1"/>
    <col min="14" max="19" width="3" style="394" customWidth="1"/>
    <col min="20" max="20" width="5.140625" style="394" customWidth="1"/>
    <col min="21" max="22" width="3" style="394" customWidth="1"/>
    <col min="23" max="26" width="5.140625" style="394" customWidth="1"/>
    <col min="27" max="27" width="11" style="394" customWidth="1"/>
    <col min="28" max="32" width="5.140625" style="394" customWidth="1"/>
    <col min="33" max="35" width="4" style="394" customWidth="1"/>
    <col min="36" max="36" width="0" style="394" hidden="1" customWidth="1"/>
    <col min="37" max="37" width="5.28515625" style="394" hidden="1" customWidth="1"/>
    <col min="38" max="16384" width="11.42578125" style="394"/>
  </cols>
  <sheetData>
    <row r="1" spans="1:33" ht="13.5" thickBot="1" x14ac:dyDescent="0.25">
      <c r="A1" s="389" t="s">
        <v>8</v>
      </c>
      <c r="B1" s="390"/>
      <c r="C1" s="391" t="s">
        <v>61</v>
      </c>
      <c r="D1" s="391"/>
      <c r="E1" s="488"/>
      <c r="F1" s="489"/>
      <c r="G1" s="489"/>
      <c r="H1" s="489"/>
      <c r="I1" s="489"/>
      <c r="J1" s="490"/>
      <c r="K1" s="391" t="s">
        <v>0</v>
      </c>
      <c r="L1" s="391"/>
      <c r="M1" s="491"/>
      <c r="N1" s="492"/>
      <c r="O1" s="492"/>
      <c r="P1" s="492"/>
      <c r="Q1" s="492"/>
      <c r="R1" s="493"/>
      <c r="S1" s="391" t="s">
        <v>144</v>
      </c>
      <c r="T1" s="391"/>
      <c r="U1" s="491" t="s">
        <v>180</v>
      </c>
      <c r="V1" s="492"/>
      <c r="W1" s="493"/>
      <c r="X1" s="391" t="s">
        <v>10</v>
      </c>
      <c r="Y1" s="494">
        <f ca="1">TODAY()</f>
        <v>42959</v>
      </c>
      <c r="Z1" s="495"/>
      <c r="AA1" s="392"/>
      <c r="AB1" s="393"/>
      <c r="AC1" s="393"/>
      <c r="AD1" s="393"/>
      <c r="AE1" s="393"/>
      <c r="AF1" s="393"/>
    </row>
    <row r="2" spans="1:33" ht="13.5" thickBot="1" x14ac:dyDescent="0.25">
      <c r="A2" s="395"/>
      <c r="B2" s="393" t="s">
        <v>145</v>
      </c>
      <c r="C2" s="496" t="s">
        <v>1</v>
      </c>
      <c r="D2" s="497"/>
      <c r="E2" s="497"/>
      <c r="F2" s="497"/>
      <c r="G2" s="497"/>
      <c r="H2" s="497"/>
      <c r="I2" s="497"/>
      <c r="J2" s="497"/>
      <c r="K2" s="497"/>
      <c r="L2" s="497"/>
      <c r="M2" s="498"/>
      <c r="N2" s="496" t="s">
        <v>2</v>
      </c>
      <c r="O2" s="497"/>
      <c r="P2" s="497"/>
      <c r="Q2" s="497"/>
      <c r="R2" s="497"/>
      <c r="S2" s="497"/>
      <c r="T2" s="497"/>
      <c r="U2" s="497"/>
      <c r="V2" s="497"/>
      <c r="W2" s="497"/>
      <c r="X2" s="498"/>
      <c r="Y2" s="496" t="s">
        <v>16</v>
      </c>
      <c r="Z2" s="499"/>
      <c r="AA2" s="396"/>
      <c r="AB2" s="397" t="s">
        <v>146</v>
      </c>
      <c r="AC2" s="398"/>
      <c r="AD2" s="398"/>
      <c r="AE2" s="398"/>
      <c r="AF2" s="399"/>
      <c r="AG2" s="392"/>
    </row>
    <row r="3" spans="1:33" ht="13.5" thickBot="1" x14ac:dyDescent="0.25">
      <c r="A3" s="400"/>
      <c r="B3" s="401"/>
      <c r="C3" s="402" t="s">
        <v>78</v>
      </c>
      <c r="D3" s="403" t="s">
        <v>78</v>
      </c>
      <c r="E3" s="403" t="s">
        <v>78</v>
      </c>
      <c r="F3" s="403" t="s">
        <v>147</v>
      </c>
      <c r="G3" s="403" t="s">
        <v>147</v>
      </c>
      <c r="H3" s="403" t="s">
        <v>147</v>
      </c>
      <c r="I3" s="404" t="s">
        <v>148</v>
      </c>
      <c r="J3" s="403" t="s">
        <v>77</v>
      </c>
      <c r="K3" s="401" t="s">
        <v>77</v>
      </c>
      <c r="L3" s="400" t="s">
        <v>149</v>
      </c>
      <c r="M3" s="405" t="s">
        <v>150</v>
      </c>
      <c r="N3" s="406" t="s">
        <v>151</v>
      </c>
      <c r="O3" s="403" t="s">
        <v>151</v>
      </c>
      <c r="P3" s="403" t="s">
        <v>151</v>
      </c>
      <c r="Q3" s="403" t="s">
        <v>147</v>
      </c>
      <c r="R3" s="403" t="s">
        <v>147</v>
      </c>
      <c r="S3" s="403" t="s">
        <v>147</v>
      </c>
      <c r="T3" s="404" t="s">
        <v>148</v>
      </c>
      <c r="U3" s="403" t="s">
        <v>152</v>
      </c>
      <c r="V3" s="401" t="s">
        <v>153</v>
      </c>
      <c r="W3" s="400" t="s">
        <v>149</v>
      </c>
      <c r="X3" s="405" t="s">
        <v>150</v>
      </c>
      <c r="Y3" s="407" t="s">
        <v>154</v>
      </c>
      <c r="Z3" s="408" t="s">
        <v>155</v>
      </c>
      <c r="AA3" s="396"/>
      <c r="AB3" s="392" t="s">
        <v>156</v>
      </c>
      <c r="AC3" s="394" t="s">
        <v>157</v>
      </c>
      <c r="AD3" s="394" t="s">
        <v>158</v>
      </c>
      <c r="AE3" s="394" t="s">
        <v>159</v>
      </c>
      <c r="AF3" s="409"/>
      <c r="AG3" s="392"/>
    </row>
    <row r="4" spans="1:33" s="433" customFormat="1" ht="24.95" customHeight="1" x14ac:dyDescent="0.2">
      <c r="A4" s="410">
        <v>1</v>
      </c>
      <c r="B4" s="411"/>
      <c r="C4" s="412" t="str">
        <f>I1Ext!C4</f>
        <v/>
      </c>
      <c r="D4" s="413" t="str">
        <f>I2Ext!C4</f>
        <v/>
      </c>
      <c r="E4" s="414" t="str">
        <f>I3Ext!C4</f>
        <v/>
      </c>
      <c r="F4" s="415"/>
      <c r="G4" s="416"/>
      <c r="H4" s="415"/>
      <c r="I4" s="417" t="str">
        <f>IF(COUNT(C4:H4)&gt;0,ROUNDUP(SUMPRODUCT(NB!D77:I77,Notenbogen!C4:H4,C39:H39)/SUMPRODUCT(NB!D77:I77,Notenbogen!C39:H39),2),"")</f>
        <v/>
      </c>
      <c r="J4" s="418" t="str">
        <f>I1SA!C4</f>
        <v/>
      </c>
      <c r="K4" s="419" t="str">
        <f>I2SA!C4</f>
        <v/>
      </c>
      <c r="L4" s="420" t="str">
        <f>IF(COUNT(I4:K4)&gt;0,ROUNDUP(SUMPRODUCT(I4:K4,NB!J77:L77)/COUNT(I4:K4),2),"")</f>
        <v/>
      </c>
      <c r="M4" s="421" t="str">
        <f>IF(L4&lt;&gt;"",IF(L4&lt;1,0,ROUND(L4,0)),"")</f>
        <v/>
      </c>
      <c r="N4" s="422" t="str">
        <f>II1Ext!C4</f>
        <v/>
      </c>
      <c r="O4" s="414" t="str">
        <f>II2Ext!C4</f>
        <v/>
      </c>
      <c r="P4" s="414" t="str">
        <f>II3Ext!C4</f>
        <v/>
      </c>
      <c r="Q4" s="416"/>
      <c r="R4" s="416"/>
      <c r="S4" s="415"/>
      <c r="T4" s="417" t="str">
        <f>IF(COUNT(N4:S4)&gt;0,ROUNDUP(SUMPRODUCT(NB!D118:I118,Notenbogen!N4:S4,N39:S39)/SUMPRODUCT(NB!D118:I118,Notenbogen!N39:S39),2),"")</f>
        <v/>
      </c>
      <c r="U4" s="418" t="str">
        <f>II1SA!C4</f>
        <v/>
      </c>
      <c r="V4" s="419" t="str">
        <f>II2SA!C4</f>
        <v/>
      </c>
      <c r="W4" s="420" t="str">
        <f>IF(COUNT(T4:V4)&gt;0,ROUNDUP(SUMPRODUCT(T4:V4,NB!J118:L118)/COUNT(T4:V4),2),"")</f>
        <v/>
      </c>
      <c r="X4" s="423" t="str">
        <f>IF(W4&lt;&gt;"",IF(W4&lt;1,0,ROUND(W4,0)),"")</f>
        <v/>
      </c>
      <c r="Y4" s="424" t="str">
        <f>IF(AND(M4&lt;&gt;"",X4&lt;&gt;""),IF((M4+X4)/2&lt;0,0,ROUND((M4+X4)/2,0)),"")</f>
        <v/>
      </c>
      <c r="Z4" s="425"/>
      <c r="AA4" s="426"/>
      <c r="AB4" s="427" t="str">
        <f>IF(COUNT(C4:H4)=0,"",IF(Z4&lt;&gt;"", ROUND((2*NB!D3+Z4)/3, 2),ROUND(NB!D3, 2)))</f>
        <v/>
      </c>
      <c r="AC4" s="428" t="str">
        <f>IF(COUNT(J4:K4)+COUNT(U4:V4)&gt;0,ROUNDUP((SUMPRODUCT(NB!K77:L77,Notenbogen!J4:K4)+SUMPRODUCT(NB!K118:L118,Notenbogen!U4:V4))/(COUNT(J4:K4)+COUNT(U4:V4)),2),"")</f>
        <v/>
      </c>
      <c r="AD4" s="429" t="s">
        <v>160</v>
      </c>
      <c r="AE4" s="430" t="str">
        <f>IF(AND(AC4&lt;&gt;"",AB4&lt;&gt;""),IF(AD4="2:1",(2*AC4+AB4)/3,(AC4+AB4)/2),IF(AB4&lt;&gt;"",AB4,""))</f>
        <v/>
      </c>
      <c r="AF4" s="431" t="str">
        <f>IF(AE4&lt;&gt;"", IF(AE4&lt;1, 0,ROUND(AE4, 0)),"")</f>
        <v/>
      </c>
      <c r="AG4" s="432"/>
    </row>
    <row r="5" spans="1:33" s="433" customFormat="1" ht="24.95" customHeight="1" x14ac:dyDescent="0.2">
      <c r="A5" s="434">
        <v>2</v>
      </c>
      <c r="B5" s="435"/>
      <c r="C5" s="436" t="str">
        <f>I1Ext!C5</f>
        <v/>
      </c>
      <c r="D5" s="437" t="str">
        <f>I2Ext!C5</f>
        <v/>
      </c>
      <c r="E5" s="438" t="str">
        <f>I3Ext!C5</f>
        <v/>
      </c>
      <c r="F5" s="439"/>
      <c r="G5" s="439"/>
      <c r="H5" s="415"/>
      <c r="I5" s="417" t="str">
        <f>IF(COUNT(C5:H5)&gt;0,ROUNDUP(SUMPRODUCT(NB!D78:I78,Notenbogen!C5:H5,C40:H40)/SUMPRODUCT(NB!D78:I78,Notenbogen!C40:H40),2),"")</f>
        <v/>
      </c>
      <c r="J5" s="440" t="str">
        <f>I1SA!C5</f>
        <v/>
      </c>
      <c r="K5" s="441" t="str">
        <f>I2SA!C5</f>
        <v/>
      </c>
      <c r="L5" s="420" t="str">
        <f>IF(COUNT(I5:K5)&gt;0,ROUNDUP(SUMPRODUCT(I5:K5,NB!J78:L78)/COUNT(I5:K5),2),"")</f>
        <v/>
      </c>
      <c r="M5" s="442" t="str">
        <f t="shared" ref="M5:M38" si="0">IF(L5&lt;&gt;"",IF(L5&lt;1,0,ROUND(L5,0)),"")</f>
        <v/>
      </c>
      <c r="N5" s="443" t="str">
        <f>II1Ext!C5</f>
        <v/>
      </c>
      <c r="O5" s="438" t="str">
        <f>II2Ext!C5</f>
        <v/>
      </c>
      <c r="P5" s="438" t="str">
        <f>II3Ext!C5</f>
        <v/>
      </c>
      <c r="Q5" s="416"/>
      <c r="R5" s="416"/>
      <c r="S5" s="415"/>
      <c r="T5" s="417" t="str">
        <f>IF(COUNT(N5:S5)&gt;0,ROUNDUP(SUMPRODUCT(NB!D119:I119,Notenbogen!N5:S5,N40:S40)/SUMPRODUCT(NB!D119:I119,Notenbogen!N40:S40),2),"")</f>
        <v/>
      </c>
      <c r="U5" s="440" t="str">
        <f>II1SA!C5</f>
        <v/>
      </c>
      <c r="V5" s="441" t="str">
        <f>II2SA!C5</f>
        <v/>
      </c>
      <c r="W5" s="420" t="str">
        <f>IF(COUNT(T5:V5)&gt;0,ROUNDUP(SUMPRODUCT(T5:V5,NB!J119:L119)/COUNT(T5:V5),2),"")</f>
        <v/>
      </c>
      <c r="X5" s="444" t="str">
        <f t="shared" ref="X5:X38" si="1">IF(W5&lt;&gt;"",IF(W5&lt;1,0,ROUND(W5,0)),"")</f>
        <v/>
      </c>
      <c r="Y5" s="445" t="str">
        <f t="shared" ref="Y5:Y38" si="2">IF(AND(M5&lt;&gt;"",X5&lt;&gt;""),IF((M5+X5)/2&lt;0,0,ROUND((M5+X5)/2,0)),"")</f>
        <v/>
      </c>
      <c r="Z5" s="425"/>
      <c r="AA5" s="426"/>
      <c r="AB5" s="427" t="str">
        <f>IF(COUNT(C5:H5)=0,"",IF(Z5&lt;&gt;"", ROUND((2*NB!D4+Z5)/3, 2),ROUND(NB!D4, 2)))</f>
        <v/>
      </c>
      <c r="AC5" s="428" t="str">
        <f>IF(COUNT(J5:K5)+COUNT(U5:V5)&gt;0,ROUNDUP((SUMPRODUCT(NB!K78:L78,Notenbogen!J5:K5)+SUMPRODUCT(NB!K119:L119,Notenbogen!U5:V5))/(COUNT(J5:K5)+COUNT(U5:V5)),2),"")</f>
        <v/>
      </c>
      <c r="AD5" s="429" t="s">
        <v>160</v>
      </c>
      <c r="AE5" s="430"/>
      <c r="AF5" s="431"/>
      <c r="AG5" s="432"/>
    </row>
    <row r="6" spans="1:33" s="433" customFormat="1" ht="24.95" customHeight="1" x14ac:dyDescent="0.2">
      <c r="A6" s="434">
        <v>3</v>
      </c>
      <c r="B6" s="435"/>
      <c r="C6" s="436" t="str">
        <f>I1Ext!C6</f>
        <v/>
      </c>
      <c r="D6" s="438" t="str">
        <f>I2Ext!C6</f>
        <v/>
      </c>
      <c r="E6" s="438" t="str">
        <f>I3Ext!C6</f>
        <v/>
      </c>
      <c r="F6" s="416"/>
      <c r="G6" s="416"/>
      <c r="H6" s="415"/>
      <c r="I6" s="417" t="str">
        <f>IF(COUNT(C6:H6)&gt;0,ROUNDUP(SUMPRODUCT(NB!D79:I79,Notenbogen!C6:H6,C41:H41)/SUMPRODUCT(NB!D79:I79,Notenbogen!C41:H41),2),"")</f>
        <v/>
      </c>
      <c r="J6" s="440" t="str">
        <f>I1SA!C6</f>
        <v/>
      </c>
      <c r="K6" s="441" t="str">
        <f>I2SA!C6</f>
        <v/>
      </c>
      <c r="L6" s="420" t="str">
        <f>IF(COUNT(I6:K6)&gt;0,ROUNDUP(SUMPRODUCT(I6:K6,NB!J79:L79)/COUNT(I6:K6),2),"")</f>
        <v/>
      </c>
      <c r="M6" s="442" t="str">
        <f t="shared" si="0"/>
        <v/>
      </c>
      <c r="N6" s="443" t="str">
        <f>II1Ext!C6</f>
        <v/>
      </c>
      <c r="O6" s="438" t="str">
        <f>II2Ext!C6</f>
        <v/>
      </c>
      <c r="P6" s="438" t="str">
        <f>II3Ext!C6</f>
        <v/>
      </c>
      <c r="Q6" s="416"/>
      <c r="R6" s="416"/>
      <c r="S6" s="415"/>
      <c r="T6" s="417" t="str">
        <f>IF(COUNT(N6:S6)&gt;0,ROUNDUP(SUMPRODUCT(NB!D120:I120,Notenbogen!N6:S6,N41:S41)/SUMPRODUCT(NB!D120:I120,Notenbogen!N41:S41),2),"")</f>
        <v/>
      </c>
      <c r="U6" s="440" t="str">
        <f>II1SA!C6</f>
        <v/>
      </c>
      <c r="V6" s="441" t="str">
        <f>II2SA!C6</f>
        <v/>
      </c>
      <c r="W6" s="420" t="str">
        <f>IF(COUNT(T6:V6)&gt;0,ROUNDUP(SUMPRODUCT(T6:V6,NB!J120:L120)/COUNT(T6:V6),2),"")</f>
        <v/>
      </c>
      <c r="X6" s="444" t="str">
        <f t="shared" si="1"/>
        <v/>
      </c>
      <c r="Y6" s="445" t="str">
        <f t="shared" si="2"/>
        <v/>
      </c>
      <c r="Z6" s="425"/>
      <c r="AA6" s="426"/>
      <c r="AB6" s="427" t="str">
        <f>IF(COUNT(C6:H6)=0,"",IF(Z6&lt;&gt;"", ROUND((2*NB!D5+Z6)/3, 2),ROUND(NB!D5, 2)))</f>
        <v/>
      </c>
      <c r="AC6" s="428" t="str">
        <f>IF(COUNT(J6:K6)+COUNT(U6:V6)&gt;0,ROUNDUP((SUMPRODUCT(NB!K79:L79,Notenbogen!J6:K6)+SUMPRODUCT(NB!K120:L120,Notenbogen!U6:V6))/(COUNT(J6:K6)+COUNT(U6:V6)),2),"")</f>
        <v/>
      </c>
      <c r="AD6" s="429" t="s">
        <v>160</v>
      </c>
      <c r="AE6" s="430"/>
      <c r="AF6" s="431"/>
      <c r="AG6" s="432"/>
    </row>
    <row r="7" spans="1:33" s="433" customFormat="1" ht="24.95" customHeight="1" x14ac:dyDescent="0.2">
      <c r="A7" s="434">
        <v>4</v>
      </c>
      <c r="B7" s="435"/>
      <c r="C7" s="436" t="str">
        <f>I1Ext!C7</f>
        <v/>
      </c>
      <c r="D7" s="438" t="str">
        <f>I2Ext!C6</f>
        <v/>
      </c>
      <c r="E7" s="438" t="str">
        <f>I3Ext!C7</f>
        <v/>
      </c>
      <c r="F7" s="416"/>
      <c r="G7" s="416"/>
      <c r="H7" s="415"/>
      <c r="I7" s="417" t="str">
        <f>IF(COUNT(C7:H7)&gt;0,ROUNDUP(SUMPRODUCT(NB!D80:I80,Notenbogen!C7:H7,C42:H42)/SUMPRODUCT(NB!D80:I80,Notenbogen!C42:H42),2),"")</f>
        <v/>
      </c>
      <c r="J7" s="440" t="str">
        <f>I1SA!C7</f>
        <v/>
      </c>
      <c r="K7" s="441" t="str">
        <f>I2SA!C7</f>
        <v/>
      </c>
      <c r="L7" s="420" t="str">
        <f>IF(COUNT(I7:K7)&gt;0,ROUNDUP(SUMPRODUCT(I7:K7,NB!J80:L80)/COUNT(I7:K7),2),"")</f>
        <v/>
      </c>
      <c r="M7" s="442" t="str">
        <f t="shared" si="0"/>
        <v/>
      </c>
      <c r="N7" s="443" t="str">
        <f>II1Ext!C7</f>
        <v/>
      </c>
      <c r="O7" s="438" t="str">
        <f>II2Ext!C7</f>
        <v/>
      </c>
      <c r="P7" s="438" t="str">
        <f>II3Ext!C7</f>
        <v/>
      </c>
      <c r="Q7" s="416"/>
      <c r="R7" s="416"/>
      <c r="S7" s="415"/>
      <c r="T7" s="417" t="str">
        <f>IF(COUNT(N7:S7)&gt;0,ROUNDUP(SUMPRODUCT(NB!D121:I121,Notenbogen!N7:S7,N42:S42)/SUMPRODUCT(NB!D121:I121,Notenbogen!N42:S42),2),"")</f>
        <v/>
      </c>
      <c r="U7" s="440" t="str">
        <f>II1SA!C7</f>
        <v/>
      </c>
      <c r="V7" s="441" t="str">
        <f>II2SA!C7</f>
        <v/>
      </c>
      <c r="W7" s="420" t="str">
        <f>IF(COUNT(T7:V7)&gt;0,ROUNDUP(SUMPRODUCT(T7:V7,NB!J121:L121)/COUNT(T7:V7),2),"")</f>
        <v/>
      </c>
      <c r="X7" s="444" t="str">
        <f t="shared" si="1"/>
        <v/>
      </c>
      <c r="Y7" s="445" t="str">
        <f t="shared" si="2"/>
        <v/>
      </c>
      <c r="Z7" s="425"/>
      <c r="AA7" s="426"/>
      <c r="AB7" s="427" t="str">
        <f>IF(COUNT(C7:H7)=0,"",IF(Z7&lt;&gt;"", ROUND((2*NB!D6+Z7)/3, 2),ROUND(NB!D6, 2)))</f>
        <v/>
      </c>
      <c r="AC7" s="428" t="str">
        <f>IF(COUNT(J7:K7)+COUNT(U7:V7)&gt;0,ROUNDUP((SUMPRODUCT(NB!K80:L80,Notenbogen!J7:K7)+SUMPRODUCT(NB!K121:L121,Notenbogen!U7:V7))/(COUNT(J7:K7)+COUNT(U7:V7)),2),"")</f>
        <v/>
      </c>
      <c r="AD7" s="429" t="s">
        <v>160</v>
      </c>
      <c r="AE7" s="430"/>
      <c r="AF7" s="431"/>
      <c r="AG7" s="432"/>
    </row>
    <row r="8" spans="1:33" s="433" customFormat="1" ht="24.95" customHeight="1" x14ac:dyDescent="0.2">
      <c r="A8" s="434">
        <v>5</v>
      </c>
      <c r="B8" s="435"/>
      <c r="C8" s="436" t="str">
        <f>I1Ext!C8</f>
        <v/>
      </c>
      <c r="D8" s="438" t="str">
        <f>I2Ext!C8</f>
        <v/>
      </c>
      <c r="E8" s="438" t="str">
        <f>I3Ext!C8</f>
        <v/>
      </c>
      <c r="F8" s="416"/>
      <c r="G8" s="416"/>
      <c r="H8" s="415"/>
      <c r="I8" s="417" t="str">
        <f>IF(COUNT(C8:H8)&gt;0,ROUNDUP(SUMPRODUCT(NB!D81:I81,Notenbogen!C8:H8,C43:H43)/SUMPRODUCT(NB!D81:I81,Notenbogen!C43:H43),2),"")</f>
        <v/>
      </c>
      <c r="J8" s="440" t="str">
        <f>I1SA!C8</f>
        <v/>
      </c>
      <c r="K8" s="441" t="str">
        <f>I2SA!C8</f>
        <v/>
      </c>
      <c r="L8" s="420" t="str">
        <f>IF(COUNT(I8:K8)&gt;0,ROUNDUP(SUMPRODUCT(I8:K8,NB!J81:L81)/COUNT(I8:K8),2),"")</f>
        <v/>
      </c>
      <c r="M8" s="442" t="str">
        <f t="shared" si="0"/>
        <v/>
      </c>
      <c r="N8" s="443" t="str">
        <f>II1Ext!C8</f>
        <v/>
      </c>
      <c r="O8" s="438" t="str">
        <f>II2Ext!C8</f>
        <v/>
      </c>
      <c r="P8" s="438" t="str">
        <f>II3Ext!C8</f>
        <v/>
      </c>
      <c r="Q8" s="416"/>
      <c r="R8" s="416"/>
      <c r="S8" s="415"/>
      <c r="T8" s="417" t="str">
        <f>IF(COUNT(N8:S8)&gt;0,ROUNDUP(SUMPRODUCT(NB!D122:I122,Notenbogen!N8:S8,N43:S43)/SUMPRODUCT(NB!D122:I122,Notenbogen!N43:S43),2),"")</f>
        <v/>
      </c>
      <c r="U8" s="440" t="str">
        <f>II1SA!C8</f>
        <v/>
      </c>
      <c r="V8" s="441" t="str">
        <f>II2SA!C8</f>
        <v/>
      </c>
      <c r="W8" s="420" t="str">
        <f>IF(COUNT(T8:V8)&gt;0,ROUNDUP(SUMPRODUCT(T8:V8,NB!J122:L122)/COUNT(T8:V8),2),"")</f>
        <v/>
      </c>
      <c r="X8" s="444" t="str">
        <f t="shared" si="1"/>
        <v/>
      </c>
      <c r="Y8" s="445" t="str">
        <f t="shared" si="2"/>
        <v/>
      </c>
      <c r="Z8" s="425"/>
      <c r="AA8" s="426"/>
      <c r="AB8" s="427" t="str">
        <f>IF(COUNT(C8:H8)=0,"",IF(Z8&lt;&gt;"", ROUND((2*NB!D7+Z8)/3, 2),ROUND(NB!D7, 2)))</f>
        <v/>
      </c>
      <c r="AC8" s="428" t="str">
        <f>IF(COUNT(J8:K8)+COUNT(U8:V8)&gt;0,ROUNDUP((SUMPRODUCT(NB!K81:L81,Notenbogen!J8:K8)+SUMPRODUCT(NB!K122:L122,Notenbogen!U8:V8))/(COUNT(J8:K8)+COUNT(U8:V8)),2),"")</f>
        <v/>
      </c>
      <c r="AD8" s="429" t="s">
        <v>160</v>
      </c>
      <c r="AE8" s="430"/>
      <c r="AF8" s="431"/>
      <c r="AG8" s="432"/>
    </row>
    <row r="9" spans="1:33" s="433" customFormat="1" ht="24.95" customHeight="1" x14ac:dyDescent="0.2">
      <c r="A9" s="434">
        <v>6</v>
      </c>
      <c r="B9" s="435"/>
      <c r="C9" s="436" t="str">
        <f>I1Ext!C9</f>
        <v/>
      </c>
      <c r="D9" s="438" t="str">
        <f>I2Ext!C8</f>
        <v/>
      </c>
      <c r="E9" s="438" t="str">
        <f>I3Ext!C9</f>
        <v/>
      </c>
      <c r="F9" s="416"/>
      <c r="G9" s="416"/>
      <c r="H9" s="415"/>
      <c r="I9" s="417" t="str">
        <f>IF(COUNT(C9:H9)&gt;0,ROUNDUP(SUMPRODUCT(NB!D82:I82,Notenbogen!C9:H9,C44:H44)/SUMPRODUCT(NB!D82:I82,Notenbogen!C44:H44),2),"")</f>
        <v/>
      </c>
      <c r="J9" s="440" t="str">
        <f>I1SA!C9</f>
        <v/>
      </c>
      <c r="K9" s="441" t="str">
        <f>I2SA!C9</f>
        <v/>
      </c>
      <c r="L9" s="420" t="str">
        <f>IF(COUNT(I9:K9)&gt;0,ROUNDUP(SUMPRODUCT(I9:K9,NB!J82:L82)/COUNT(I9:K9),2),"")</f>
        <v/>
      </c>
      <c r="M9" s="442" t="str">
        <f t="shared" si="0"/>
        <v/>
      </c>
      <c r="N9" s="443" t="str">
        <f>II1Ext!C9</f>
        <v/>
      </c>
      <c r="O9" s="438" t="str">
        <f>II2Ext!C9</f>
        <v/>
      </c>
      <c r="P9" s="438" t="str">
        <f>II3Ext!C9</f>
        <v/>
      </c>
      <c r="Q9" s="416"/>
      <c r="R9" s="416"/>
      <c r="S9" s="415"/>
      <c r="T9" s="417" t="str">
        <f>IF(COUNT(N9:S9)&gt;0,ROUNDUP(SUMPRODUCT(NB!D123:I123,Notenbogen!N9:S9,N44:S44)/SUMPRODUCT(NB!D123:I123,Notenbogen!N44:S44),2),"")</f>
        <v/>
      </c>
      <c r="U9" s="440" t="str">
        <f>II1SA!C9</f>
        <v/>
      </c>
      <c r="V9" s="441" t="str">
        <f>II2SA!C9</f>
        <v/>
      </c>
      <c r="W9" s="420" t="str">
        <f>IF(COUNT(T9:V9)&gt;0,ROUNDUP(SUMPRODUCT(T9:V9,NB!J123:L123)/COUNT(T9:V9),2),"")</f>
        <v/>
      </c>
      <c r="X9" s="444" t="str">
        <f t="shared" si="1"/>
        <v/>
      </c>
      <c r="Y9" s="445" t="str">
        <f t="shared" si="2"/>
        <v/>
      </c>
      <c r="Z9" s="425"/>
      <c r="AA9" s="426"/>
      <c r="AB9" s="427" t="str">
        <f>IF(COUNT(C9:H9)=0,"",IF(Z9&lt;&gt;"", ROUND((2*NB!D8+Z9)/3, 2),ROUND(NB!D8, 2)))</f>
        <v/>
      </c>
      <c r="AC9" s="428" t="str">
        <f>IF(COUNT(J9:K9)+COUNT(U9:V9)&gt;0,ROUNDUP((SUMPRODUCT(NB!K82:L82,Notenbogen!J9:K9)+SUMPRODUCT(NB!K123:L123,Notenbogen!U9:V9))/(COUNT(J9:K9)+COUNT(U9:V9)),2),"")</f>
        <v/>
      </c>
      <c r="AD9" s="429" t="s">
        <v>160</v>
      </c>
      <c r="AE9" s="430"/>
      <c r="AF9" s="431"/>
      <c r="AG9" s="432"/>
    </row>
    <row r="10" spans="1:33" s="433" customFormat="1" ht="24.95" customHeight="1" x14ac:dyDescent="0.2">
      <c r="A10" s="434">
        <v>7</v>
      </c>
      <c r="B10" s="435"/>
      <c r="C10" s="436" t="str">
        <f>I1Ext!C10</f>
        <v/>
      </c>
      <c r="D10" s="438" t="str">
        <f>I2Ext!C10</f>
        <v/>
      </c>
      <c r="E10" s="438" t="str">
        <f>I3Ext!C10</f>
        <v/>
      </c>
      <c r="F10" s="416"/>
      <c r="G10" s="416"/>
      <c r="H10" s="415"/>
      <c r="I10" s="417" t="str">
        <f>IF(COUNT(C10:H10)&gt;0,ROUNDUP(SUMPRODUCT(NB!D83:I83,Notenbogen!C10:H10,C45:H45)/SUMPRODUCT(NB!D83:I83,Notenbogen!C45:H45),2),"")</f>
        <v/>
      </c>
      <c r="J10" s="440" t="str">
        <f>I1SA!C10</f>
        <v/>
      </c>
      <c r="K10" s="441" t="str">
        <f>I2SA!C10</f>
        <v/>
      </c>
      <c r="L10" s="420" t="str">
        <f>IF(COUNT(I10:K10)&gt;0,ROUNDUP(SUMPRODUCT(I10:K10,NB!J83:L83)/COUNT(I10:K10),2),"")</f>
        <v/>
      </c>
      <c r="M10" s="442" t="str">
        <f t="shared" si="0"/>
        <v/>
      </c>
      <c r="N10" s="443" t="str">
        <f>II1Ext!C10</f>
        <v/>
      </c>
      <c r="O10" s="438" t="str">
        <f>II2Ext!C10</f>
        <v/>
      </c>
      <c r="P10" s="438" t="str">
        <f>II3Ext!C10</f>
        <v/>
      </c>
      <c r="Q10" s="416"/>
      <c r="R10" s="416"/>
      <c r="S10" s="415"/>
      <c r="T10" s="417" t="str">
        <f>IF(COUNT(N10:S10)&gt;0,ROUNDUP(SUMPRODUCT(NB!D124:I124,Notenbogen!N10:S10,N45:S45)/SUMPRODUCT(NB!D124:I124,Notenbogen!N45:S45),2),"")</f>
        <v/>
      </c>
      <c r="U10" s="440" t="str">
        <f>II1SA!C10</f>
        <v/>
      </c>
      <c r="V10" s="441" t="str">
        <f>II2SA!C10</f>
        <v/>
      </c>
      <c r="W10" s="420" t="str">
        <f>IF(COUNT(T10:V10)&gt;0,ROUNDUP(SUMPRODUCT(T10:V10,NB!J124:L124)/COUNT(T10:V10),2),"")</f>
        <v/>
      </c>
      <c r="X10" s="444" t="str">
        <f t="shared" si="1"/>
        <v/>
      </c>
      <c r="Y10" s="445" t="str">
        <f t="shared" si="2"/>
        <v/>
      </c>
      <c r="Z10" s="425"/>
      <c r="AA10" s="426"/>
      <c r="AB10" s="427" t="str">
        <f>IF(COUNT(C10:H10)=0,"",IF(Z10&lt;&gt;"", ROUND((2*NB!D9+Z10)/3, 2),ROUND(NB!D9, 2)))</f>
        <v/>
      </c>
      <c r="AC10" s="428" t="str">
        <f>IF(COUNT(J10:K10)+COUNT(U10:V10)&gt;0,ROUNDUP((SUMPRODUCT(NB!K83:L83,Notenbogen!J10:K10)+SUMPRODUCT(NB!K124:L124,Notenbogen!U10:V10))/(COUNT(J10:K10)+COUNT(U10:V10)),2),"")</f>
        <v/>
      </c>
      <c r="AD10" s="429" t="s">
        <v>160</v>
      </c>
      <c r="AE10" s="430"/>
      <c r="AF10" s="431"/>
      <c r="AG10" s="432"/>
    </row>
    <row r="11" spans="1:33" s="433" customFormat="1" ht="24.95" customHeight="1" x14ac:dyDescent="0.2">
      <c r="A11" s="434">
        <v>8</v>
      </c>
      <c r="B11" s="435"/>
      <c r="C11" s="436" t="str">
        <f>I1Ext!C11</f>
        <v/>
      </c>
      <c r="D11" s="438" t="str">
        <f>I2Ext!C10</f>
        <v/>
      </c>
      <c r="E11" s="438" t="str">
        <f>I3Ext!C11</f>
        <v/>
      </c>
      <c r="F11" s="416"/>
      <c r="G11" s="416"/>
      <c r="H11" s="415"/>
      <c r="I11" s="417" t="str">
        <f>IF(COUNT(C11:H11)&gt;0,ROUNDUP(SUMPRODUCT(NB!D84:I84,Notenbogen!C11:H11,C46:H46)/SUMPRODUCT(NB!D84:I84,Notenbogen!C46:H46),2),"")</f>
        <v/>
      </c>
      <c r="J11" s="440" t="str">
        <f>I1SA!C11</f>
        <v/>
      </c>
      <c r="K11" s="441" t="str">
        <f>I2SA!C11</f>
        <v/>
      </c>
      <c r="L11" s="420" t="str">
        <f>IF(COUNT(I11:K11)&gt;0,ROUNDUP(SUMPRODUCT(I11:K11,NB!J84:L84)/COUNT(I11:K11),2),"")</f>
        <v/>
      </c>
      <c r="M11" s="442" t="str">
        <f t="shared" si="0"/>
        <v/>
      </c>
      <c r="N11" s="443" t="str">
        <f>II1Ext!C11</f>
        <v/>
      </c>
      <c r="O11" s="438" t="str">
        <f>II2Ext!C11</f>
        <v/>
      </c>
      <c r="P11" s="438" t="str">
        <f>II3Ext!C11</f>
        <v/>
      </c>
      <c r="Q11" s="416"/>
      <c r="R11" s="416"/>
      <c r="S11" s="415"/>
      <c r="T11" s="417" t="str">
        <f>IF(COUNT(N11:S11)&gt;0,ROUNDUP(SUMPRODUCT(NB!D125:I125,Notenbogen!N11:S11,N46:S46)/SUMPRODUCT(NB!D125:I125,Notenbogen!N46:S46),2),"")</f>
        <v/>
      </c>
      <c r="U11" s="440" t="str">
        <f>II1SA!C11</f>
        <v/>
      </c>
      <c r="V11" s="441" t="str">
        <f>II2SA!C11</f>
        <v/>
      </c>
      <c r="W11" s="420" t="str">
        <f>IF(COUNT(T11:V11)&gt;0,ROUNDUP(SUMPRODUCT(T11:V11,NB!J125:L125)/COUNT(T11:V11),2),"")</f>
        <v/>
      </c>
      <c r="X11" s="444" t="str">
        <f t="shared" si="1"/>
        <v/>
      </c>
      <c r="Y11" s="445" t="str">
        <f t="shared" si="2"/>
        <v/>
      </c>
      <c r="Z11" s="425"/>
      <c r="AA11" s="426"/>
      <c r="AB11" s="427" t="str">
        <f>IF(COUNT(C11:H11)=0,"",IF(Z11&lt;&gt;"", ROUND((2*NB!D10+Z11)/3, 2),ROUND(NB!D10, 2)))</f>
        <v/>
      </c>
      <c r="AC11" s="428" t="str">
        <f>IF(COUNT(J11:K11)+COUNT(U11:V11)&gt;0,ROUNDUP((SUMPRODUCT(NB!K84:L84,Notenbogen!J11:K11)+SUMPRODUCT(NB!K125:L125,Notenbogen!U11:V11))/(COUNT(J11:K11)+COUNT(U11:V11)),2),"")</f>
        <v/>
      </c>
      <c r="AD11" s="429" t="s">
        <v>160</v>
      </c>
      <c r="AE11" s="430"/>
      <c r="AF11" s="431"/>
      <c r="AG11" s="432"/>
    </row>
    <row r="12" spans="1:33" s="433" customFormat="1" ht="24.95" customHeight="1" x14ac:dyDescent="0.2">
      <c r="A12" s="434">
        <v>9</v>
      </c>
      <c r="B12" s="435"/>
      <c r="C12" s="436" t="str">
        <f>I1Ext!C12</f>
        <v/>
      </c>
      <c r="D12" s="438" t="str">
        <f>I2Ext!C12</f>
        <v/>
      </c>
      <c r="E12" s="438" t="str">
        <f>I3Ext!C12</f>
        <v/>
      </c>
      <c r="F12" s="416"/>
      <c r="G12" s="416"/>
      <c r="H12" s="415"/>
      <c r="I12" s="417" t="str">
        <f>IF(COUNT(C12:H12)&gt;0,ROUNDUP(SUMPRODUCT(NB!D85:I85,Notenbogen!C12:H12,C47:H47)/SUMPRODUCT(NB!D85:I85,Notenbogen!C47:H47),2),"")</f>
        <v/>
      </c>
      <c r="J12" s="440" t="str">
        <f>I1SA!C12</f>
        <v/>
      </c>
      <c r="K12" s="441" t="str">
        <f>I2SA!C12</f>
        <v/>
      </c>
      <c r="L12" s="420" t="str">
        <f>IF(COUNT(I12:K12)&gt;0,ROUNDUP(SUMPRODUCT(I12:K12,NB!J85:L85)/COUNT(I12:K12),2),"")</f>
        <v/>
      </c>
      <c r="M12" s="442" t="str">
        <f t="shared" si="0"/>
        <v/>
      </c>
      <c r="N12" s="443" t="str">
        <f>II1Ext!C12</f>
        <v/>
      </c>
      <c r="O12" s="438" t="str">
        <f>II2Ext!C12</f>
        <v/>
      </c>
      <c r="P12" s="438" t="str">
        <f>II3Ext!C12</f>
        <v/>
      </c>
      <c r="Q12" s="416"/>
      <c r="R12" s="416"/>
      <c r="S12" s="415"/>
      <c r="T12" s="417" t="str">
        <f>IF(COUNT(N12:S12)&gt;0,ROUNDUP(SUMPRODUCT(NB!D126:I126,Notenbogen!N12:S12,N47:S47)/SUMPRODUCT(NB!D126:I126,Notenbogen!N47:S47),2),"")</f>
        <v/>
      </c>
      <c r="U12" s="440" t="str">
        <f>II1SA!C12</f>
        <v/>
      </c>
      <c r="V12" s="441" t="str">
        <f>II2SA!C12</f>
        <v/>
      </c>
      <c r="W12" s="420" t="str">
        <f>IF(COUNT(T12:V12)&gt;0,ROUNDUP(SUMPRODUCT(T12:V12,NB!J126:L126)/COUNT(T12:V12),2),"")</f>
        <v/>
      </c>
      <c r="X12" s="444" t="str">
        <f t="shared" si="1"/>
        <v/>
      </c>
      <c r="Y12" s="445" t="str">
        <f t="shared" si="2"/>
        <v/>
      </c>
      <c r="Z12" s="425"/>
      <c r="AA12" s="426"/>
      <c r="AB12" s="427" t="str">
        <f>IF(COUNT(C12:H12)=0,"",IF(Z12&lt;&gt;"", ROUND((2*NB!D11+Z12)/3, 2),ROUND(NB!D11, 2)))</f>
        <v/>
      </c>
      <c r="AC12" s="428" t="str">
        <f>IF(COUNT(J12:K12)+COUNT(U12:V12)&gt;0,ROUNDUP((SUMPRODUCT(NB!K85:L85,Notenbogen!J12:K12)+SUMPRODUCT(NB!K126:L126,Notenbogen!U12:V12))/(COUNT(J12:K12)+COUNT(U12:V12)),2),"")</f>
        <v/>
      </c>
      <c r="AD12" s="429" t="s">
        <v>160</v>
      </c>
      <c r="AE12" s="430"/>
      <c r="AF12" s="431"/>
      <c r="AG12" s="432"/>
    </row>
    <row r="13" spans="1:33" s="433" customFormat="1" ht="24.95" customHeight="1" x14ac:dyDescent="0.2">
      <c r="A13" s="434">
        <v>10</v>
      </c>
      <c r="B13" s="435"/>
      <c r="C13" s="436" t="str">
        <f>I1Ext!C13</f>
        <v/>
      </c>
      <c r="D13" s="438" t="str">
        <f>I2Ext!C12</f>
        <v/>
      </c>
      <c r="E13" s="438" t="str">
        <f>I3Ext!C13</f>
        <v/>
      </c>
      <c r="F13" s="416"/>
      <c r="G13" s="416"/>
      <c r="H13" s="415"/>
      <c r="I13" s="417" t="str">
        <f>IF(COUNT(C13:H13)&gt;0,ROUNDUP(SUMPRODUCT(NB!D86:I86,Notenbogen!C13:H13,C48:H48)/SUMPRODUCT(NB!D86:I86,Notenbogen!C48:H48),2),"")</f>
        <v/>
      </c>
      <c r="J13" s="440" t="str">
        <f>I1SA!C13</f>
        <v/>
      </c>
      <c r="K13" s="441" t="str">
        <f>I2SA!C13</f>
        <v/>
      </c>
      <c r="L13" s="420" t="str">
        <f>IF(COUNT(I13:K13)&gt;0,ROUNDUP(SUMPRODUCT(I13:K13,NB!J86:L86)/COUNT(I13:K13),2),"")</f>
        <v/>
      </c>
      <c r="M13" s="442" t="str">
        <f t="shared" si="0"/>
        <v/>
      </c>
      <c r="N13" s="443" t="str">
        <f>II1Ext!C13</f>
        <v/>
      </c>
      <c r="O13" s="438" t="str">
        <f>II2Ext!C13</f>
        <v/>
      </c>
      <c r="P13" s="438" t="str">
        <f>II3Ext!C13</f>
        <v/>
      </c>
      <c r="Q13" s="416"/>
      <c r="R13" s="416"/>
      <c r="S13" s="415"/>
      <c r="T13" s="417" t="str">
        <f>IF(COUNT(N13:S13)&gt;0,ROUNDUP(SUMPRODUCT(NB!D127:I127,Notenbogen!N13:S13,N48:S48)/SUMPRODUCT(NB!D127:I127,Notenbogen!N48:S48),2),"")</f>
        <v/>
      </c>
      <c r="U13" s="440" t="str">
        <f>II1SA!C13</f>
        <v/>
      </c>
      <c r="V13" s="441" t="str">
        <f>II2SA!C13</f>
        <v/>
      </c>
      <c r="W13" s="420" t="str">
        <f>IF(COUNT(T13:V13)&gt;0,ROUNDUP(SUMPRODUCT(T13:V13,NB!J127:L127)/COUNT(T13:V13),2),"")</f>
        <v/>
      </c>
      <c r="X13" s="444" t="str">
        <f t="shared" si="1"/>
        <v/>
      </c>
      <c r="Y13" s="445" t="str">
        <f t="shared" si="2"/>
        <v/>
      </c>
      <c r="Z13" s="425"/>
      <c r="AA13" s="426"/>
      <c r="AB13" s="427" t="str">
        <f>IF(COUNT(C13:H13)=0,"",IF(Z13&lt;&gt;"", ROUND((2*NB!D12+Z13)/3, 2),ROUND(NB!D12, 2)))</f>
        <v/>
      </c>
      <c r="AC13" s="428" t="str">
        <f>IF(COUNT(J13:K13)+COUNT(U13:V13)&gt;0,ROUNDUP((SUMPRODUCT(NB!K86:L86,Notenbogen!J13:K13)+SUMPRODUCT(NB!K127:L127,Notenbogen!U13:V13))/(COUNT(J13:K13)+COUNT(U13:V13)),2),"")</f>
        <v/>
      </c>
      <c r="AD13" s="429" t="s">
        <v>160</v>
      </c>
      <c r="AE13" s="430"/>
      <c r="AF13" s="431"/>
      <c r="AG13" s="432"/>
    </row>
    <row r="14" spans="1:33" s="433" customFormat="1" ht="24.95" customHeight="1" x14ac:dyDescent="0.2">
      <c r="A14" s="434">
        <v>11</v>
      </c>
      <c r="B14" s="435"/>
      <c r="C14" s="436" t="str">
        <f>I1Ext!C14</f>
        <v/>
      </c>
      <c r="D14" s="438" t="str">
        <f>I2Ext!C14</f>
        <v/>
      </c>
      <c r="E14" s="438" t="str">
        <f>I3Ext!C14</f>
        <v/>
      </c>
      <c r="F14" s="416"/>
      <c r="G14" s="416"/>
      <c r="H14" s="415"/>
      <c r="I14" s="417" t="str">
        <f>IF(COUNT(C14:H14)&gt;0,ROUNDUP(SUMPRODUCT(NB!D87:I87,Notenbogen!C14:H14,C49:H49)/SUMPRODUCT(NB!D87:I87,Notenbogen!C49:H49),2),"")</f>
        <v/>
      </c>
      <c r="J14" s="440" t="str">
        <f>I1SA!C14</f>
        <v/>
      </c>
      <c r="K14" s="441" t="str">
        <f>I2SA!C14</f>
        <v/>
      </c>
      <c r="L14" s="420" t="str">
        <f>IF(COUNT(I14:K14)&gt;0,ROUNDUP(SUMPRODUCT(I14:K14,NB!J87:L87)/COUNT(I14:K14),2),"")</f>
        <v/>
      </c>
      <c r="M14" s="442" t="str">
        <f t="shared" si="0"/>
        <v/>
      </c>
      <c r="N14" s="443" t="str">
        <f>II1Ext!C14</f>
        <v/>
      </c>
      <c r="O14" s="438" t="str">
        <f>II2Ext!C14</f>
        <v/>
      </c>
      <c r="P14" s="438" t="str">
        <f>II3Ext!C14</f>
        <v/>
      </c>
      <c r="Q14" s="416"/>
      <c r="R14" s="416"/>
      <c r="S14" s="415"/>
      <c r="T14" s="417" t="str">
        <f>IF(COUNT(N14:S14)&gt;0,ROUNDUP(SUMPRODUCT(NB!D128:I128,Notenbogen!N14:S14,N49:S49)/SUMPRODUCT(NB!D128:I128,Notenbogen!N49:S49),2),"")</f>
        <v/>
      </c>
      <c r="U14" s="440" t="str">
        <f>II1SA!C14</f>
        <v/>
      </c>
      <c r="V14" s="441" t="str">
        <f>II2SA!C14</f>
        <v/>
      </c>
      <c r="W14" s="420" t="str">
        <f>IF(COUNT(T14:V14)&gt;0,ROUNDUP(SUMPRODUCT(T14:V14,NB!J128:L128)/COUNT(T14:V14),2),"")</f>
        <v/>
      </c>
      <c r="X14" s="444" t="str">
        <f t="shared" si="1"/>
        <v/>
      </c>
      <c r="Y14" s="445" t="str">
        <f t="shared" si="2"/>
        <v/>
      </c>
      <c r="Z14" s="425"/>
      <c r="AA14" s="426"/>
      <c r="AB14" s="427" t="str">
        <f>IF(COUNT(C14:H14)=0,"",IF(Z14&lt;&gt;"", ROUND((2*NB!D13+Z14)/3, 2),ROUND(NB!D13, 2)))</f>
        <v/>
      </c>
      <c r="AC14" s="428" t="str">
        <f>IF(COUNT(J14:K14)+COUNT(U14:V14)&gt;0,ROUNDUP((SUMPRODUCT(NB!K87:L87,Notenbogen!J14:K14)+SUMPRODUCT(NB!K128:L128,Notenbogen!U14:V14))/(COUNT(J14:K14)+COUNT(U14:V14)),2),"")</f>
        <v/>
      </c>
      <c r="AD14" s="429" t="s">
        <v>160</v>
      </c>
      <c r="AE14" s="430"/>
      <c r="AF14" s="431"/>
      <c r="AG14" s="432"/>
    </row>
    <row r="15" spans="1:33" s="433" customFormat="1" ht="24.95" customHeight="1" x14ac:dyDescent="0.2">
      <c r="A15" s="434">
        <v>12</v>
      </c>
      <c r="B15" s="435"/>
      <c r="C15" s="436" t="str">
        <f>I1Ext!C15</f>
        <v/>
      </c>
      <c r="D15" s="438" t="str">
        <f>I2Ext!C14</f>
        <v/>
      </c>
      <c r="E15" s="438" t="str">
        <f>I3Ext!C15</f>
        <v/>
      </c>
      <c r="F15" s="416"/>
      <c r="G15" s="416"/>
      <c r="H15" s="415"/>
      <c r="I15" s="417" t="str">
        <f>IF(COUNT(C15:H15)&gt;0,ROUNDUP(SUMPRODUCT(NB!D88:I88,Notenbogen!C15:H15,C50:H50)/SUMPRODUCT(NB!D88:I88,Notenbogen!C50:H50),2),"")</f>
        <v/>
      </c>
      <c r="J15" s="440" t="str">
        <f>I1SA!C15</f>
        <v/>
      </c>
      <c r="K15" s="441" t="str">
        <f>I2SA!C15</f>
        <v/>
      </c>
      <c r="L15" s="420" t="str">
        <f>IF(COUNT(I15:K15)&gt;0,ROUNDUP(SUMPRODUCT(I15:K15,NB!J88:L88)/COUNT(I15:K15),2),"")</f>
        <v/>
      </c>
      <c r="M15" s="442" t="str">
        <f t="shared" si="0"/>
        <v/>
      </c>
      <c r="N15" s="443" t="str">
        <f>II1Ext!C15</f>
        <v/>
      </c>
      <c r="O15" s="438" t="str">
        <f>II2Ext!C15</f>
        <v/>
      </c>
      <c r="P15" s="438" t="str">
        <f>II3Ext!C15</f>
        <v/>
      </c>
      <c r="Q15" s="416"/>
      <c r="R15" s="416"/>
      <c r="S15" s="415"/>
      <c r="T15" s="417" t="str">
        <f>IF(COUNT(N15:S15)&gt;0,ROUNDUP(SUMPRODUCT(NB!D129:I129,Notenbogen!N15:S15,N50:S50)/SUMPRODUCT(NB!D129:I129,Notenbogen!N50:S50),2),"")</f>
        <v/>
      </c>
      <c r="U15" s="440" t="str">
        <f>II1SA!C15</f>
        <v/>
      </c>
      <c r="V15" s="441" t="str">
        <f>II2SA!C15</f>
        <v/>
      </c>
      <c r="W15" s="420" t="str">
        <f>IF(COUNT(T15:V15)&gt;0,ROUNDUP(SUMPRODUCT(T15:V15,NB!J129:L129)/COUNT(T15:V15),2),"")</f>
        <v/>
      </c>
      <c r="X15" s="444" t="str">
        <f t="shared" si="1"/>
        <v/>
      </c>
      <c r="Y15" s="445" t="str">
        <f t="shared" si="2"/>
        <v/>
      </c>
      <c r="Z15" s="425"/>
      <c r="AA15" s="426"/>
      <c r="AB15" s="427" t="str">
        <f>IF(COUNT(C15:H15)=0,"",IF(Z15&lt;&gt;"", ROUND((2*NB!D14+Z15)/3, 2),ROUND(NB!D14, 2)))</f>
        <v/>
      </c>
      <c r="AC15" s="428" t="str">
        <f>IF(COUNT(J15:K15)+COUNT(U15:V15)&gt;0,ROUNDUP((SUMPRODUCT(NB!K88:L88,Notenbogen!J15:K15)+SUMPRODUCT(NB!K129:L129,Notenbogen!U15:V15))/(COUNT(J15:K15)+COUNT(U15:V15)),2),"")</f>
        <v/>
      </c>
      <c r="AD15" s="429" t="s">
        <v>160</v>
      </c>
      <c r="AE15" s="430"/>
      <c r="AF15" s="431"/>
      <c r="AG15" s="432"/>
    </row>
    <row r="16" spans="1:33" s="433" customFormat="1" ht="24.95" customHeight="1" x14ac:dyDescent="0.2">
      <c r="A16" s="434">
        <v>13</v>
      </c>
      <c r="B16" s="435"/>
      <c r="C16" s="436" t="str">
        <f>I1Ext!C16</f>
        <v/>
      </c>
      <c r="D16" s="438" t="str">
        <f>I2Ext!C16</f>
        <v/>
      </c>
      <c r="E16" s="438" t="str">
        <f>I3Ext!C16</f>
        <v/>
      </c>
      <c r="F16" s="416"/>
      <c r="G16" s="416"/>
      <c r="H16" s="415"/>
      <c r="I16" s="417" t="str">
        <f>IF(COUNT(C16:H16)&gt;0,ROUNDUP(SUMPRODUCT(NB!D89:I89,Notenbogen!C16:H16,C51:H51)/SUMPRODUCT(NB!D89:I89,Notenbogen!C51:H51),2),"")</f>
        <v/>
      </c>
      <c r="J16" s="440" t="str">
        <f>I1SA!C16</f>
        <v/>
      </c>
      <c r="K16" s="441" t="str">
        <f>I2SA!C16</f>
        <v/>
      </c>
      <c r="L16" s="420" t="str">
        <f>IF(COUNT(I16:K16)&gt;0,ROUNDUP(SUMPRODUCT(I16:K16,NB!J89:L89)/COUNT(I16:K16),2),"")</f>
        <v/>
      </c>
      <c r="M16" s="442" t="str">
        <f t="shared" si="0"/>
        <v/>
      </c>
      <c r="N16" s="443" t="str">
        <f>II1Ext!C16</f>
        <v/>
      </c>
      <c r="O16" s="438" t="str">
        <f>II2Ext!C16</f>
        <v/>
      </c>
      <c r="P16" s="438" t="str">
        <f>II3Ext!C16</f>
        <v/>
      </c>
      <c r="Q16" s="416"/>
      <c r="R16" s="416"/>
      <c r="S16" s="415"/>
      <c r="T16" s="417" t="str">
        <f>IF(COUNT(N16:S16)&gt;0,ROUNDUP(SUMPRODUCT(NB!D130:I130,Notenbogen!N16:S16,N51:S51)/SUMPRODUCT(NB!D130:I130,Notenbogen!N51:S51),2),"")</f>
        <v/>
      </c>
      <c r="U16" s="440" t="str">
        <f>II1SA!C16</f>
        <v/>
      </c>
      <c r="V16" s="441" t="str">
        <f>II2SA!C16</f>
        <v/>
      </c>
      <c r="W16" s="420" t="str">
        <f>IF(COUNT(T16:V16)&gt;0,ROUNDUP(SUMPRODUCT(T16:V16,NB!J130:L130)/COUNT(T16:V16),2),"")</f>
        <v/>
      </c>
      <c r="X16" s="444" t="str">
        <f t="shared" si="1"/>
        <v/>
      </c>
      <c r="Y16" s="445" t="str">
        <f t="shared" si="2"/>
        <v/>
      </c>
      <c r="Z16" s="425"/>
      <c r="AA16" s="426"/>
      <c r="AB16" s="427" t="str">
        <f>IF(COUNT(C16:H16)=0,"",IF(Z16&lt;&gt;"", ROUND((2*NB!D15+Z16)/3, 2),ROUND(NB!D15, 2)))</f>
        <v/>
      </c>
      <c r="AC16" s="428" t="str">
        <f>IF(COUNT(J16:K16)+COUNT(U16:V16)&gt;0,ROUNDUP((SUMPRODUCT(NB!K89:L89,Notenbogen!J16:K16)+SUMPRODUCT(NB!K130:L130,Notenbogen!U16:V16))/(COUNT(J16:K16)+COUNT(U16:V16)),2),"")</f>
        <v/>
      </c>
      <c r="AD16" s="429" t="s">
        <v>160</v>
      </c>
      <c r="AE16" s="430"/>
      <c r="AF16" s="431"/>
      <c r="AG16" s="432"/>
    </row>
    <row r="17" spans="1:33" s="433" customFormat="1" ht="24.95" customHeight="1" x14ac:dyDescent="0.2">
      <c r="A17" s="434">
        <v>14</v>
      </c>
      <c r="B17" s="435"/>
      <c r="C17" s="436" t="str">
        <f>I1Ext!C17</f>
        <v/>
      </c>
      <c r="D17" s="438" t="str">
        <f>I2Ext!C16</f>
        <v/>
      </c>
      <c r="E17" s="438" t="str">
        <f>I3Ext!C17</f>
        <v/>
      </c>
      <c r="F17" s="416"/>
      <c r="G17" s="416"/>
      <c r="H17" s="415"/>
      <c r="I17" s="417" t="str">
        <f>IF(COUNT(C17:H17)&gt;0,ROUNDUP(SUMPRODUCT(NB!D90:I90,Notenbogen!C17:H17,C52:H52)/SUMPRODUCT(NB!D90:I90,Notenbogen!C52:H52),2),"")</f>
        <v/>
      </c>
      <c r="J17" s="440" t="str">
        <f>I1SA!C17</f>
        <v/>
      </c>
      <c r="K17" s="441" t="str">
        <f>I2SA!C17</f>
        <v/>
      </c>
      <c r="L17" s="420" t="str">
        <f>IF(COUNT(I17:K17)&gt;0,ROUNDUP(SUMPRODUCT(I17:K17,NB!J90:L90)/COUNT(I17:K17),2),"")</f>
        <v/>
      </c>
      <c r="M17" s="442" t="str">
        <f t="shared" si="0"/>
        <v/>
      </c>
      <c r="N17" s="443" t="str">
        <f>II1Ext!C17</f>
        <v/>
      </c>
      <c r="O17" s="438" t="str">
        <f>II2Ext!C17</f>
        <v/>
      </c>
      <c r="P17" s="438" t="str">
        <f>II3Ext!C17</f>
        <v/>
      </c>
      <c r="Q17" s="416"/>
      <c r="R17" s="416"/>
      <c r="S17" s="415"/>
      <c r="T17" s="417" t="str">
        <f>IF(COUNT(N17:S17)&gt;0,ROUNDUP(SUMPRODUCT(NB!D131:I131,Notenbogen!N17:S17,N52:S52)/SUMPRODUCT(NB!D131:I131,Notenbogen!N52:S52),2),"")</f>
        <v/>
      </c>
      <c r="U17" s="440" t="str">
        <f>II1SA!C17</f>
        <v/>
      </c>
      <c r="V17" s="441" t="str">
        <f>II2SA!C17</f>
        <v/>
      </c>
      <c r="W17" s="420" t="str">
        <f>IF(COUNT(T17:V17)&gt;0,ROUNDUP(SUMPRODUCT(T17:V17,NB!J131:L131)/COUNT(T17:V17),2),"")</f>
        <v/>
      </c>
      <c r="X17" s="444" t="str">
        <f t="shared" si="1"/>
        <v/>
      </c>
      <c r="Y17" s="445" t="str">
        <f t="shared" si="2"/>
        <v/>
      </c>
      <c r="Z17" s="425"/>
      <c r="AA17" s="426"/>
      <c r="AB17" s="427" t="str">
        <f>IF(COUNT(C17:H17)=0,"",IF(Z17&lt;&gt;"", ROUND((2*NB!D16+Z17)/3, 2),ROUND(NB!D16, 2)))</f>
        <v/>
      </c>
      <c r="AC17" s="428" t="str">
        <f>IF(COUNT(J17:K17)+COUNT(U17:V17)&gt;0,ROUNDUP((SUMPRODUCT(NB!K90:L90,Notenbogen!J17:K17)+SUMPRODUCT(NB!K131:L131,Notenbogen!U17:V17))/(COUNT(J17:K17)+COUNT(U17:V17)),2),"")</f>
        <v/>
      </c>
      <c r="AD17" s="429" t="s">
        <v>160</v>
      </c>
      <c r="AE17" s="430"/>
      <c r="AF17" s="431"/>
      <c r="AG17" s="432"/>
    </row>
    <row r="18" spans="1:33" s="433" customFormat="1" ht="24.95" customHeight="1" x14ac:dyDescent="0.2">
      <c r="A18" s="434">
        <v>15</v>
      </c>
      <c r="B18" s="435"/>
      <c r="C18" s="436" t="str">
        <f>I1Ext!C18</f>
        <v/>
      </c>
      <c r="D18" s="438" t="str">
        <f>I2Ext!C18</f>
        <v/>
      </c>
      <c r="E18" s="438" t="str">
        <f>I3Ext!C18</f>
        <v/>
      </c>
      <c r="F18" s="416"/>
      <c r="G18" s="416"/>
      <c r="H18" s="415"/>
      <c r="I18" s="417" t="str">
        <f>IF(COUNT(C18:H18)&gt;0,ROUNDUP(SUMPRODUCT(NB!D91:I91,Notenbogen!C18:H18,C53:H53)/SUMPRODUCT(NB!D91:I91,Notenbogen!C53:H53),2),"")</f>
        <v/>
      </c>
      <c r="J18" s="440" t="str">
        <f>I1SA!C18</f>
        <v/>
      </c>
      <c r="K18" s="441" t="str">
        <f>I2SA!C18</f>
        <v/>
      </c>
      <c r="L18" s="420" t="str">
        <f>IF(COUNT(I18:K18)&gt;0,ROUNDUP(SUMPRODUCT(I18:K18,NB!J91:L91)/COUNT(I18:K18),2),"")</f>
        <v/>
      </c>
      <c r="M18" s="442" t="str">
        <f t="shared" si="0"/>
        <v/>
      </c>
      <c r="N18" s="443" t="str">
        <f>II1Ext!C18</f>
        <v/>
      </c>
      <c r="O18" s="438" t="str">
        <f>II2Ext!C18</f>
        <v/>
      </c>
      <c r="P18" s="438" t="str">
        <f>II3Ext!C18</f>
        <v/>
      </c>
      <c r="Q18" s="416"/>
      <c r="R18" s="416"/>
      <c r="S18" s="415"/>
      <c r="T18" s="417" t="str">
        <f>IF(COUNT(N18:S18)&gt;0,ROUNDUP(SUMPRODUCT(NB!D132:I132,Notenbogen!N18:S18,N53:S53)/SUMPRODUCT(NB!D132:I132,Notenbogen!N53:S53),2),"")</f>
        <v/>
      </c>
      <c r="U18" s="440" t="str">
        <f>II1SA!C18</f>
        <v/>
      </c>
      <c r="V18" s="441" t="str">
        <f>II2SA!C18</f>
        <v/>
      </c>
      <c r="W18" s="420" t="str">
        <f>IF(COUNT(T18:V18)&gt;0,ROUNDUP(SUMPRODUCT(T18:V18,NB!J132:L132)/COUNT(T18:V18),2),"")</f>
        <v/>
      </c>
      <c r="X18" s="444" t="str">
        <f t="shared" si="1"/>
        <v/>
      </c>
      <c r="Y18" s="445" t="str">
        <f t="shared" si="2"/>
        <v/>
      </c>
      <c r="Z18" s="425"/>
      <c r="AA18" s="426"/>
      <c r="AB18" s="427" t="str">
        <f>IF(COUNT(C18:H18)=0,"",IF(Z18&lt;&gt;"", ROUND((2*NB!D17+Z18)/3, 2),ROUND(NB!D17, 2)))</f>
        <v/>
      </c>
      <c r="AC18" s="428" t="str">
        <f>IF(COUNT(J18:K18)+COUNT(U18:V18)&gt;0,ROUNDUP((SUMPRODUCT(NB!K91:L91,Notenbogen!J18:K18)+SUMPRODUCT(NB!K132:L132,Notenbogen!U18:V18))/(COUNT(J18:K18)+COUNT(U18:V18)),2),"")</f>
        <v/>
      </c>
      <c r="AD18" s="429" t="s">
        <v>160</v>
      </c>
      <c r="AE18" s="430"/>
      <c r="AF18" s="431"/>
      <c r="AG18" s="432"/>
    </row>
    <row r="19" spans="1:33" s="433" customFormat="1" ht="24.95" customHeight="1" x14ac:dyDescent="0.2">
      <c r="A19" s="434">
        <v>16</v>
      </c>
      <c r="B19" s="435"/>
      <c r="C19" s="436" t="str">
        <f>I1Ext!C19</f>
        <v/>
      </c>
      <c r="D19" s="438" t="str">
        <f>I2Ext!C18</f>
        <v/>
      </c>
      <c r="E19" s="438" t="str">
        <f>I3Ext!C19</f>
        <v/>
      </c>
      <c r="F19" s="416"/>
      <c r="G19" s="416"/>
      <c r="H19" s="415"/>
      <c r="I19" s="417" t="str">
        <f>IF(COUNT(C19:H19)&gt;0,ROUNDUP(SUMPRODUCT(NB!D92:I92,Notenbogen!C19:H19,C54:H54)/SUMPRODUCT(NB!D92:I92,Notenbogen!C54:H54),2),"")</f>
        <v/>
      </c>
      <c r="J19" s="440" t="str">
        <f>I1SA!C19</f>
        <v/>
      </c>
      <c r="K19" s="441" t="str">
        <f>I2SA!C19</f>
        <v/>
      </c>
      <c r="L19" s="420" t="str">
        <f>IF(COUNT(I19:K19)&gt;0,ROUNDUP(SUMPRODUCT(I19:K19,NB!J92:L92)/COUNT(I19:K19),2),"")</f>
        <v/>
      </c>
      <c r="M19" s="442" t="str">
        <f t="shared" si="0"/>
        <v/>
      </c>
      <c r="N19" s="443" t="str">
        <f>II1Ext!C19</f>
        <v/>
      </c>
      <c r="O19" s="438" t="str">
        <f>II2Ext!C19</f>
        <v/>
      </c>
      <c r="P19" s="438" t="str">
        <f>II3Ext!C19</f>
        <v/>
      </c>
      <c r="Q19" s="416"/>
      <c r="R19" s="416"/>
      <c r="S19" s="415"/>
      <c r="T19" s="417" t="str">
        <f>IF(COUNT(N19:S19)&gt;0,ROUNDUP(SUMPRODUCT(NB!D133:I133,Notenbogen!N19:S19,N54:S54)/SUMPRODUCT(NB!D133:I133,Notenbogen!N54:S54),2),"")</f>
        <v/>
      </c>
      <c r="U19" s="440" t="str">
        <f>II1SA!C19</f>
        <v/>
      </c>
      <c r="V19" s="441" t="str">
        <f>II2SA!C19</f>
        <v/>
      </c>
      <c r="W19" s="420" t="str">
        <f>IF(COUNT(T19:V19)&gt;0,ROUNDUP(SUMPRODUCT(T19:V19,NB!J133:L133)/COUNT(T19:V19),2),"")</f>
        <v/>
      </c>
      <c r="X19" s="444" t="str">
        <f t="shared" si="1"/>
        <v/>
      </c>
      <c r="Y19" s="445" t="str">
        <f t="shared" si="2"/>
        <v/>
      </c>
      <c r="Z19" s="425"/>
      <c r="AA19" s="426"/>
      <c r="AB19" s="427" t="str">
        <f>IF(COUNT(C19:H19)=0,"",IF(Z19&lt;&gt;"", ROUND((2*NB!D18+Z19)/3, 2),ROUND(NB!D18, 2)))</f>
        <v/>
      </c>
      <c r="AC19" s="428" t="str">
        <f>IF(COUNT(J19:K19)+COUNT(U19:V19)&gt;0,ROUNDUP((SUMPRODUCT(NB!K92:L92,Notenbogen!J19:K19)+SUMPRODUCT(NB!K133:L133,Notenbogen!U19:V19))/(COUNT(J19:K19)+COUNT(U19:V19)),2),"")</f>
        <v/>
      </c>
      <c r="AD19" s="429" t="s">
        <v>160</v>
      </c>
      <c r="AE19" s="430"/>
      <c r="AF19" s="431"/>
      <c r="AG19" s="432"/>
    </row>
    <row r="20" spans="1:33" s="433" customFormat="1" ht="24.95" customHeight="1" x14ac:dyDescent="0.2">
      <c r="A20" s="434">
        <v>17</v>
      </c>
      <c r="B20" s="435"/>
      <c r="C20" s="436" t="str">
        <f>I1Ext!C20</f>
        <v/>
      </c>
      <c r="D20" s="438" t="str">
        <f>I2Ext!C20</f>
        <v/>
      </c>
      <c r="E20" s="438" t="str">
        <f>I3Ext!C20</f>
        <v/>
      </c>
      <c r="F20" s="416"/>
      <c r="G20" s="416"/>
      <c r="H20" s="415"/>
      <c r="I20" s="417" t="str">
        <f>IF(COUNT(C20:H20)&gt;0,ROUNDUP(SUMPRODUCT(NB!D93:I93,Notenbogen!C20:H20,C55:H55)/SUMPRODUCT(NB!D93:I93,Notenbogen!C55:H55),2),"")</f>
        <v/>
      </c>
      <c r="J20" s="440" t="str">
        <f>I1SA!C20</f>
        <v/>
      </c>
      <c r="K20" s="441" t="str">
        <f>I2SA!C20</f>
        <v/>
      </c>
      <c r="L20" s="420" t="str">
        <f>IF(COUNT(I20:K20)&gt;0,ROUNDUP(SUMPRODUCT(I20:K20,NB!J93:L93)/COUNT(I20:K20),2),"")</f>
        <v/>
      </c>
      <c r="M20" s="442" t="str">
        <f t="shared" si="0"/>
        <v/>
      </c>
      <c r="N20" s="443" t="str">
        <f>II1Ext!C20</f>
        <v/>
      </c>
      <c r="O20" s="438" t="str">
        <f>II2Ext!C20</f>
        <v/>
      </c>
      <c r="P20" s="438" t="str">
        <f>II3Ext!C20</f>
        <v/>
      </c>
      <c r="Q20" s="416"/>
      <c r="R20" s="416"/>
      <c r="S20" s="415"/>
      <c r="T20" s="417" t="str">
        <f>IF(COUNT(N20:S20)&gt;0,ROUNDUP(SUMPRODUCT(NB!D134:I134,Notenbogen!N20:S20,N55:S55)/SUMPRODUCT(NB!D134:I134,Notenbogen!N55:S55),2),"")</f>
        <v/>
      </c>
      <c r="U20" s="440" t="str">
        <f>II1SA!C20</f>
        <v/>
      </c>
      <c r="V20" s="441" t="str">
        <f>II2SA!C20</f>
        <v/>
      </c>
      <c r="W20" s="420" t="str">
        <f>IF(COUNT(T20:V20)&gt;0,ROUNDUP(SUMPRODUCT(T20:V20,NB!J134:L134)/COUNT(T20:V20),2),"")</f>
        <v/>
      </c>
      <c r="X20" s="444" t="str">
        <f t="shared" si="1"/>
        <v/>
      </c>
      <c r="Y20" s="445" t="str">
        <f t="shared" si="2"/>
        <v/>
      </c>
      <c r="Z20" s="425"/>
      <c r="AA20" s="426"/>
      <c r="AB20" s="427" t="str">
        <f>IF(COUNT(C20:H20)=0,"",IF(Z20&lt;&gt;"", ROUND((2*NB!D19+Z20)/3, 2),ROUND(NB!D19, 2)))</f>
        <v/>
      </c>
      <c r="AC20" s="428" t="str">
        <f>IF(COUNT(J20:K20)+COUNT(U20:V20)&gt;0,ROUNDUP((SUMPRODUCT(NB!K93:L93,Notenbogen!J20:K20)+SUMPRODUCT(NB!K134:L134,Notenbogen!U20:V20))/(COUNT(J20:K20)+COUNT(U20:V20)),2),"")</f>
        <v/>
      </c>
      <c r="AD20" s="429" t="s">
        <v>160</v>
      </c>
      <c r="AE20" s="430"/>
      <c r="AF20" s="431"/>
      <c r="AG20" s="432"/>
    </row>
    <row r="21" spans="1:33" s="433" customFormat="1" ht="24.95" customHeight="1" x14ac:dyDescent="0.2">
      <c r="A21" s="434">
        <v>18</v>
      </c>
      <c r="B21" s="435"/>
      <c r="C21" s="436" t="str">
        <f>I1Ext!C21</f>
        <v/>
      </c>
      <c r="D21" s="438" t="str">
        <f>I2Ext!C20</f>
        <v/>
      </c>
      <c r="E21" s="438" t="str">
        <f>I3Ext!C21</f>
        <v/>
      </c>
      <c r="F21" s="416"/>
      <c r="G21" s="416"/>
      <c r="H21" s="415"/>
      <c r="I21" s="417" t="str">
        <f>IF(COUNT(C21:H21)&gt;0,ROUNDUP(SUMPRODUCT(NB!D94:I94,Notenbogen!C21:H21,C56:H56)/SUMPRODUCT(NB!D94:I94,Notenbogen!C56:H56),2),"")</f>
        <v/>
      </c>
      <c r="J21" s="440" t="str">
        <f>I1SA!C21</f>
        <v/>
      </c>
      <c r="K21" s="441" t="str">
        <f>I2SA!C21</f>
        <v/>
      </c>
      <c r="L21" s="420" t="str">
        <f>IF(COUNT(I21:K21)&gt;0,ROUNDUP(SUMPRODUCT(I21:K21,NB!J94:L94)/COUNT(I21:K21),2),"")</f>
        <v/>
      </c>
      <c r="M21" s="442" t="str">
        <f t="shared" si="0"/>
        <v/>
      </c>
      <c r="N21" s="443" t="str">
        <f>II1Ext!C21</f>
        <v/>
      </c>
      <c r="O21" s="438" t="str">
        <f>II2Ext!C21</f>
        <v/>
      </c>
      <c r="P21" s="438" t="str">
        <f>II3Ext!C21</f>
        <v/>
      </c>
      <c r="Q21" s="416"/>
      <c r="R21" s="416"/>
      <c r="S21" s="415"/>
      <c r="T21" s="417" t="str">
        <f>IF(COUNT(N21:S21)&gt;0,ROUNDUP(SUMPRODUCT(NB!D135:I135,Notenbogen!N21:S21,N56:S56)/SUMPRODUCT(NB!D135:I135,Notenbogen!N56:S56),2),"")</f>
        <v/>
      </c>
      <c r="U21" s="440" t="str">
        <f>II1SA!C21</f>
        <v/>
      </c>
      <c r="V21" s="441" t="str">
        <f>II2SA!C21</f>
        <v/>
      </c>
      <c r="W21" s="420" t="str">
        <f>IF(COUNT(T21:V21)&gt;0,ROUNDUP(SUMPRODUCT(T21:V21,NB!J135:L135)/COUNT(T21:V21),2),"")</f>
        <v/>
      </c>
      <c r="X21" s="444" t="str">
        <f t="shared" si="1"/>
        <v/>
      </c>
      <c r="Y21" s="445" t="str">
        <f t="shared" si="2"/>
        <v/>
      </c>
      <c r="Z21" s="425"/>
      <c r="AA21" s="426"/>
      <c r="AB21" s="427" t="str">
        <f>IF(COUNT(C21:H21)=0,"",IF(Z21&lt;&gt;"", ROUND((2*NB!D20+Z21)/3, 2),ROUND(NB!D20, 2)))</f>
        <v/>
      </c>
      <c r="AC21" s="428" t="str">
        <f>IF(COUNT(J21:K21)+COUNT(U21:V21)&gt;0,ROUNDUP((SUMPRODUCT(NB!K94:L94,Notenbogen!J21:K21)+SUMPRODUCT(NB!K135:L135,Notenbogen!U21:V21))/(COUNT(J21:K21)+COUNT(U21:V21)),2),"")</f>
        <v/>
      </c>
      <c r="AD21" s="429" t="s">
        <v>160</v>
      </c>
      <c r="AE21" s="430"/>
      <c r="AF21" s="431"/>
      <c r="AG21" s="432"/>
    </row>
    <row r="22" spans="1:33" s="433" customFormat="1" ht="24.95" customHeight="1" x14ac:dyDescent="0.2">
      <c r="A22" s="434">
        <v>19</v>
      </c>
      <c r="B22" s="435"/>
      <c r="C22" s="436" t="str">
        <f>I1Ext!C22</f>
        <v/>
      </c>
      <c r="D22" s="438" t="str">
        <f>I2Ext!C22</f>
        <v/>
      </c>
      <c r="E22" s="438" t="str">
        <f>I3Ext!C22</f>
        <v/>
      </c>
      <c r="F22" s="416"/>
      <c r="G22" s="416"/>
      <c r="H22" s="415"/>
      <c r="I22" s="417" t="str">
        <f>IF(COUNT(C22:H22)&gt;0,ROUNDUP(SUMPRODUCT(NB!D95:I95,Notenbogen!C22:H22,C57:H57)/SUMPRODUCT(NB!D95:I95,Notenbogen!C57:H57),2),"")</f>
        <v/>
      </c>
      <c r="J22" s="440" t="str">
        <f>I1SA!C22</f>
        <v/>
      </c>
      <c r="K22" s="441" t="str">
        <f>I2SA!C22</f>
        <v/>
      </c>
      <c r="L22" s="420" t="str">
        <f>IF(COUNT(I22:K22)&gt;0,ROUNDUP(SUMPRODUCT(I22:K22,NB!J95:L95)/COUNT(I22:K22),2),"")</f>
        <v/>
      </c>
      <c r="M22" s="442" t="str">
        <f t="shared" si="0"/>
        <v/>
      </c>
      <c r="N22" s="443" t="str">
        <f>II1Ext!C22</f>
        <v/>
      </c>
      <c r="O22" s="438" t="str">
        <f>II2Ext!C22</f>
        <v/>
      </c>
      <c r="P22" s="438" t="str">
        <f>II3Ext!C22</f>
        <v/>
      </c>
      <c r="Q22" s="416"/>
      <c r="R22" s="416"/>
      <c r="S22" s="415"/>
      <c r="T22" s="417" t="str">
        <f>IF(COUNT(N22:S22)&gt;0,ROUNDUP(SUMPRODUCT(NB!D136:I136,Notenbogen!N22:S22,N57:S57)/SUMPRODUCT(NB!D136:I136,Notenbogen!N57:S57),2),"")</f>
        <v/>
      </c>
      <c r="U22" s="440" t="str">
        <f>II1SA!C22</f>
        <v/>
      </c>
      <c r="V22" s="441" t="str">
        <f>II2SA!C22</f>
        <v/>
      </c>
      <c r="W22" s="420" t="str">
        <f>IF(COUNT(T22:V22)&gt;0,ROUNDUP(SUMPRODUCT(T22:V22,NB!J136:L136)/COUNT(T22:V22),2),"")</f>
        <v/>
      </c>
      <c r="X22" s="444" t="str">
        <f t="shared" si="1"/>
        <v/>
      </c>
      <c r="Y22" s="445" t="str">
        <f t="shared" si="2"/>
        <v/>
      </c>
      <c r="Z22" s="425"/>
      <c r="AA22" s="426"/>
      <c r="AB22" s="427" t="str">
        <f>IF(COUNT(C22:H22)=0,"",IF(Z22&lt;&gt;"", ROUND((2*NB!D21+Z22)/3, 2),ROUND(NB!D21, 2)))</f>
        <v/>
      </c>
      <c r="AC22" s="428" t="str">
        <f>IF(COUNT(J22:K22)+COUNT(U22:V22)&gt;0,ROUNDUP((SUMPRODUCT(NB!K95:L95,Notenbogen!J22:K22)+SUMPRODUCT(NB!K136:L136,Notenbogen!U22:V22))/(COUNT(J22:K22)+COUNT(U22:V22)),2),"")</f>
        <v/>
      </c>
      <c r="AD22" s="429" t="s">
        <v>160</v>
      </c>
      <c r="AE22" s="430"/>
      <c r="AF22" s="431"/>
      <c r="AG22" s="432"/>
    </row>
    <row r="23" spans="1:33" s="433" customFormat="1" ht="24.95" customHeight="1" x14ac:dyDescent="0.2">
      <c r="A23" s="434">
        <v>20</v>
      </c>
      <c r="B23" s="435"/>
      <c r="C23" s="436" t="str">
        <f>I1Ext!C23</f>
        <v/>
      </c>
      <c r="D23" s="438" t="str">
        <f>I2Ext!C22</f>
        <v/>
      </c>
      <c r="E23" s="438" t="str">
        <f>I3Ext!C23</f>
        <v/>
      </c>
      <c r="F23" s="416"/>
      <c r="G23" s="416"/>
      <c r="H23" s="415"/>
      <c r="I23" s="417" t="str">
        <f>IF(COUNT(C23:H23)&gt;0,ROUNDUP(SUMPRODUCT(NB!D96:I96,Notenbogen!C23:H23,C58:H58)/SUMPRODUCT(NB!D96:I96,Notenbogen!C58:H58),2),"")</f>
        <v/>
      </c>
      <c r="J23" s="440" t="str">
        <f>I1SA!C23</f>
        <v/>
      </c>
      <c r="K23" s="441" t="str">
        <f>I2SA!C23</f>
        <v/>
      </c>
      <c r="L23" s="420" t="str">
        <f>IF(COUNT(I23:K23)&gt;0,ROUNDUP(SUMPRODUCT(I23:K23,NB!J96:L96)/COUNT(I23:K23),2),"")</f>
        <v/>
      </c>
      <c r="M23" s="442" t="str">
        <f t="shared" si="0"/>
        <v/>
      </c>
      <c r="N23" s="443" t="str">
        <f>II1Ext!C23</f>
        <v/>
      </c>
      <c r="O23" s="438" t="str">
        <f>II2Ext!C23</f>
        <v/>
      </c>
      <c r="P23" s="438" t="str">
        <f>II3Ext!C23</f>
        <v/>
      </c>
      <c r="Q23" s="416"/>
      <c r="R23" s="416"/>
      <c r="S23" s="415"/>
      <c r="T23" s="417" t="str">
        <f>IF(COUNT(N23:S23)&gt;0,ROUNDUP(SUMPRODUCT(NB!D137:I137,Notenbogen!N23:S23,N58:S58)/SUMPRODUCT(NB!D137:I137,Notenbogen!N58:S58),2),"")</f>
        <v/>
      </c>
      <c r="U23" s="440" t="str">
        <f>II1SA!C23</f>
        <v/>
      </c>
      <c r="V23" s="441" t="str">
        <f>II2SA!C23</f>
        <v/>
      </c>
      <c r="W23" s="420" t="str">
        <f>IF(COUNT(T23:V23)&gt;0,ROUNDUP(SUMPRODUCT(T23:V23,NB!J137:L137)/COUNT(T23:V23),2),"")</f>
        <v/>
      </c>
      <c r="X23" s="444" t="str">
        <f t="shared" si="1"/>
        <v/>
      </c>
      <c r="Y23" s="445" t="str">
        <f t="shared" si="2"/>
        <v/>
      </c>
      <c r="Z23" s="425"/>
      <c r="AA23" s="426"/>
      <c r="AB23" s="427" t="str">
        <f>IF(COUNT(C23:H23)=0,"",IF(Z23&lt;&gt;"", ROUND((2*NB!D22+Z23)/3, 2),ROUND(NB!D22, 2)))</f>
        <v/>
      </c>
      <c r="AC23" s="428" t="str">
        <f>IF(COUNT(J23:K23)+COUNT(U23:V23)&gt;0,ROUNDUP((SUMPRODUCT(NB!K96:L96,Notenbogen!J23:K23)+SUMPRODUCT(NB!K137:L137,Notenbogen!U23:V23))/(COUNT(J23:K23)+COUNT(U23:V23)),2),"")</f>
        <v/>
      </c>
      <c r="AD23" s="429" t="s">
        <v>160</v>
      </c>
      <c r="AE23" s="430"/>
      <c r="AF23" s="431"/>
      <c r="AG23" s="432"/>
    </row>
    <row r="24" spans="1:33" s="433" customFormat="1" ht="24.95" customHeight="1" x14ac:dyDescent="0.2">
      <c r="A24" s="434">
        <v>21</v>
      </c>
      <c r="B24" s="435"/>
      <c r="C24" s="436" t="str">
        <f>I1Ext!C24</f>
        <v/>
      </c>
      <c r="D24" s="438" t="str">
        <f>I2Ext!C24</f>
        <v/>
      </c>
      <c r="E24" s="438" t="str">
        <f>I3Ext!C24</f>
        <v/>
      </c>
      <c r="F24" s="416"/>
      <c r="G24" s="416"/>
      <c r="H24" s="415"/>
      <c r="I24" s="417" t="str">
        <f>IF(COUNT(C24:H24)&gt;0,ROUNDUP(SUMPRODUCT(NB!D97:I97,Notenbogen!C24:H24,C59:H59)/SUMPRODUCT(NB!D97:I97,Notenbogen!C59:H59),2),"")</f>
        <v/>
      </c>
      <c r="J24" s="440" t="str">
        <f>I1SA!C24</f>
        <v/>
      </c>
      <c r="K24" s="441" t="str">
        <f>I2SA!C24</f>
        <v/>
      </c>
      <c r="L24" s="420" t="str">
        <f>IF(COUNT(I24:K24)&gt;0,ROUNDUP(SUMPRODUCT(I24:K24,NB!J97:L97)/COUNT(I24:K24),2),"")</f>
        <v/>
      </c>
      <c r="M24" s="442" t="str">
        <f t="shared" si="0"/>
        <v/>
      </c>
      <c r="N24" s="443" t="str">
        <f>II1Ext!C24</f>
        <v/>
      </c>
      <c r="O24" s="438" t="str">
        <f>II2Ext!C24</f>
        <v/>
      </c>
      <c r="P24" s="438" t="str">
        <f>II3Ext!C24</f>
        <v/>
      </c>
      <c r="Q24" s="416"/>
      <c r="R24" s="416"/>
      <c r="S24" s="415"/>
      <c r="T24" s="417" t="str">
        <f>IF(COUNT(N24:S24)&gt;0,ROUNDUP(SUMPRODUCT(NB!D138:I138,Notenbogen!N24:S24,N59:S59)/SUMPRODUCT(NB!D138:I138,Notenbogen!N59:S59),2),"")</f>
        <v/>
      </c>
      <c r="U24" s="440" t="str">
        <f>II1SA!C24</f>
        <v/>
      </c>
      <c r="V24" s="441" t="str">
        <f>II2SA!C24</f>
        <v/>
      </c>
      <c r="W24" s="420" t="str">
        <f>IF(COUNT(T24:V24)&gt;0,ROUNDUP(SUMPRODUCT(T24:V24,NB!J138:L138)/COUNT(T24:V24),2),"")</f>
        <v/>
      </c>
      <c r="X24" s="444" t="str">
        <f t="shared" si="1"/>
        <v/>
      </c>
      <c r="Y24" s="445" t="str">
        <f t="shared" si="2"/>
        <v/>
      </c>
      <c r="Z24" s="425"/>
      <c r="AA24" s="426"/>
      <c r="AB24" s="427" t="str">
        <f>IF(COUNT(C24:H24)=0,"",IF(Z24&lt;&gt;"", ROUND((2*NB!D23+Z24)/3, 2),ROUND(NB!D23, 2)))</f>
        <v/>
      </c>
      <c r="AC24" s="428" t="str">
        <f>IF(COUNT(J24:K24)+COUNT(U24:V24)&gt;0,ROUNDUP((SUMPRODUCT(NB!K97:L97,Notenbogen!J24:K24)+SUMPRODUCT(NB!K138:L138,Notenbogen!U24:V24))/(COUNT(J24:K24)+COUNT(U24:V24)),2),"")</f>
        <v/>
      </c>
      <c r="AD24" s="429" t="s">
        <v>160</v>
      </c>
      <c r="AE24" s="430"/>
      <c r="AF24" s="431"/>
      <c r="AG24" s="432"/>
    </row>
    <row r="25" spans="1:33" s="433" customFormat="1" ht="24.95" customHeight="1" x14ac:dyDescent="0.2">
      <c r="A25" s="434">
        <v>22</v>
      </c>
      <c r="B25" s="435"/>
      <c r="C25" s="436" t="str">
        <f>I1Ext!C25</f>
        <v/>
      </c>
      <c r="D25" s="438" t="str">
        <f>I2Ext!C24</f>
        <v/>
      </c>
      <c r="E25" s="438" t="str">
        <f>I3Ext!C25</f>
        <v/>
      </c>
      <c r="F25" s="416"/>
      <c r="G25" s="416"/>
      <c r="H25" s="415"/>
      <c r="I25" s="417" t="str">
        <f>IF(COUNT(C25:H25)&gt;0,ROUNDUP(SUMPRODUCT(NB!D98:I98,Notenbogen!C25:H25,C60:H60)/SUMPRODUCT(NB!D98:I98,Notenbogen!C60:H60),2),"")</f>
        <v/>
      </c>
      <c r="J25" s="440" t="str">
        <f>I1SA!C25</f>
        <v/>
      </c>
      <c r="K25" s="441" t="str">
        <f>I2SA!C25</f>
        <v/>
      </c>
      <c r="L25" s="420" t="str">
        <f>IF(COUNT(I25:K25)&gt;0,ROUNDUP(SUMPRODUCT(I25:K25,NB!J98:L98)/COUNT(I25:K25),2),"")</f>
        <v/>
      </c>
      <c r="M25" s="442" t="str">
        <f t="shared" si="0"/>
        <v/>
      </c>
      <c r="N25" s="443" t="str">
        <f>II1Ext!C25</f>
        <v/>
      </c>
      <c r="O25" s="438" t="str">
        <f>II2Ext!C25</f>
        <v/>
      </c>
      <c r="P25" s="438" t="str">
        <f>II3Ext!C25</f>
        <v/>
      </c>
      <c r="Q25" s="416"/>
      <c r="R25" s="416"/>
      <c r="S25" s="415"/>
      <c r="T25" s="417" t="str">
        <f>IF(COUNT(N25:S25)&gt;0,ROUNDUP(SUMPRODUCT(NB!D139:I139,Notenbogen!N25:S25,N60:S60)/SUMPRODUCT(NB!D139:I139,Notenbogen!N60:S60),2),"")</f>
        <v/>
      </c>
      <c r="U25" s="440" t="str">
        <f>II1SA!C25</f>
        <v/>
      </c>
      <c r="V25" s="441" t="str">
        <f>II2SA!C25</f>
        <v/>
      </c>
      <c r="W25" s="420" t="str">
        <f>IF(COUNT(T25:V25)&gt;0,ROUNDUP(SUMPRODUCT(T25:V25,NB!J139:L139)/COUNT(T25:V25),2),"")</f>
        <v/>
      </c>
      <c r="X25" s="444" t="str">
        <f t="shared" si="1"/>
        <v/>
      </c>
      <c r="Y25" s="445" t="str">
        <f t="shared" si="2"/>
        <v/>
      </c>
      <c r="Z25" s="425"/>
      <c r="AA25" s="426"/>
      <c r="AB25" s="427" t="str">
        <f>IF(COUNT(C25:H25)=0,"",IF(Z25&lt;&gt;"", ROUND((2*NB!D24+Z25)/3, 2),ROUND(NB!D24, 2)))</f>
        <v/>
      </c>
      <c r="AC25" s="428" t="str">
        <f>IF(COUNT(J25:K25)+COUNT(U25:V25)&gt;0,ROUNDUP((SUMPRODUCT(NB!K98:L98,Notenbogen!J25:K25)+SUMPRODUCT(NB!K139:L139,Notenbogen!U25:V25))/(COUNT(J25:K25)+COUNT(U25:V25)),2),"")</f>
        <v/>
      </c>
      <c r="AD25" s="429" t="s">
        <v>160</v>
      </c>
      <c r="AE25" s="430"/>
      <c r="AF25" s="431"/>
      <c r="AG25" s="432"/>
    </row>
    <row r="26" spans="1:33" s="433" customFormat="1" ht="24.95" customHeight="1" x14ac:dyDescent="0.2">
      <c r="A26" s="434">
        <v>23</v>
      </c>
      <c r="B26" s="435"/>
      <c r="C26" s="436" t="str">
        <f>I1Ext!C26</f>
        <v/>
      </c>
      <c r="D26" s="438" t="str">
        <f>I2Ext!C26</f>
        <v/>
      </c>
      <c r="E26" s="438" t="str">
        <f>I3Ext!C26</f>
        <v/>
      </c>
      <c r="F26" s="416"/>
      <c r="G26" s="416"/>
      <c r="H26" s="415"/>
      <c r="I26" s="417" t="str">
        <f>IF(COUNT(C26:H26)&gt;0,ROUNDUP(SUMPRODUCT(NB!D99:I99,Notenbogen!C26:H26,C61:H61)/SUMPRODUCT(NB!D99:I99,Notenbogen!C61:H61),2),"")</f>
        <v/>
      </c>
      <c r="J26" s="440" t="str">
        <f>I1SA!C26</f>
        <v/>
      </c>
      <c r="K26" s="441" t="str">
        <f>I2SA!C26</f>
        <v/>
      </c>
      <c r="L26" s="420" t="str">
        <f>IF(COUNT(I26:K26)&gt;0,ROUNDUP(SUMPRODUCT(I26:K26,NB!J99:L99)/COUNT(I26:K26),2),"")</f>
        <v/>
      </c>
      <c r="M26" s="442" t="str">
        <f t="shared" si="0"/>
        <v/>
      </c>
      <c r="N26" s="443" t="str">
        <f>II1Ext!C26</f>
        <v/>
      </c>
      <c r="O26" s="438" t="str">
        <f>II2Ext!C26</f>
        <v/>
      </c>
      <c r="P26" s="438" t="str">
        <f>II3Ext!C26</f>
        <v/>
      </c>
      <c r="Q26" s="416"/>
      <c r="R26" s="416"/>
      <c r="S26" s="415"/>
      <c r="T26" s="417" t="str">
        <f>IF(COUNT(N26:S26)&gt;0,ROUNDUP(SUMPRODUCT(NB!D140:I140,Notenbogen!N26:S26,N61:S61)/SUMPRODUCT(NB!D140:I140,Notenbogen!N61:S61),2),"")</f>
        <v/>
      </c>
      <c r="U26" s="440" t="str">
        <f>II1SA!C26</f>
        <v/>
      </c>
      <c r="V26" s="441" t="str">
        <f>II2SA!C26</f>
        <v/>
      </c>
      <c r="W26" s="420" t="str">
        <f>IF(COUNT(T26:V26)&gt;0,ROUNDUP(SUMPRODUCT(T26:V26,NB!J140:L140)/COUNT(T26:V26),2),"")</f>
        <v/>
      </c>
      <c r="X26" s="444" t="str">
        <f t="shared" si="1"/>
        <v/>
      </c>
      <c r="Y26" s="445" t="str">
        <f t="shared" si="2"/>
        <v/>
      </c>
      <c r="Z26" s="425"/>
      <c r="AA26" s="426"/>
      <c r="AB26" s="427" t="str">
        <f>IF(COUNT(C26:H26)=0,"",IF(Z26&lt;&gt;"", ROUND((2*NB!D25+Z26)/3, 2),ROUND(NB!D25, 2)))</f>
        <v/>
      </c>
      <c r="AC26" s="428" t="str">
        <f>IF(COUNT(J26:K26)+COUNT(U26:V26)&gt;0,ROUNDUP((SUMPRODUCT(NB!K99:L99,Notenbogen!J26:K26)+SUMPRODUCT(NB!K140:L140,Notenbogen!U26:V26))/(COUNT(J26:K26)+COUNT(U26:V26)),2),"")</f>
        <v/>
      </c>
      <c r="AD26" s="429" t="s">
        <v>160</v>
      </c>
      <c r="AE26" s="430"/>
      <c r="AF26" s="431"/>
      <c r="AG26" s="432"/>
    </row>
    <row r="27" spans="1:33" s="433" customFormat="1" ht="24.95" customHeight="1" x14ac:dyDescent="0.2">
      <c r="A27" s="434">
        <v>24</v>
      </c>
      <c r="B27" s="435"/>
      <c r="C27" s="436" t="str">
        <f>I1Ext!C27</f>
        <v/>
      </c>
      <c r="D27" s="438" t="str">
        <f>I2Ext!C26</f>
        <v/>
      </c>
      <c r="E27" s="438" t="str">
        <f>I3Ext!C27</f>
        <v/>
      </c>
      <c r="F27" s="416"/>
      <c r="G27" s="416"/>
      <c r="H27" s="415"/>
      <c r="I27" s="417" t="str">
        <f>IF(COUNT(C27:H27)&gt;0,ROUNDUP(SUMPRODUCT(NB!D100:I100,Notenbogen!C27:H27,C62:H62)/SUMPRODUCT(NB!D100:I100,Notenbogen!C62:H62),2),"")</f>
        <v/>
      </c>
      <c r="J27" s="440" t="str">
        <f>I1SA!C27</f>
        <v/>
      </c>
      <c r="K27" s="441" t="str">
        <f>I2SA!C27</f>
        <v/>
      </c>
      <c r="L27" s="420" t="str">
        <f>IF(COUNT(I27:K27)&gt;0,ROUNDUP(SUMPRODUCT(I27:K27,NB!J100:L100)/COUNT(I27:K27),2),"")</f>
        <v/>
      </c>
      <c r="M27" s="442" t="str">
        <f t="shared" si="0"/>
        <v/>
      </c>
      <c r="N27" s="443" t="str">
        <f>II1Ext!C27</f>
        <v/>
      </c>
      <c r="O27" s="438" t="str">
        <f>II2Ext!C27</f>
        <v/>
      </c>
      <c r="P27" s="438" t="str">
        <f>II3Ext!C27</f>
        <v/>
      </c>
      <c r="Q27" s="416"/>
      <c r="R27" s="416"/>
      <c r="S27" s="415"/>
      <c r="T27" s="417" t="str">
        <f>IF(COUNT(N27:S27)&gt;0,ROUNDUP(SUMPRODUCT(NB!D141:I141,Notenbogen!N27:S27,N62:S62)/SUMPRODUCT(NB!D141:I141,Notenbogen!N62:S62),2),"")</f>
        <v/>
      </c>
      <c r="U27" s="440" t="str">
        <f>II1SA!C27</f>
        <v/>
      </c>
      <c r="V27" s="441" t="str">
        <f>II2SA!C27</f>
        <v/>
      </c>
      <c r="W27" s="420" t="str">
        <f>IF(COUNT(T27:V27)&gt;0,ROUNDUP(SUMPRODUCT(T27:V27,NB!J141:L141)/COUNT(T27:V27),2),"")</f>
        <v/>
      </c>
      <c r="X27" s="444" t="str">
        <f t="shared" si="1"/>
        <v/>
      </c>
      <c r="Y27" s="445" t="str">
        <f t="shared" si="2"/>
        <v/>
      </c>
      <c r="Z27" s="425"/>
      <c r="AA27" s="426"/>
      <c r="AB27" s="427" t="str">
        <f>IF(COUNT(C27:H27)=0,"",IF(Z27&lt;&gt;"", ROUND((2*NB!D26+Z27)/3, 2),ROUND(NB!D26, 2)))</f>
        <v/>
      </c>
      <c r="AC27" s="428" t="str">
        <f>IF(COUNT(J27:K27)+COUNT(U27:V27)&gt;0,ROUNDUP((SUMPRODUCT(NB!K100:L100,Notenbogen!J27:K27)+SUMPRODUCT(NB!K141:L141,Notenbogen!U27:V27))/(COUNT(J27:K27)+COUNT(U27:V27)),2),"")</f>
        <v/>
      </c>
      <c r="AD27" s="429" t="s">
        <v>160</v>
      </c>
      <c r="AE27" s="430"/>
      <c r="AF27" s="431"/>
      <c r="AG27" s="432"/>
    </row>
    <row r="28" spans="1:33" s="433" customFormat="1" ht="24.95" customHeight="1" x14ac:dyDescent="0.2">
      <c r="A28" s="434">
        <v>25</v>
      </c>
      <c r="B28" s="435"/>
      <c r="C28" s="436" t="str">
        <f>I1Ext!C28</f>
        <v/>
      </c>
      <c r="D28" s="438" t="str">
        <f>I2Ext!C28</f>
        <v/>
      </c>
      <c r="E28" s="438" t="str">
        <f>I3Ext!C28</f>
        <v/>
      </c>
      <c r="F28" s="416"/>
      <c r="G28" s="416"/>
      <c r="H28" s="415"/>
      <c r="I28" s="417" t="str">
        <f>IF(COUNT(C28:H28)&gt;0,ROUNDUP(SUMPRODUCT(NB!D101:I101,Notenbogen!C28:H28,C63:H63)/SUMPRODUCT(NB!D101:I101,Notenbogen!C63:H63),2),"")</f>
        <v/>
      </c>
      <c r="J28" s="440" t="str">
        <f>I1SA!C28</f>
        <v/>
      </c>
      <c r="K28" s="441" t="str">
        <f>I2SA!C28</f>
        <v/>
      </c>
      <c r="L28" s="420" t="str">
        <f>IF(COUNT(I28:K28)&gt;0,ROUNDUP(SUMPRODUCT(I28:K28,NB!J101:L101)/COUNT(I28:K28),2),"")</f>
        <v/>
      </c>
      <c r="M28" s="442" t="str">
        <f t="shared" si="0"/>
        <v/>
      </c>
      <c r="N28" s="443" t="str">
        <f>II1Ext!C28</f>
        <v/>
      </c>
      <c r="O28" s="438" t="str">
        <f>II2Ext!C28</f>
        <v/>
      </c>
      <c r="P28" s="438" t="str">
        <f>II3Ext!C28</f>
        <v/>
      </c>
      <c r="Q28" s="416"/>
      <c r="R28" s="416"/>
      <c r="S28" s="415"/>
      <c r="T28" s="417" t="str">
        <f>IF(COUNT(N28:S28)&gt;0,ROUNDUP(SUMPRODUCT(NB!D142:I142,Notenbogen!N28:S28,N63:S63)/SUMPRODUCT(NB!D142:I142,Notenbogen!N63:S63),2),"")</f>
        <v/>
      </c>
      <c r="U28" s="440" t="str">
        <f>II1SA!C28</f>
        <v/>
      </c>
      <c r="V28" s="441" t="str">
        <f>II2SA!C28</f>
        <v/>
      </c>
      <c r="W28" s="420" t="str">
        <f>IF(COUNT(T28:V28)&gt;0,ROUNDUP(SUMPRODUCT(T28:V28,NB!J142:L142)/COUNT(T28:V28),2),"")</f>
        <v/>
      </c>
      <c r="X28" s="444" t="str">
        <f t="shared" si="1"/>
        <v/>
      </c>
      <c r="Y28" s="445" t="str">
        <f t="shared" si="2"/>
        <v/>
      </c>
      <c r="Z28" s="425"/>
      <c r="AA28" s="426"/>
      <c r="AB28" s="427" t="str">
        <f>IF(COUNT(C28:H28)=0,"",IF(Z28&lt;&gt;"", ROUND((2*NB!D27+Z28)/3, 2),ROUND(NB!D27, 2)))</f>
        <v/>
      </c>
      <c r="AC28" s="428" t="str">
        <f>IF(COUNT(J28:K28)+COUNT(U28:V28)&gt;0,ROUNDUP((SUMPRODUCT(NB!K101:L101,Notenbogen!J28:K28)+SUMPRODUCT(NB!K142:L142,Notenbogen!U28:V28))/(COUNT(J28:K28)+COUNT(U28:V28)),2),"")</f>
        <v/>
      </c>
      <c r="AD28" s="429" t="s">
        <v>160</v>
      </c>
      <c r="AE28" s="430"/>
      <c r="AF28" s="431"/>
      <c r="AG28" s="432"/>
    </row>
    <row r="29" spans="1:33" s="433" customFormat="1" ht="24.95" customHeight="1" x14ac:dyDescent="0.2">
      <c r="A29" s="434">
        <v>26</v>
      </c>
      <c r="B29" s="435"/>
      <c r="C29" s="436" t="str">
        <f>I1Ext!C29</f>
        <v/>
      </c>
      <c r="D29" s="438" t="str">
        <f>I2Ext!C28</f>
        <v/>
      </c>
      <c r="E29" s="438" t="str">
        <f>I3Ext!C29</f>
        <v/>
      </c>
      <c r="F29" s="416"/>
      <c r="G29" s="416"/>
      <c r="H29" s="415"/>
      <c r="I29" s="417" t="str">
        <f>IF(COUNT(C29:H29)&gt;0,ROUNDUP(SUMPRODUCT(NB!D102:I102,Notenbogen!C29:H29,C64:H64)/SUMPRODUCT(NB!D102:I102,Notenbogen!C64:H64),2),"")</f>
        <v/>
      </c>
      <c r="J29" s="440" t="str">
        <f>I1SA!C29</f>
        <v/>
      </c>
      <c r="K29" s="441" t="str">
        <f>I2SA!C29</f>
        <v/>
      </c>
      <c r="L29" s="420" t="str">
        <f>IF(COUNT(I29:K29)&gt;0,ROUNDUP(SUMPRODUCT(I29:K29,NB!J102:L102)/COUNT(I29:K29),2),"")</f>
        <v/>
      </c>
      <c r="M29" s="442" t="str">
        <f t="shared" si="0"/>
        <v/>
      </c>
      <c r="N29" s="443" t="str">
        <f>II1Ext!C29</f>
        <v/>
      </c>
      <c r="O29" s="438" t="str">
        <f>II2Ext!C29</f>
        <v/>
      </c>
      <c r="P29" s="438" t="str">
        <f>II3Ext!C29</f>
        <v/>
      </c>
      <c r="Q29" s="416"/>
      <c r="R29" s="416"/>
      <c r="S29" s="415"/>
      <c r="T29" s="417" t="str">
        <f>IF(COUNT(N29:S29)&gt;0,ROUNDUP(SUMPRODUCT(NB!D143:I143,Notenbogen!N29:S29,N64:S64)/SUMPRODUCT(NB!D143:I143,Notenbogen!N64:S64),2),"")</f>
        <v/>
      </c>
      <c r="U29" s="440" t="str">
        <f>II1SA!C29</f>
        <v/>
      </c>
      <c r="V29" s="441" t="str">
        <f>II2SA!C29</f>
        <v/>
      </c>
      <c r="W29" s="420" t="str">
        <f>IF(COUNT(T29:V29)&gt;0,ROUNDUP(SUMPRODUCT(T29:V29,NB!J143:L143)/COUNT(T29:V29),2),"")</f>
        <v/>
      </c>
      <c r="X29" s="444" t="str">
        <f t="shared" si="1"/>
        <v/>
      </c>
      <c r="Y29" s="445" t="str">
        <f t="shared" si="2"/>
        <v/>
      </c>
      <c r="Z29" s="425"/>
      <c r="AA29" s="426"/>
      <c r="AB29" s="427" t="str">
        <f>IF(COUNT(C29:H29)=0,"",IF(Z29&lt;&gt;"", ROUND((2*NB!D28+Z29)/3, 2),ROUND(NB!D28, 2)))</f>
        <v/>
      </c>
      <c r="AC29" s="428" t="str">
        <f>IF(COUNT(J29:K29)+COUNT(U29:V29)&gt;0,ROUNDUP((SUMPRODUCT(NB!K102:L102,Notenbogen!J29:K29)+SUMPRODUCT(NB!K143:L143,Notenbogen!U29:V29))/(COUNT(J29:K29)+COUNT(U29:V29)),2),"")</f>
        <v/>
      </c>
      <c r="AD29" s="429" t="s">
        <v>160</v>
      </c>
      <c r="AE29" s="430"/>
      <c r="AF29" s="431"/>
      <c r="AG29" s="432"/>
    </row>
    <row r="30" spans="1:33" s="433" customFormat="1" ht="24.95" customHeight="1" x14ac:dyDescent="0.2">
      <c r="A30" s="434">
        <v>27</v>
      </c>
      <c r="B30" s="435"/>
      <c r="C30" s="436" t="str">
        <f>I1Ext!C30</f>
        <v/>
      </c>
      <c r="D30" s="438" t="str">
        <f>I2Ext!C30</f>
        <v/>
      </c>
      <c r="E30" s="438" t="str">
        <f>I3Ext!C30</f>
        <v/>
      </c>
      <c r="F30" s="416"/>
      <c r="G30" s="416"/>
      <c r="H30" s="415"/>
      <c r="I30" s="417" t="str">
        <f>IF(COUNT(C30:H30)&gt;0,ROUNDUP(SUMPRODUCT(NB!D103:I103,Notenbogen!C30:H30,C65:H65)/SUMPRODUCT(NB!D103:I103,Notenbogen!C65:H65),2),"")</f>
        <v/>
      </c>
      <c r="J30" s="440" t="str">
        <f>I1SA!C30</f>
        <v/>
      </c>
      <c r="K30" s="441" t="str">
        <f>I2SA!C30</f>
        <v/>
      </c>
      <c r="L30" s="420" t="str">
        <f>IF(COUNT(I30:K30)&gt;0,ROUNDUP(SUMPRODUCT(I30:K30,NB!J103:L103)/COUNT(I30:K30),2),"")</f>
        <v/>
      </c>
      <c r="M30" s="442" t="str">
        <f t="shared" si="0"/>
        <v/>
      </c>
      <c r="N30" s="443" t="str">
        <f>II1Ext!C30</f>
        <v/>
      </c>
      <c r="O30" s="438" t="str">
        <f>II2Ext!C30</f>
        <v/>
      </c>
      <c r="P30" s="438" t="str">
        <f>II3Ext!C30</f>
        <v/>
      </c>
      <c r="Q30" s="416"/>
      <c r="R30" s="416"/>
      <c r="S30" s="415"/>
      <c r="T30" s="417" t="str">
        <f>IF(COUNT(N30:S30)&gt;0,ROUNDUP(SUMPRODUCT(NB!D144:I144,Notenbogen!N30:S30,N65:S65)/SUMPRODUCT(NB!D144:I144,Notenbogen!N65:S65),2),"")</f>
        <v/>
      </c>
      <c r="U30" s="440" t="str">
        <f>II1SA!C30</f>
        <v/>
      </c>
      <c r="V30" s="441" t="str">
        <f>II2SA!C30</f>
        <v/>
      </c>
      <c r="W30" s="420" t="str">
        <f>IF(COUNT(T30:V30)&gt;0,ROUNDUP(SUMPRODUCT(T30:V30,NB!J144:L144)/COUNT(T30:V30),2),"")</f>
        <v/>
      </c>
      <c r="X30" s="444" t="str">
        <f t="shared" si="1"/>
        <v/>
      </c>
      <c r="Y30" s="445" t="str">
        <f t="shared" si="2"/>
        <v/>
      </c>
      <c r="Z30" s="425"/>
      <c r="AA30" s="426"/>
      <c r="AB30" s="427" t="str">
        <f>IF(COUNT(C30:H30)=0,"",IF(Z30&lt;&gt;"", ROUND((2*NB!D29+Z30)/3, 2),ROUND(NB!D29, 2)))</f>
        <v/>
      </c>
      <c r="AC30" s="428" t="str">
        <f>IF(COUNT(J30:K30)+COUNT(U30:V30)&gt;0,ROUNDUP((SUMPRODUCT(NB!K103:L103,Notenbogen!J30:K30)+SUMPRODUCT(NB!K144:L144,Notenbogen!U30:V30))/(COUNT(J30:K30)+COUNT(U30:V30)),2),"")</f>
        <v/>
      </c>
      <c r="AD30" s="429" t="s">
        <v>160</v>
      </c>
      <c r="AE30" s="430"/>
      <c r="AF30" s="431"/>
      <c r="AG30" s="432"/>
    </row>
    <row r="31" spans="1:33" s="433" customFormat="1" ht="24.95" customHeight="1" x14ac:dyDescent="0.2">
      <c r="A31" s="434">
        <v>28</v>
      </c>
      <c r="B31" s="435"/>
      <c r="C31" s="436" t="str">
        <f>I1Ext!C31</f>
        <v/>
      </c>
      <c r="D31" s="438" t="str">
        <f>I2Ext!C30</f>
        <v/>
      </c>
      <c r="E31" s="438" t="str">
        <f>I3Ext!C31</f>
        <v/>
      </c>
      <c r="F31" s="416"/>
      <c r="G31" s="416"/>
      <c r="H31" s="415"/>
      <c r="I31" s="417" t="str">
        <f>IF(COUNT(C31:H31)&gt;0,ROUNDUP(SUMPRODUCT(NB!D104:I104,Notenbogen!C31:H31,C66:H66)/SUMPRODUCT(NB!D104:I104,Notenbogen!C66:H66),2),"")</f>
        <v/>
      </c>
      <c r="J31" s="440" t="str">
        <f>I1SA!C31</f>
        <v/>
      </c>
      <c r="K31" s="441" t="str">
        <f>I2SA!C31</f>
        <v/>
      </c>
      <c r="L31" s="420" t="str">
        <f>IF(COUNT(I31:K31)&gt;0,ROUNDUP(SUMPRODUCT(I31:K31,NB!J104:L104)/COUNT(I31:K31),2),"")</f>
        <v/>
      </c>
      <c r="M31" s="442" t="str">
        <f t="shared" si="0"/>
        <v/>
      </c>
      <c r="N31" s="443" t="str">
        <f>II1Ext!C31</f>
        <v/>
      </c>
      <c r="O31" s="438" t="str">
        <f>II2Ext!C31</f>
        <v/>
      </c>
      <c r="P31" s="438" t="str">
        <f>II3Ext!C31</f>
        <v/>
      </c>
      <c r="Q31" s="416"/>
      <c r="R31" s="416"/>
      <c r="S31" s="415"/>
      <c r="T31" s="417" t="str">
        <f>IF(COUNT(N31:S31)&gt;0,ROUNDUP(SUMPRODUCT(NB!D145:I145,Notenbogen!N31:S31,N66:S66)/SUMPRODUCT(NB!D145:I145,Notenbogen!N66:S66),2),"")</f>
        <v/>
      </c>
      <c r="U31" s="440" t="str">
        <f>II1SA!C31</f>
        <v/>
      </c>
      <c r="V31" s="441" t="str">
        <f>II2SA!C31</f>
        <v/>
      </c>
      <c r="W31" s="420" t="str">
        <f>IF(COUNT(T31:V31)&gt;0,ROUNDUP(SUMPRODUCT(T31:V31,NB!J145:L145)/COUNT(T31:V31),2),"")</f>
        <v/>
      </c>
      <c r="X31" s="444" t="str">
        <f t="shared" si="1"/>
        <v/>
      </c>
      <c r="Y31" s="445" t="str">
        <f t="shared" si="2"/>
        <v/>
      </c>
      <c r="Z31" s="425"/>
      <c r="AA31" s="426"/>
      <c r="AB31" s="427" t="str">
        <f>IF(COUNT(C31:H31)=0,"",IF(Z31&lt;&gt;"", ROUND((2*NB!D30+Z31)/3, 2),ROUND(NB!D30, 2)))</f>
        <v/>
      </c>
      <c r="AC31" s="428" t="str">
        <f>IF(COUNT(J31:K31)+COUNT(U31:V31)&gt;0,ROUNDUP((SUMPRODUCT(NB!K104:L104,Notenbogen!J31:K31)+SUMPRODUCT(NB!K145:L145,Notenbogen!U31:V31))/(COUNT(J31:K31)+COUNT(U31:V31)),2),"")</f>
        <v/>
      </c>
      <c r="AD31" s="429" t="s">
        <v>160</v>
      </c>
      <c r="AE31" s="430"/>
      <c r="AF31" s="431"/>
      <c r="AG31" s="432"/>
    </row>
    <row r="32" spans="1:33" s="433" customFormat="1" ht="24.95" customHeight="1" x14ac:dyDescent="0.2">
      <c r="A32" s="434">
        <v>29</v>
      </c>
      <c r="B32" s="435"/>
      <c r="C32" s="436" t="str">
        <f>I1Ext!C32</f>
        <v/>
      </c>
      <c r="D32" s="438" t="str">
        <f>I2Ext!C32</f>
        <v/>
      </c>
      <c r="E32" s="438" t="str">
        <f>I3Ext!C32</f>
        <v/>
      </c>
      <c r="F32" s="416"/>
      <c r="G32" s="416"/>
      <c r="H32" s="415"/>
      <c r="I32" s="417" t="str">
        <f>IF(COUNT(C32:H32)&gt;0,ROUNDUP(SUMPRODUCT(NB!D105:I105,Notenbogen!C32:H32,C67:H67)/SUMPRODUCT(NB!D105:I105,Notenbogen!C67:H67),2),"")</f>
        <v/>
      </c>
      <c r="J32" s="440" t="str">
        <f>I1SA!C32</f>
        <v/>
      </c>
      <c r="K32" s="441" t="str">
        <f>I2SA!C32</f>
        <v/>
      </c>
      <c r="L32" s="420" t="str">
        <f>IF(COUNT(I32:K32)&gt;0,ROUNDUP(SUMPRODUCT(I32:K32,NB!J105:L105)/COUNT(I32:K32),2),"")</f>
        <v/>
      </c>
      <c r="M32" s="442" t="str">
        <f t="shared" si="0"/>
        <v/>
      </c>
      <c r="N32" s="443" t="str">
        <f>II1Ext!C32</f>
        <v/>
      </c>
      <c r="O32" s="438" t="str">
        <f>II2Ext!C32</f>
        <v/>
      </c>
      <c r="P32" s="438" t="str">
        <f>II3Ext!C32</f>
        <v/>
      </c>
      <c r="Q32" s="416"/>
      <c r="R32" s="416"/>
      <c r="S32" s="415"/>
      <c r="T32" s="417" t="str">
        <f>IF(COUNT(N32:S32)&gt;0,ROUNDUP(SUMPRODUCT(NB!D146:I146,Notenbogen!N32:S32,N67:S67)/SUMPRODUCT(NB!D146:I146,Notenbogen!N67:S67),2),"")</f>
        <v/>
      </c>
      <c r="U32" s="440" t="str">
        <f>II1SA!C32</f>
        <v/>
      </c>
      <c r="V32" s="441" t="str">
        <f>II2SA!C32</f>
        <v/>
      </c>
      <c r="W32" s="420" t="str">
        <f>IF(COUNT(T32:V32)&gt;0,ROUNDUP(SUMPRODUCT(T32:V32,NB!J146:L146)/COUNT(T32:V32),2),"")</f>
        <v/>
      </c>
      <c r="X32" s="444" t="str">
        <f t="shared" si="1"/>
        <v/>
      </c>
      <c r="Y32" s="445" t="str">
        <f t="shared" si="2"/>
        <v/>
      </c>
      <c r="Z32" s="425"/>
      <c r="AA32" s="426"/>
      <c r="AB32" s="427" t="str">
        <f>IF(COUNT(C32:H32)=0,"",IF(Z32&lt;&gt;"", ROUND((2*NB!D31+Z32)/3, 2),ROUND(NB!D31, 2)))</f>
        <v/>
      </c>
      <c r="AC32" s="428" t="str">
        <f>IF(COUNT(J32:K32)+COUNT(U32:V32)&gt;0,ROUNDUP((SUMPRODUCT(NB!K105:L105,Notenbogen!J32:K32)+SUMPRODUCT(NB!K146:L146,Notenbogen!U32:V32))/(COUNT(J32:K32)+COUNT(U32:V32)),2),"")</f>
        <v/>
      </c>
      <c r="AD32" s="429" t="s">
        <v>160</v>
      </c>
      <c r="AE32" s="430"/>
      <c r="AF32" s="431"/>
      <c r="AG32" s="432"/>
    </row>
    <row r="33" spans="1:33" s="433" customFormat="1" ht="24.95" customHeight="1" x14ac:dyDescent="0.2">
      <c r="A33" s="434">
        <v>30</v>
      </c>
      <c r="B33" s="435"/>
      <c r="C33" s="436" t="str">
        <f>I1Ext!C33</f>
        <v/>
      </c>
      <c r="D33" s="438" t="str">
        <f>I2Ext!C32</f>
        <v/>
      </c>
      <c r="E33" s="438" t="str">
        <f>I3Ext!C33</f>
        <v/>
      </c>
      <c r="F33" s="416"/>
      <c r="G33" s="416"/>
      <c r="H33" s="415"/>
      <c r="I33" s="417" t="str">
        <f>IF(COUNT(C33:H33)&gt;0,ROUNDUP(SUMPRODUCT(NB!D106:I106,Notenbogen!C33:H33,C68:H68)/SUMPRODUCT(NB!D106:I106,Notenbogen!C68:H68),2),"")</f>
        <v/>
      </c>
      <c r="J33" s="440" t="str">
        <f>I1SA!C33</f>
        <v/>
      </c>
      <c r="K33" s="441" t="str">
        <f>I2SA!C33</f>
        <v/>
      </c>
      <c r="L33" s="420" t="str">
        <f>IF(COUNT(I33:K33)&gt;0,ROUNDUP(SUMPRODUCT(I33:K33,NB!J106:L106)/COUNT(I33:K33),2),"")</f>
        <v/>
      </c>
      <c r="M33" s="442" t="str">
        <f t="shared" si="0"/>
        <v/>
      </c>
      <c r="N33" s="443" t="str">
        <f>II1Ext!C33</f>
        <v/>
      </c>
      <c r="O33" s="438" t="str">
        <f>II2Ext!C33</f>
        <v/>
      </c>
      <c r="P33" s="438" t="str">
        <f>II3Ext!C33</f>
        <v/>
      </c>
      <c r="Q33" s="416"/>
      <c r="R33" s="416"/>
      <c r="S33" s="415"/>
      <c r="T33" s="417" t="str">
        <f>IF(COUNT(N33:S33)&gt;0,ROUNDUP(SUMPRODUCT(NB!D147:I147,Notenbogen!N33:S33,N68:S68)/SUMPRODUCT(NB!D147:I147,Notenbogen!N68:S68),2),"")</f>
        <v/>
      </c>
      <c r="U33" s="440" t="str">
        <f>II1SA!C33</f>
        <v/>
      </c>
      <c r="V33" s="441" t="str">
        <f>II2SA!C33</f>
        <v/>
      </c>
      <c r="W33" s="420" t="str">
        <f>IF(COUNT(T33:V33)&gt;0,ROUNDUP(SUMPRODUCT(T33:V33,NB!J147:L147)/COUNT(T33:V33),2),"")</f>
        <v/>
      </c>
      <c r="X33" s="444" t="str">
        <f t="shared" si="1"/>
        <v/>
      </c>
      <c r="Y33" s="445" t="str">
        <f t="shared" si="2"/>
        <v/>
      </c>
      <c r="Z33" s="425"/>
      <c r="AA33" s="426"/>
      <c r="AB33" s="427" t="str">
        <f>IF(COUNT(C33:H33)=0,"",IF(Z33&lt;&gt;"", ROUND((2*NB!D32+Z33)/3, 2),ROUND(NB!D32, 2)))</f>
        <v/>
      </c>
      <c r="AC33" s="428" t="str">
        <f>IF(COUNT(J33:K33)+COUNT(U33:V33)&gt;0,ROUNDUP((SUMPRODUCT(NB!K106:L106,Notenbogen!J33:K33)+SUMPRODUCT(NB!K147:L147,Notenbogen!U33:V33))/(COUNT(J33:K33)+COUNT(U33:V33)),2),"")</f>
        <v/>
      </c>
      <c r="AD33" s="429" t="s">
        <v>160</v>
      </c>
      <c r="AE33" s="430"/>
      <c r="AF33" s="431"/>
      <c r="AG33" s="432"/>
    </row>
    <row r="34" spans="1:33" s="433" customFormat="1" ht="24.95" customHeight="1" x14ac:dyDescent="0.2">
      <c r="A34" s="434">
        <v>31</v>
      </c>
      <c r="B34" s="435"/>
      <c r="C34" s="436" t="str">
        <f>I1Ext!C34</f>
        <v/>
      </c>
      <c r="D34" s="438" t="str">
        <f>I2Ext!C34</f>
        <v/>
      </c>
      <c r="E34" s="438" t="str">
        <f>I3Ext!C34</f>
        <v/>
      </c>
      <c r="F34" s="416"/>
      <c r="G34" s="416"/>
      <c r="H34" s="415"/>
      <c r="I34" s="417" t="str">
        <f>IF(COUNT(C34:H34)&gt;0,ROUNDUP(SUMPRODUCT(NB!D107:I107,Notenbogen!C34:H34,C69:H69)/SUMPRODUCT(NB!D107:I107,Notenbogen!C69:H69),2),"")</f>
        <v/>
      </c>
      <c r="J34" s="440" t="str">
        <f>I1SA!C34</f>
        <v/>
      </c>
      <c r="K34" s="441" t="str">
        <f>I2SA!C34</f>
        <v/>
      </c>
      <c r="L34" s="420" t="str">
        <f>IF(COUNT(I34:K34)&gt;0,ROUNDUP(SUMPRODUCT(I34:K34,NB!J107:L107)/COUNT(I34:K34),2),"")</f>
        <v/>
      </c>
      <c r="M34" s="442" t="str">
        <f t="shared" si="0"/>
        <v/>
      </c>
      <c r="N34" s="443" t="str">
        <f>II1Ext!C34</f>
        <v/>
      </c>
      <c r="O34" s="438" t="str">
        <f>II2Ext!C34</f>
        <v/>
      </c>
      <c r="P34" s="438" t="str">
        <f>II3Ext!C34</f>
        <v/>
      </c>
      <c r="Q34" s="416"/>
      <c r="R34" s="416"/>
      <c r="S34" s="415"/>
      <c r="T34" s="417" t="str">
        <f>IF(COUNT(N34:S34)&gt;0,ROUNDUP(SUMPRODUCT(NB!D148:I148,Notenbogen!N34:S34,N69:S69)/SUMPRODUCT(NB!D148:I148,Notenbogen!N69:S69),2),"")</f>
        <v/>
      </c>
      <c r="U34" s="440" t="str">
        <f>II1SA!C34</f>
        <v/>
      </c>
      <c r="V34" s="441" t="str">
        <f>II2SA!C34</f>
        <v/>
      </c>
      <c r="W34" s="420" t="str">
        <f>IF(COUNT(T34:V34)&gt;0,ROUNDUP(SUMPRODUCT(T34:V34,NB!J148:L148)/COUNT(T34:V34),2),"")</f>
        <v/>
      </c>
      <c r="X34" s="444" t="str">
        <f t="shared" si="1"/>
        <v/>
      </c>
      <c r="Y34" s="445" t="str">
        <f t="shared" si="2"/>
        <v/>
      </c>
      <c r="Z34" s="425"/>
      <c r="AA34" s="426"/>
      <c r="AB34" s="427" t="str">
        <f>IF(COUNT(C34:H34)=0,"",IF(Z34&lt;&gt;"", ROUND((2*NB!D33+Z34)/3, 2),ROUND(NB!D33, 2)))</f>
        <v/>
      </c>
      <c r="AC34" s="428" t="str">
        <f>IF(COUNT(J34:K34)+COUNT(U34:V34)&gt;0,ROUNDUP((SUMPRODUCT(NB!K107:L107,Notenbogen!J34:K34)+SUMPRODUCT(NB!K148:L148,Notenbogen!U34:V34))/(COUNT(J34:K34)+COUNT(U34:V34)),2),"")</f>
        <v/>
      </c>
      <c r="AD34" s="429" t="s">
        <v>160</v>
      </c>
      <c r="AE34" s="430"/>
      <c r="AF34" s="431"/>
      <c r="AG34" s="432"/>
    </row>
    <row r="35" spans="1:33" s="433" customFormat="1" ht="24.95" customHeight="1" x14ac:dyDescent="0.2">
      <c r="A35" s="434">
        <v>32</v>
      </c>
      <c r="B35" s="435"/>
      <c r="C35" s="436" t="str">
        <f>I1Ext!C35</f>
        <v/>
      </c>
      <c r="D35" s="438" t="str">
        <f>I2Ext!C34</f>
        <v/>
      </c>
      <c r="E35" s="438" t="str">
        <f>I3Ext!C35</f>
        <v/>
      </c>
      <c r="F35" s="416"/>
      <c r="G35" s="416"/>
      <c r="H35" s="415"/>
      <c r="I35" s="417" t="str">
        <f>IF(COUNT(C35:H35)&gt;0,ROUNDUP(SUMPRODUCT(NB!D108:I108,Notenbogen!C35:H35,C70:H70)/SUMPRODUCT(NB!D108:I108,Notenbogen!C70:H70),2),"")</f>
        <v/>
      </c>
      <c r="J35" s="440" t="str">
        <f>I1SA!C35</f>
        <v/>
      </c>
      <c r="K35" s="441" t="str">
        <f>I2SA!C35</f>
        <v/>
      </c>
      <c r="L35" s="420" t="str">
        <f>IF(COUNT(I35:K35)&gt;0,ROUNDUP(SUMPRODUCT(I35:K35,NB!J108:L108)/COUNT(I35:K35),2),"")</f>
        <v/>
      </c>
      <c r="M35" s="442" t="str">
        <f t="shared" si="0"/>
        <v/>
      </c>
      <c r="N35" s="443" t="str">
        <f>II1Ext!C35</f>
        <v/>
      </c>
      <c r="O35" s="438" t="str">
        <f>II2Ext!C35</f>
        <v/>
      </c>
      <c r="P35" s="438" t="str">
        <f>II3Ext!C35</f>
        <v/>
      </c>
      <c r="Q35" s="416"/>
      <c r="R35" s="416"/>
      <c r="S35" s="415"/>
      <c r="T35" s="417" t="str">
        <f>IF(COUNT(N35:S35)&gt;0,ROUNDUP(SUMPRODUCT(NB!D149:I149,Notenbogen!N35:S35,N70:S70)/SUMPRODUCT(NB!D149:I149,Notenbogen!N70:S70),2),"")</f>
        <v/>
      </c>
      <c r="U35" s="440" t="str">
        <f>II1SA!C35</f>
        <v/>
      </c>
      <c r="V35" s="441" t="str">
        <f>II2SA!C35</f>
        <v/>
      </c>
      <c r="W35" s="420" t="str">
        <f>IF(COUNT(T35:V35)&gt;0,ROUNDUP(SUMPRODUCT(T35:V35,NB!J149:L149)/COUNT(T35:V35),2),"")</f>
        <v/>
      </c>
      <c r="X35" s="444" t="str">
        <f t="shared" si="1"/>
        <v/>
      </c>
      <c r="Y35" s="445" t="str">
        <f t="shared" si="2"/>
        <v/>
      </c>
      <c r="Z35" s="425"/>
      <c r="AA35" s="426"/>
      <c r="AB35" s="427" t="str">
        <f>IF(COUNT(C35:H35)=0,"",IF(Z35&lt;&gt;"", ROUND((2*NB!D34+Z35)/3, 2),ROUND(NB!D34, 2)))</f>
        <v/>
      </c>
      <c r="AC35" s="428" t="str">
        <f>IF(COUNT(J35:K35)+COUNT(U35:V35)&gt;0,ROUNDUP((SUMPRODUCT(NB!K108:L108,Notenbogen!J35:K35)+SUMPRODUCT(NB!K149:L149,Notenbogen!U35:V35))/(COUNT(J35:K35)+COUNT(U35:V35)),2),"")</f>
        <v/>
      </c>
      <c r="AD35" s="429" t="s">
        <v>160</v>
      </c>
      <c r="AE35" s="430"/>
      <c r="AF35" s="431"/>
      <c r="AG35" s="432"/>
    </row>
    <row r="36" spans="1:33" s="433" customFormat="1" ht="24.95" customHeight="1" x14ac:dyDescent="0.2">
      <c r="A36" s="434">
        <v>33</v>
      </c>
      <c r="B36" s="435"/>
      <c r="C36" s="436" t="str">
        <f>I1Ext!C36</f>
        <v/>
      </c>
      <c r="D36" s="438" t="str">
        <f>I2Ext!C36</f>
        <v/>
      </c>
      <c r="E36" s="438" t="str">
        <f>I3Ext!C36</f>
        <v/>
      </c>
      <c r="F36" s="416"/>
      <c r="G36" s="416"/>
      <c r="H36" s="415"/>
      <c r="I36" s="417" t="str">
        <f>IF(COUNT(C36:H36)&gt;0,ROUNDUP(SUMPRODUCT(NB!D109:I109,Notenbogen!C36:H36,C71:H71)/SUMPRODUCT(NB!D109:I109,Notenbogen!C71:H71),2),"")</f>
        <v/>
      </c>
      <c r="J36" s="440" t="str">
        <f>I1SA!C36</f>
        <v/>
      </c>
      <c r="K36" s="441" t="str">
        <f>I2SA!C36</f>
        <v/>
      </c>
      <c r="L36" s="420" t="str">
        <f>IF(COUNT(I36:K36)&gt;0,ROUNDUP(SUMPRODUCT(I36:K36,NB!J109:L109)/COUNT(I36:K36),2),"")</f>
        <v/>
      </c>
      <c r="M36" s="442" t="str">
        <f t="shared" si="0"/>
        <v/>
      </c>
      <c r="N36" s="443" t="str">
        <f>II1Ext!C36</f>
        <v/>
      </c>
      <c r="O36" s="438" t="str">
        <f>II2Ext!C36</f>
        <v/>
      </c>
      <c r="P36" s="438" t="str">
        <f>II3Ext!C36</f>
        <v/>
      </c>
      <c r="Q36" s="416"/>
      <c r="R36" s="416"/>
      <c r="S36" s="415"/>
      <c r="T36" s="417" t="str">
        <f>IF(COUNT(N36:S36)&gt;0,ROUNDUP(SUMPRODUCT(NB!D150:I150,Notenbogen!N36:S36,N71:S71)/SUMPRODUCT(NB!D150:I150,Notenbogen!N71:S71),2),"")</f>
        <v/>
      </c>
      <c r="U36" s="440" t="str">
        <f>II1SA!C36</f>
        <v/>
      </c>
      <c r="V36" s="441" t="str">
        <f>II2SA!C36</f>
        <v/>
      </c>
      <c r="W36" s="420" t="str">
        <f>IF(COUNT(T36:V36)&gt;0,ROUNDUP(SUMPRODUCT(T36:V36,NB!J150:L150)/COUNT(T36:V36),2),"")</f>
        <v/>
      </c>
      <c r="X36" s="444" t="str">
        <f t="shared" si="1"/>
        <v/>
      </c>
      <c r="Y36" s="445" t="str">
        <f t="shared" si="2"/>
        <v/>
      </c>
      <c r="Z36" s="425"/>
      <c r="AA36" s="426"/>
      <c r="AB36" s="427" t="str">
        <f>IF(COUNT(C36:H36)=0,"",IF(Z36&lt;&gt;"", ROUND((2*NB!D35+Z36)/3, 2),ROUND(NB!D35, 2)))</f>
        <v/>
      </c>
      <c r="AC36" s="428" t="str">
        <f>IF(COUNT(J36:K36)+COUNT(U36:V36)&gt;0,ROUNDUP((SUMPRODUCT(NB!K109:L109,Notenbogen!J36:K36)+SUMPRODUCT(NB!K150:L150,Notenbogen!U36:V36))/(COUNT(J36:K36)+COUNT(U36:V36)),2),"")</f>
        <v/>
      </c>
      <c r="AD36" s="429" t="s">
        <v>160</v>
      </c>
      <c r="AE36" s="430"/>
      <c r="AF36" s="431"/>
      <c r="AG36" s="432"/>
    </row>
    <row r="37" spans="1:33" s="433" customFormat="1" ht="24.95" customHeight="1" x14ac:dyDescent="0.2">
      <c r="A37" s="434">
        <v>34</v>
      </c>
      <c r="B37" s="435"/>
      <c r="C37" s="436" t="str">
        <f>I1Ext!C37</f>
        <v/>
      </c>
      <c r="D37" s="438" t="str">
        <f>I2Ext!C36</f>
        <v/>
      </c>
      <c r="E37" s="438" t="str">
        <f>I3Ext!C37</f>
        <v/>
      </c>
      <c r="F37" s="416"/>
      <c r="G37" s="416"/>
      <c r="H37" s="415"/>
      <c r="I37" s="417" t="str">
        <f>IF(COUNT(C37:H37)&gt;0,ROUNDUP(SUMPRODUCT(NB!D110:I110,Notenbogen!C37:H37,C72:H72)/SUMPRODUCT(NB!D110:I110,Notenbogen!C72:H72),2),"")</f>
        <v/>
      </c>
      <c r="J37" s="440" t="str">
        <f>I1SA!C37</f>
        <v/>
      </c>
      <c r="K37" s="441" t="str">
        <f>I2SA!C37</f>
        <v/>
      </c>
      <c r="L37" s="420" t="str">
        <f>IF(COUNT(I37:K37)&gt;0,ROUNDUP(SUMPRODUCT(I37:K37,NB!J110:L110)/COUNT(I37:K37),2),"")</f>
        <v/>
      </c>
      <c r="M37" s="442" t="str">
        <f t="shared" si="0"/>
        <v/>
      </c>
      <c r="N37" s="443" t="str">
        <f>II1Ext!C37</f>
        <v/>
      </c>
      <c r="O37" s="438" t="str">
        <f>II2Ext!C37</f>
        <v/>
      </c>
      <c r="P37" s="438" t="str">
        <f>II3Ext!C37</f>
        <v/>
      </c>
      <c r="Q37" s="416"/>
      <c r="R37" s="416"/>
      <c r="S37" s="415"/>
      <c r="T37" s="417" t="str">
        <f>IF(COUNT(N37:S37)&gt;0,ROUNDUP(SUMPRODUCT(NB!D151:I151,Notenbogen!N37:S37,N72:S72)/SUMPRODUCT(NB!D151:I151,Notenbogen!N72:S72),2),"")</f>
        <v/>
      </c>
      <c r="U37" s="440" t="str">
        <f>II1SA!C37</f>
        <v/>
      </c>
      <c r="V37" s="441" t="str">
        <f>II2SA!C37</f>
        <v/>
      </c>
      <c r="W37" s="420" t="str">
        <f>IF(COUNT(T37:V37)&gt;0,ROUNDUP(SUMPRODUCT(T37:V37,NB!J151:L151)/COUNT(T37:V37),2),"")</f>
        <v/>
      </c>
      <c r="X37" s="444" t="str">
        <f t="shared" si="1"/>
        <v/>
      </c>
      <c r="Y37" s="445" t="str">
        <f t="shared" si="2"/>
        <v/>
      </c>
      <c r="Z37" s="425"/>
      <c r="AA37" s="426"/>
      <c r="AB37" s="427" t="str">
        <f>IF(COUNT(C37:H37)=0,"",IF(Z37&lt;&gt;"", ROUND((2*NB!D36+Z37)/3, 2),ROUND(NB!D36, 2)))</f>
        <v/>
      </c>
      <c r="AC37" s="428" t="str">
        <f>IF(COUNT(J37:K37)+COUNT(U37:V37)&gt;0,ROUNDUP((SUMPRODUCT(NB!K110:L110,Notenbogen!J37:K37)+SUMPRODUCT(NB!K151:L151,Notenbogen!U37:V37))/(COUNT(J37:K37)+COUNT(U37:V37)),2),"")</f>
        <v/>
      </c>
      <c r="AD37" s="429" t="s">
        <v>160</v>
      </c>
      <c r="AE37" s="430"/>
      <c r="AF37" s="431"/>
      <c r="AG37" s="432"/>
    </row>
    <row r="38" spans="1:33" s="433" customFormat="1" ht="24.95" customHeight="1" thickBot="1" x14ac:dyDescent="0.25">
      <c r="A38" s="446">
        <v>35</v>
      </c>
      <c r="B38" s="447"/>
      <c r="C38" s="448" t="str">
        <f>I1Ext!C38</f>
        <v/>
      </c>
      <c r="D38" s="449" t="str">
        <f>I2Ext!C38</f>
        <v/>
      </c>
      <c r="E38" s="449" t="str">
        <f>I3Ext!C38</f>
        <v/>
      </c>
      <c r="F38" s="450"/>
      <c r="G38" s="450"/>
      <c r="H38" s="451"/>
      <c r="I38" s="452" t="str">
        <f>IF(COUNT(C38:H38)&gt;0,ROUNDUP(SUMPRODUCT(NB!D111:I111,Notenbogen!C38:H38,C73:H73)/SUMPRODUCT(NB!D111:I111,Notenbogen!C73:H73),2),"")</f>
        <v/>
      </c>
      <c r="J38" s="453" t="str">
        <f>I1SA!C38</f>
        <v/>
      </c>
      <c r="K38" s="454" t="str">
        <f>I2SA!C38</f>
        <v/>
      </c>
      <c r="L38" s="481" t="str">
        <f>IF(COUNT(I38:K38)&gt;0,ROUNDUP(SUMPRODUCT(I38:K38,NB!J111:L111)/COUNT(I38:K38),2),"")</f>
        <v/>
      </c>
      <c r="M38" s="456" t="str">
        <f t="shared" si="0"/>
        <v/>
      </c>
      <c r="N38" s="457" t="str">
        <f>II1Ext!C38</f>
        <v/>
      </c>
      <c r="O38" s="449" t="str">
        <f>II2Ext!C38</f>
        <v/>
      </c>
      <c r="P38" s="449" t="str">
        <f>II3Ext!C38</f>
        <v/>
      </c>
      <c r="Q38" s="450"/>
      <c r="R38" s="450"/>
      <c r="S38" s="451"/>
      <c r="T38" s="483" t="str">
        <f>IF(COUNT(N38:S38)&gt;0,ROUNDUP(SUMPRODUCT(NB!D152:I152,Notenbogen!N38:S38,N73:S73)/SUMPRODUCT(NB!D152:I152,Notenbogen!N73:S73),2),"")</f>
        <v/>
      </c>
      <c r="U38" s="453" t="str">
        <f>II1SA!C38</f>
        <v/>
      </c>
      <c r="V38" s="454" t="str">
        <f>II2SA!C38</f>
        <v/>
      </c>
      <c r="W38" s="455" t="str">
        <f>IF(COUNT(T38:V38)&gt;0,ROUNDUP(SUMPRODUCT(T38:V38,NB!J152:L152)/COUNT(T38:V38),2),"")</f>
        <v/>
      </c>
      <c r="X38" s="458" t="str">
        <f t="shared" si="1"/>
        <v/>
      </c>
      <c r="Y38" s="459" t="str">
        <f t="shared" si="2"/>
        <v/>
      </c>
      <c r="Z38" s="460"/>
      <c r="AA38" s="426"/>
      <c r="AB38" s="455" t="str">
        <f>IF(COUNT(C38:H38)=0,"",IF(Z38&lt;&gt;"", ROUND((2*NB!D37+Z38)/3, 2),ROUND(NB!D37, 2)))</f>
        <v/>
      </c>
      <c r="AC38" s="428" t="str">
        <f>IF(COUNT(J38:K38)+COUNT(U38:V38)&gt;0,ROUNDUP((SUMPRODUCT(NB!K111:L111,Notenbogen!J38:K38)+SUMPRODUCT(NB!K152:L152,Notenbogen!U38:V38))/(COUNT(J38:K38)+COUNT(U38:V38)),2),"")</f>
        <v/>
      </c>
      <c r="AD38" s="461" t="s">
        <v>160</v>
      </c>
      <c r="AE38" s="462"/>
      <c r="AF38" s="463"/>
      <c r="AG38" s="432"/>
    </row>
    <row r="39" spans="1:33" ht="20.100000000000001" customHeight="1" thickBot="1" x14ac:dyDescent="0.25">
      <c r="A39" s="395"/>
      <c r="B39" s="464" t="s">
        <v>47</v>
      </c>
      <c r="C39" s="465">
        <v>1</v>
      </c>
      <c r="D39" s="465">
        <v>1</v>
      </c>
      <c r="E39" s="465">
        <v>1</v>
      </c>
      <c r="F39" s="465">
        <v>1</v>
      </c>
      <c r="G39" s="465">
        <v>1</v>
      </c>
      <c r="H39" s="465">
        <v>1</v>
      </c>
      <c r="I39" s="403"/>
      <c r="J39" s="393"/>
      <c r="K39" s="393"/>
      <c r="L39" s="482"/>
      <c r="M39" s="393"/>
      <c r="N39" s="465">
        <v>1</v>
      </c>
      <c r="O39" s="465">
        <v>1</v>
      </c>
      <c r="P39" s="465">
        <v>1</v>
      </c>
      <c r="Q39" s="465">
        <v>1</v>
      </c>
      <c r="R39" s="465">
        <v>1</v>
      </c>
      <c r="S39" s="465">
        <v>1</v>
      </c>
      <c r="T39" s="482"/>
      <c r="U39" s="393"/>
      <c r="V39" s="393"/>
      <c r="W39" s="403"/>
      <c r="X39" s="393"/>
      <c r="Y39" s="393"/>
      <c r="Z39" s="466"/>
      <c r="AA39" s="392"/>
      <c r="AB39" s="398"/>
      <c r="AC39" s="391"/>
      <c r="AD39" s="398"/>
      <c r="AE39" s="398"/>
      <c r="AF39" s="398"/>
    </row>
    <row r="40" spans="1:33" x14ac:dyDescent="0.2">
      <c r="A40" s="398"/>
      <c r="B40" s="398"/>
      <c r="C40" s="398"/>
      <c r="D40" s="398"/>
      <c r="E40" s="398"/>
      <c r="F40" s="398"/>
      <c r="G40" s="398"/>
      <c r="H40" s="398"/>
      <c r="I40" s="398"/>
      <c r="J40" s="398"/>
      <c r="K40" s="398"/>
      <c r="L40" s="398"/>
      <c r="M40" s="398"/>
      <c r="N40" s="398"/>
      <c r="O40" s="398"/>
      <c r="P40" s="398"/>
      <c r="Q40" s="398"/>
      <c r="R40" s="398"/>
      <c r="S40" s="398"/>
      <c r="T40" s="398"/>
      <c r="U40" s="398"/>
      <c r="V40" s="398"/>
      <c r="W40" s="398"/>
      <c r="X40" s="398"/>
      <c r="Y40" s="398"/>
      <c r="Z40" s="398"/>
    </row>
  </sheetData>
  <sheetProtection password="CC71" sheet="1" objects="1" scenarios="1" formatCells="0" formatColumns="0" formatRows="0"/>
  <mergeCells count="7">
    <mergeCell ref="E1:J1"/>
    <mergeCell ref="M1:R1"/>
    <mergeCell ref="U1:W1"/>
    <mergeCell ref="Y1:Z1"/>
    <mergeCell ref="C2:M2"/>
    <mergeCell ref="N2:X2"/>
    <mergeCell ref="Y2:Z2"/>
  </mergeCells>
  <pageMargins left="0.53" right="0.17" top="0.28999999999999998" bottom="0.22" header="7.874015748031496E-2" footer="0.2"/>
  <pageSetup paperSize="9" scale="85" orientation="portrait" r:id="rId1"/>
  <headerFooter alignWithMargins="0"/>
  <extLst>
    <ext xmlns:x14="http://schemas.microsoft.com/office/spreadsheetml/2009/9/main" uri="{78C0D931-6437-407d-A8EE-F0AAD7539E65}">
      <x14:conditionalFormattings>
        <x14:conditionalFormatting xmlns:xm="http://schemas.microsoft.com/office/excel/2006/main">
          <x14:cfRule type="expression" priority="2" id="{220A1057-6BFC-42DD-9DAE-CD538BA55A10}">
            <xm:f>N(diNo!$D4)=1</xm:f>
            <x14:dxf>
              <fill>
                <patternFill>
                  <bgColor rgb="FFFFFF99"/>
                </patternFill>
              </fill>
            </x14:dxf>
          </x14:cfRule>
          <xm:sqref>AE4:AF38 AB4:AC38</xm:sqref>
        </x14:conditionalFormatting>
        <x14:conditionalFormatting xmlns:xm="http://schemas.microsoft.com/office/excel/2006/main">
          <x14:cfRule type="expression" priority="1" id="{5E90F377-A5BE-413D-A3F2-5ABAE17684CF}">
            <xm:f>N(diNo!$D4)=1</xm:f>
            <x14:dxf>
              <fill>
                <patternFill patternType="none">
                  <bgColor auto="1"/>
                </patternFill>
              </fill>
            </x14:dxf>
          </x14:cfRule>
          <xm:sqref>X4:Y38</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14:formula1>
            <xm:f>NB!$Y$6:$Y$21</xm:f>
          </x14:formula1>
          <xm:sqref>Z4:Z38</xm:sqref>
        </x14:dataValidation>
        <x14:dataValidation type="list" allowBlank="1" showInputMessage="1" showErrorMessage="1">
          <x14:formula1>
            <xm:f>NB!$A$3:$A$5</xm:f>
          </x14:formula1>
          <xm:sqref>AD4:AD38</xm:sqref>
        </x14:dataValidation>
        <x14:dataValidation type="list" allowBlank="1" showInputMessage="1" showErrorMessage="1">
          <x14:formula1>
            <xm:f>NB!$Y$6:$Y$21</xm:f>
          </x14:formula1>
          <xm:sqref>F4:H38 Q4:S38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874"/>
  <sheetViews>
    <sheetView topLeftCell="C1" zoomScaleNormal="100" workbookViewId="0">
      <selection activeCell="I1" sqref="I1"/>
    </sheetView>
  </sheetViews>
  <sheetFormatPr baseColWidth="10" defaultRowHeight="12.75" customHeight="1" x14ac:dyDescent="0.2"/>
  <cols>
    <col min="1" max="2" width="11.42578125" style="1"/>
    <col min="3" max="3" width="1.140625" style="1" customWidth="1"/>
    <col min="4" max="8" width="6.42578125" style="1" customWidth="1"/>
    <col min="9" max="9" width="8.28515625" style="1" customWidth="1"/>
    <col min="10" max="10" width="7.5703125" style="1" customWidth="1"/>
    <col min="11" max="19" width="6.42578125" style="1" customWidth="1"/>
    <col min="20" max="20" width="16.140625" style="112" customWidth="1"/>
    <col min="21" max="21" width="10.140625" style="1" customWidth="1"/>
    <col min="22" max="22" width="9.5703125" style="1" bestFit="1" customWidth="1"/>
    <col min="23" max="24" width="11.140625" style="1" customWidth="1"/>
    <col min="25" max="25" width="3.28515625" style="1" bestFit="1" customWidth="1"/>
    <col min="26" max="26" width="11.42578125" style="1"/>
    <col min="27" max="27" width="11.5703125" style="1" customWidth="1"/>
    <col min="28" max="16384" width="11.42578125" style="1"/>
  </cols>
  <sheetData>
    <row r="1" spans="1:40" ht="12.75" customHeight="1" thickBot="1" x14ac:dyDescent="0.3">
      <c r="B1" s="204"/>
      <c r="I1" s="240"/>
      <c r="L1" s="386"/>
      <c r="M1" s="386"/>
    </row>
    <row r="2" spans="1:40" ht="12.75" customHeight="1" x14ac:dyDescent="0.2">
      <c r="A2" s="1" t="s">
        <v>161</v>
      </c>
      <c r="D2" s="1" t="s">
        <v>162</v>
      </c>
      <c r="T2" s="112" t="s">
        <v>49</v>
      </c>
      <c r="U2" s="16"/>
      <c r="V2" s="17"/>
      <c r="W2" s="506" t="s">
        <v>25</v>
      </c>
      <c r="X2" s="507"/>
      <c r="Y2" s="516" t="s">
        <v>18</v>
      </c>
      <c r="Z2" s="511" t="s">
        <v>26</v>
      </c>
      <c r="AA2" s="512"/>
      <c r="AB2" s="15"/>
      <c r="AC2" s="18" t="s">
        <v>6</v>
      </c>
      <c r="AD2" s="19" t="s">
        <v>18</v>
      </c>
      <c r="AE2" s="384"/>
      <c r="AF2" s="502" t="s">
        <v>27</v>
      </c>
      <c r="AG2" s="503"/>
      <c r="AH2" s="20"/>
      <c r="AI2" s="18" t="s">
        <v>6</v>
      </c>
      <c r="AJ2" s="19" t="s">
        <v>18</v>
      </c>
      <c r="AK2" s="21"/>
      <c r="AL2" s="504" t="s">
        <v>28</v>
      </c>
      <c r="AM2" s="505"/>
      <c r="AN2" s="22" t="s">
        <v>29</v>
      </c>
    </row>
    <row r="3" spans="1:40" ht="12.75" customHeight="1" x14ac:dyDescent="0.2">
      <c r="A3" s="1" t="s">
        <v>163</v>
      </c>
      <c r="D3" s="1" t="str">
        <f>IF(COUNT(Notenbogen!C4:H4)+COUNT(Notenbogen!N4:S4)&gt;0,ROUNDUP((SUMPRODUCT(NB!D77:I77,Notenbogen!C4:H4,Notenbogen!C39:H39)+SUMPRODUCT(NB!D118:I118,Notenbogen!N4:S4,Notenbogen!N39:S39))/(SUMPRODUCT(NB!D77:I77,Notenbogen!C39:H39)+SUMPRODUCT(NB!D118:I118,Notenbogen!N39:S39)),2),"")</f>
        <v/>
      </c>
      <c r="U3" s="23" t="s">
        <v>30</v>
      </c>
      <c r="V3" s="10" t="s">
        <v>29</v>
      </c>
      <c r="W3" s="513" t="s">
        <v>28</v>
      </c>
      <c r="X3" s="501"/>
      <c r="Y3" s="517"/>
      <c r="Z3" s="514" t="s">
        <v>31</v>
      </c>
      <c r="AA3" s="515"/>
      <c r="AB3" s="15"/>
      <c r="AC3" s="24"/>
      <c r="AD3" s="25"/>
      <c r="AE3" s="383"/>
      <c r="AF3" s="26" t="s">
        <v>32</v>
      </c>
      <c r="AG3" s="27" t="s">
        <v>33</v>
      </c>
      <c r="AH3" s="20"/>
      <c r="AI3" s="24"/>
      <c r="AJ3" s="25"/>
      <c r="AK3" s="383"/>
      <c r="AL3" s="383" t="s">
        <v>32</v>
      </c>
      <c r="AM3" s="241" t="s">
        <v>33</v>
      </c>
      <c r="AN3" s="28"/>
    </row>
    <row r="4" spans="1:40" ht="12.75" customHeight="1" x14ac:dyDescent="0.2">
      <c r="A4" s="467" t="s">
        <v>160</v>
      </c>
      <c r="D4" s="1" t="str">
        <f>IF(COUNT(Notenbogen!C5:H5)+COUNT(Notenbogen!N5:S5)&gt;0,ROUNDUP((SUMPRODUCT(NB!D78:I78,Notenbogen!C5:H5,Notenbogen!C40:H40)+SUMPRODUCT(NB!D119:I119,Notenbogen!N5:S5,Notenbogen!N40:S40))/(SUMPRODUCT(NB!D78:I78,Notenbogen!C40:H40)+SUMPRODUCT(NB!D119:I119,Notenbogen!N40:S40)),2),"")</f>
        <v/>
      </c>
      <c r="E4" s="386"/>
      <c r="F4" s="519"/>
      <c r="G4" s="519"/>
      <c r="H4" s="386"/>
      <c r="I4" s="386"/>
      <c r="J4" s="386"/>
      <c r="L4" s="519"/>
      <c r="M4" s="519"/>
      <c r="N4" s="519"/>
      <c r="O4" s="519"/>
      <c r="U4" s="29" t="s">
        <v>34</v>
      </c>
      <c r="V4" s="10" t="s">
        <v>25</v>
      </c>
      <c r="W4" s="385" t="s">
        <v>32</v>
      </c>
      <c r="X4" s="383" t="s">
        <v>33</v>
      </c>
      <c r="Y4" s="517"/>
      <c r="Z4" s="514" t="s">
        <v>35</v>
      </c>
      <c r="AA4" s="515"/>
      <c r="AB4" s="30"/>
      <c r="AC4" s="24"/>
      <c r="AD4" s="25"/>
      <c r="AE4" s="30"/>
      <c r="AF4" s="31"/>
      <c r="AG4" s="32"/>
      <c r="AH4" s="30"/>
      <c r="AI4" s="33"/>
      <c r="AJ4" s="34"/>
      <c r="AK4" s="35"/>
      <c r="AL4" s="36"/>
      <c r="AM4" s="37"/>
      <c r="AN4" s="38"/>
    </row>
    <row r="5" spans="1:40" s="106" customFormat="1" ht="12.75" customHeight="1" x14ac:dyDescent="0.2">
      <c r="A5" s="468" t="s">
        <v>164</v>
      </c>
      <c r="B5" s="469"/>
      <c r="C5" s="469"/>
      <c r="D5" s="1" t="str">
        <f>IF(COUNT(Notenbogen!C6:H6)+COUNT(Notenbogen!N6:S6)&gt;0,ROUNDUP((SUMPRODUCT(NB!D79:I79,Notenbogen!C6:H6,Notenbogen!C41:H41)+SUMPRODUCT(NB!D120:I120,Notenbogen!N6:S6,Notenbogen!N41:S41))/(SUMPRODUCT(NB!D79:I79,Notenbogen!C41:H41)+SUMPRODUCT(NB!D120:I120,Notenbogen!N41:S41)),2),"")</f>
        <v/>
      </c>
      <c r="E5" s="470"/>
      <c r="F5" s="470"/>
      <c r="G5" s="470"/>
      <c r="H5" s="470"/>
      <c r="I5" s="470"/>
      <c r="J5" s="470"/>
      <c r="K5" s="470"/>
      <c r="L5" s="470"/>
      <c r="M5" s="470"/>
      <c r="N5" s="470"/>
      <c r="O5" s="470"/>
      <c r="P5" s="470"/>
      <c r="Q5" s="470"/>
      <c r="R5" s="470"/>
      <c r="T5" s="116"/>
      <c r="U5" s="39"/>
      <c r="V5" s="11"/>
      <c r="W5" s="40"/>
      <c r="X5" s="36"/>
      <c r="Y5" s="518"/>
      <c r="Z5" s="77"/>
      <c r="AA5" s="28"/>
      <c r="AB5" s="30"/>
      <c r="AC5" s="33"/>
      <c r="AD5" s="34"/>
      <c r="AE5" s="35"/>
      <c r="AF5" s="41"/>
      <c r="AG5" s="42"/>
      <c r="AH5" s="30"/>
      <c r="AI5" s="43" t="s">
        <v>36</v>
      </c>
      <c r="AJ5" s="25">
        <v>15</v>
      </c>
      <c r="AK5" s="30"/>
      <c r="AL5" s="26">
        <f>I1SA!$H$30</f>
        <v>40</v>
      </c>
      <c r="AM5" s="242">
        <f>AL6+0.5</f>
        <v>38.5</v>
      </c>
      <c r="AN5" s="28">
        <f t="shared" ref="AN5:AN19" si="0">IF(AM5&gt;AL5,"ALARM",AL5-AL6)</f>
        <v>2</v>
      </c>
    </row>
    <row r="6" spans="1:40" s="106" customFormat="1" ht="12.75" customHeight="1" x14ac:dyDescent="0.2">
      <c r="B6" s="469"/>
      <c r="C6" s="469"/>
      <c r="D6" s="1" t="str">
        <f>IF(COUNT(Notenbogen!C7:H7)+COUNT(Notenbogen!N7:S7)&gt;0,ROUNDUP((SUMPRODUCT(NB!D80:I80,Notenbogen!C7:H7,Notenbogen!C42:H42)+SUMPRODUCT(NB!D121:I121,Notenbogen!N7:S7,Notenbogen!N42:S42))/(SUMPRODUCT(NB!D80:I80,Notenbogen!C42:H42)+SUMPRODUCT(NB!D121:I121,Notenbogen!N42:S42)),2),"")</f>
        <v/>
      </c>
      <c r="E6" s="470"/>
      <c r="F6" s="470"/>
      <c r="G6" s="470"/>
      <c r="H6" s="470"/>
      <c r="I6" s="470"/>
      <c r="J6" s="470"/>
      <c r="K6" s="470"/>
      <c r="L6" s="470"/>
      <c r="M6" s="470"/>
      <c r="N6" s="470"/>
      <c r="O6" s="470"/>
      <c r="P6" s="470"/>
      <c r="Q6" s="470"/>
      <c r="R6" s="470"/>
      <c r="T6" s="116"/>
      <c r="U6" s="70">
        <f>+I1SA!A43</f>
        <v>0</v>
      </c>
      <c r="V6" s="72">
        <f>IF(I1SA!$H$32="M",AN5+U6,AN48+U6)</f>
        <v>2.5</v>
      </c>
      <c r="W6" s="253">
        <f>I1SA!$H$30</f>
        <v>40</v>
      </c>
      <c r="X6" s="242">
        <f>W7+0.5</f>
        <v>38</v>
      </c>
      <c r="Y6" s="385">
        <v>15</v>
      </c>
      <c r="Z6" s="79" t="str">
        <f>IF(ABS(IF(I1SA!$H$32="M",AL5-W6,AL48-W6))&gt;1,"ALARM"," ")</f>
        <v xml:space="preserve"> </v>
      </c>
      <c r="AA6" s="76" t="str">
        <f>IF(ABS(IF(I1SA!$H$32="M",AM5-X6,AM48-X6))&gt;1,"ALARM"," ")</f>
        <v xml:space="preserve"> </v>
      </c>
      <c r="AB6" s="30"/>
      <c r="AC6" s="43" t="s">
        <v>36</v>
      </c>
      <c r="AD6" s="25">
        <v>15</v>
      </c>
      <c r="AE6" s="30"/>
      <c r="AF6" s="26">
        <f>I1SA!$H$35+12*(100-I1SA!$H$35)/12</f>
        <v>100</v>
      </c>
      <c r="AG6" s="27">
        <f t="shared" ref="AG6:AG17" si="1">AF7+0.1</f>
        <v>95.85</v>
      </c>
      <c r="AH6" s="30"/>
      <c r="AI6" s="24">
        <v>1</v>
      </c>
      <c r="AJ6" s="25">
        <v>14</v>
      </c>
      <c r="AK6" s="30"/>
      <c r="AL6" s="26">
        <f>ROUNDDOWN(I1SA!$H$30*AF7/500,1)*5</f>
        <v>38</v>
      </c>
      <c r="AM6" s="242">
        <f t="shared" ref="AM6:AM18" si="2">AL7+0.5</f>
        <v>37</v>
      </c>
      <c r="AN6" s="28">
        <f t="shared" si="0"/>
        <v>1.5</v>
      </c>
    </row>
    <row r="7" spans="1:40" ht="12.75" customHeight="1" x14ac:dyDescent="0.2">
      <c r="B7" s="469"/>
      <c r="C7" s="471"/>
      <c r="D7" s="1" t="str">
        <f>IF(COUNT(Notenbogen!C8:H8)+COUNT(Notenbogen!N8:S8)&gt;0,ROUNDUP((SUMPRODUCT(NB!D81:I81,Notenbogen!C8:H8,Notenbogen!C43:H43)+SUMPRODUCT(NB!D122:I122,Notenbogen!N8:S8,Notenbogen!N43:S43))/(SUMPRODUCT(NB!D81:I81,Notenbogen!C43:H43)+SUMPRODUCT(NB!D122:I122,Notenbogen!N43:S43)),2),"")</f>
        <v/>
      </c>
      <c r="E7" s="470"/>
      <c r="F7" s="470"/>
      <c r="G7" s="470"/>
      <c r="H7" s="470"/>
      <c r="I7" s="470"/>
      <c r="J7" s="470"/>
      <c r="K7" s="110"/>
      <c r="L7" s="470"/>
      <c r="M7" s="470"/>
      <c r="N7" s="470"/>
      <c r="O7" s="470"/>
      <c r="P7" s="470"/>
      <c r="Q7" s="470"/>
      <c r="R7" s="470"/>
      <c r="U7" s="49">
        <f>+I1SA!A44</f>
        <v>0</v>
      </c>
      <c r="V7" s="73">
        <f>IF(I1SA!$H$32="M",AN6+U7,AN49+U7)</f>
        <v>2</v>
      </c>
      <c r="W7" s="253">
        <f t="shared" ref="W7:W21" si="3">W6-V6</f>
        <v>37.5</v>
      </c>
      <c r="X7" s="242">
        <f t="shared" ref="X7:X20" si="4">W8+0.5</f>
        <v>36</v>
      </c>
      <c r="Y7" s="385">
        <v>14</v>
      </c>
      <c r="Z7" s="77" t="str">
        <f>IF(ABS(IF(I1SA!$H$32="M",AL6-W7,AL49-W7))&gt;1,"ALARM"," ")</f>
        <v xml:space="preserve"> </v>
      </c>
      <c r="AA7" s="28" t="str">
        <f>IF(ABS(IF(I1SA!$H$32="M",AM6-X7,AM49-X7))&gt;1,"ALARM"," ")</f>
        <v xml:space="preserve"> </v>
      </c>
      <c r="AB7" s="30"/>
      <c r="AC7" s="24">
        <v>1</v>
      </c>
      <c r="AD7" s="25">
        <v>14</v>
      </c>
      <c r="AE7" s="30"/>
      <c r="AF7" s="26">
        <f>I1SA!$H$35+11*(100-I1SA!$H$35)/12</f>
        <v>95.75</v>
      </c>
      <c r="AG7" s="27">
        <f t="shared" si="1"/>
        <v>91.6</v>
      </c>
      <c r="AH7" s="30"/>
      <c r="AI7" s="46" t="s">
        <v>9</v>
      </c>
      <c r="AJ7" s="34">
        <v>13</v>
      </c>
      <c r="AK7" s="35"/>
      <c r="AL7" s="26">
        <f>ROUNDDOWN(I1SA!$H$30*AF8/500,1)*5</f>
        <v>36.5</v>
      </c>
      <c r="AM7" s="242">
        <f t="shared" si="2"/>
        <v>35</v>
      </c>
      <c r="AN7" s="38">
        <f t="shared" si="0"/>
        <v>2</v>
      </c>
    </row>
    <row r="8" spans="1:40" ht="12.75" customHeight="1" x14ac:dyDescent="0.2">
      <c r="B8" s="469"/>
      <c r="C8" s="471"/>
      <c r="D8" s="1" t="str">
        <f>IF(COUNT(Notenbogen!C9:H9)+COUNT(Notenbogen!N9:S9)&gt;0,ROUNDUP((SUMPRODUCT(NB!D82:I82,Notenbogen!C9:H9,Notenbogen!C44:H44)+SUMPRODUCT(NB!D123:I123,Notenbogen!N9:S9,Notenbogen!N44:S44))/(SUMPRODUCT(NB!D82:I82,Notenbogen!C44:H44)+SUMPRODUCT(NB!D123:I123,Notenbogen!N44:S44)),2),"")</f>
        <v/>
      </c>
      <c r="E8" s="470"/>
      <c r="F8" s="470"/>
      <c r="G8" s="470"/>
      <c r="H8" s="470"/>
      <c r="I8" s="470"/>
      <c r="J8" s="470"/>
      <c r="K8" s="110"/>
      <c r="L8" s="470"/>
      <c r="M8" s="470"/>
      <c r="N8" s="470"/>
      <c r="O8" s="470"/>
      <c r="P8" s="470"/>
      <c r="Q8" s="470"/>
      <c r="R8" s="470"/>
      <c r="U8" s="71">
        <f>+I1SA!A45</f>
        <v>0</v>
      </c>
      <c r="V8" s="73">
        <f>IF(I1SA!$H$32="M",AN7+U8,AN50+U8)</f>
        <v>2</v>
      </c>
      <c r="W8" s="254">
        <f t="shared" si="3"/>
        <v>35.5</v>
      </c>
      <c r="X8" s="242">
        <f t="shared" si="4"/>
        <v>34</v>
      </c>
      <c r="Y8" s="40">
        <v>13</v>
      </c>
      <c r="Z8" s="80" t="str">
        <f>IF(ABS(IF(I1SA!$H$32="M",AL7-W8,AL50-W8))&gt;1,"ALARM"," ")</f>
        <v xml:space="preserve"> </v>
      </c>
      <c r="AA8" s="38" t="str">
        <f>IF(ABS(IF(I1SA!$H$32="M",AM7-X8,AM50-X8))&gt;1,"ALARM"," ")</f>
        <v xml:space="preserve"> </v>
      </c>
      <c r="AB8" s="30"/>
      <c r="AC8" s="46" t="s">
        <v>9</v>
      </c>
      <c r="AD8" s="34">
        <v>13</v>
      </c>
      <c r="AE8" s="35"/>
      <c r="AF8" s="47">
        <f>I1SA!$H$35+10*(100-I1SA!$H$35)/12</f>
        <v>91.5</v>
      </c>
      <c r="AG8" s="48">
        <f t="shared" si="1"/>
        <v>87.35</v>
      </c>
      <c r="AH8" s="30"/>
      <c r="AI8" s="43" t="s">
        <v>36</v>
      </c>
      <c r="AJ8" s="25">
        <v>12</v>
      </c>
      <c r="AK8" s="30"/>
      <c r="AL8" s="26">
        <f>ROUNDDOWN(I1SA!$H$30*AF9/500,1)*5</f>
        <v>34.5</v>
      </c>
      <c r="AM8" s="242">
        <f t="shared" si="2"/>
        <v>33.5</v>
      </c>
      <c r="AN8" s="28">
        <f t="shared" si="0"/>
        <v>1.5</v>
      </c>
    </row>
    <row r="9" spans="1:40" ht="12.75" customHeight="1" x14ac:dyDescent="0.2">
      <c r="B9" s="469"/>
      <c r="C9" s="471"/>
      <c r="D9" s="1" t="str">
        <f>IF(COUNT(Notenbogen!C10:H10)+COUNT(Notenbogen!N10:S10)&gt;0,ROUNDUP((SUMPRODUCT(NB!D83:I83,Notenbogen!C10:H10,Notenbogen!C45:H45)+SUMPRODUCT(NB!D124:I124,Notenbogen!N10:S10,Notenbogen!N45:S45))/(SUMPRODUCT(NB!D83:I83,Notenbogen!C45:H45)+SUMPRODUCT(NB!D124:I124,Notenbogen!N45:S45)),2),"")</f>
        <v/>
      </c>
      <c r="E9" s="470"/>
      <c r="F9" s="470"/>
      <c r="G9" s="470"/>
      <c r="H9" s="470"/>
      <c r="I9" s="470"/>
      <c r="J9" s="470"/>
      <c r="K9" s="110"/>
      <c r="L9" s="470"/>
      <c r="M9" s="470"/>
      <c r="N9" s="470"/>
      <c r="O9" s="470"/>
      <c r="P9" s="470"/>
      <c r="Q9" s="470"/>
      <c r="R9" s="470"/>
      <c r="U9" s="49">
        <f>+I1SA!A46</f>
        <v>0</v>
      </c>
      <c r="V9" s="72">
        <f>IF(I1SA!$H$32="M",AN8+U9,AN51+U9)</f>
        <v>2</v>
      </c>
      <c r="W9" s="253">
        <f t="shared" si="3"/>
        <v>33.5</v>
      </c>
      <c r="X9" s="242">
        <f t="shared" si="4"/>
        <v>32</v>
      </c>
      <c r="Y9" s="385">
        <v>12</v>
      </c>
      <c r="Z9" s="77" t="str">
        <f>IF(ABS(IF(I1SA!$H$32="M",AL8-W9,AL51-W9))&gt;1,"ALARM"," ")</f>
        <v xml:space="preserve"> </v>
      </c>
      <c r="AA9" s="28" t="str">
        <f>IF(ABS(IF(I1SA!$H$32="M",AM8-X9,AM51-X9))&gt;1,"ALARM"," ")</f>
        <v xml:space="preserve"> </v>
      </c>
      <c r="AB9" s="30"/>
      <c r="AC9" s="43" t="s">
        <v>36</v>
      </c>
      <c r="AD9" s="25">
        <v>12</v>
      </c>
      <c r="AE9" s="30"/>
      <c r="AF9" s="26">
        <f>I1SA!$H$35+9*(100-I1SA!$H$35)/12</f>
        <v>87.25</v>
      </c>
      <c r="AG9" s="27">
        <f t="shared" si="1"/>
        <v>83.1</v>
      </c>
      <c r="AH9" s="30"/>
      <c r="AI9" s="24">
        <v>2</v>
      </c>
      <c r="AJ9" s="25">
        <v>11</v>
      </c>
      <c r="AK9" s="30"/>
      <c r="AL9" s="26">
        <f>ROUNDDOWN(I1SA!$H$30*AF10/500,1)*5</f>
        <v>33</v>
      </c>
      <c r="AM9" s="242">
        <f t="shared" si="2"/>
        <v>32</v>
      </c>
      <c r="AN9" s="28">
        <f t="shared" si="0"/>
        <v>1.5</v>
      </c>
    </row>
    <row r="10" spans="1:40" ht="12.75" customHeight="1" x14ac:dyDescent="0.2">
      <c r="B10" s="469"/>
      <c r="C10" s="471"/>
      <c r="D10" s="1" t="str">
        <f>IF(COUNT(Notenbogen!C11:H11)+COUNT(Notenbogen!N11:S11)&gt;0,ROUNDUP((SUMPRODUCT(NB!D84:I84,Notenbogen!C11:H11,Notenbogen!C46:H46)+SUMPRODUCT(NB!D125:I125,Notenbogen!N11:S11,Notenbogen!N46:S46))/(SUMPRODUCT(NB!D84:I84,Notenbogen!C46:H46)+SUMPRODUCT(NB!D125:I125,Notenbogen!N46:S46)),2),"")</f>
        <v/>
      </c>
      <c r="E10" s="470"/>
      <c r="F10" s="470"/>
      <c r="G10" s="470"/>
      <c r="H10" s="470"/>
      <c r="I10" s="470"/>
      <c r="J10" s="470"/>
      <c r="K10" s="110"/>
      <c r="L10" s="470"/>
      <c r="M10" s="470"/>
      <c r="N10" s="470"/>
      <c r="O10" s="470"/>
      <c r="P10" s="470"/>
      <c r="Q10" s="470"/>
      <c r="R10" s="470"/>
      <c r="U10" s="49">
        <f>+I1SA!A47</f>
        <v>0</v>
      </c>
      <c r="V10" s="73">
        <f>IF(I1SA!$H$32="M",AN9+U10,AN52+U10)</f>
        <v>2</v>
      </c>
      <c r="W10" s="253">
        <f t="shared" si="3"/>
        <v>31.5</v>
      </c>
      <c r="X10" s="242">
        <f t="shared" si="4"/>
        <v>30</v>
      </c>
      <c r="Y10" s="385">
        <v>11</v>
      </c>
      <c r="Z10" s="77" t="str">
        <f>IF(ABS(IF(I1SA!$H$32="M",AL9-W10,AL52-W10))&gt;1,"ALARM"," ")</f>
        <v xml:space="preserve"> </v>
      </c>
      <c r="AA10" s="28" t="str">
        <f>IF(ABS(IF(I1SA!$H$32="M",AM9-X10,AM52-X10))&gt;1,"ALARM"," ")</f>
        <v xml:space="preserve"> </v>
      </c>
      <c r="AB10" s="30"/>
      <c r="AC10" s="24">
        <v>2</v>
      </c>
      <c r="AD10" s="25">
        <v>11</v>
      </c>
      <c r="AE10" s="30"/>
      <c r="AF10" s="26">
        <f>I1SA!$H$35+8*(100-I1SA!$H$35)/12</f>
        <v>83</v>
      </c>
      <c r="AG10" s="27">
        <f t="shared" si="1"/>
        <v>78.849999999999994</v>
      </c>
      <c r="AH10" s="30"/>
      <c r="AI10" s="46" t="s">
        <v>9</v>
      </c>
      <c r="AJ10" s="34">
        <v>10</v>
      </c>
      <c r="AK10" s="35"/>
      <c r="AL10" s="26">
        <f>ROUNDDOWN(I1SA!$H$30*AF11/500,1)*5</f>
        <v>31.5</v>
      </c>
      <c r="AM10" s="242">
        <f t="shared" si="2"/>
        <v>30</v>
      </c>
      <c r="AN10" s="38">
        <f t="shared" si="0"/>
        <v>2</v>
      </c>
    </row>
    <row r="11" spans="1:40" ht="12.75" customHeight="1" x14ac:dyDescent="0.2">
      <c r="B11" s="469"/>
      <c r="C11" s="471"/>
      <c r="D11" s="1" t="str">
        <f>IF(COUNT(Notenbogen!C12:H12)+COUNT(Notenbogen!N12:S12)&gt;0,ROUNDUP((SUMPRODUCT(NB!D85:I85,Notenbogen!C12:H12,Notenbogen!C47:H47)+SUMPRODUCT(NB!D126:I126,Notenbogen!N12:S12,Notenbogen!N47:S47))/(SUMPRODUCT(NB!D85:I85,Notenbogen!C47:H47)+SUMPRODUCT(NB!D126:I126,Notenbogen!N47:S47)),2),"")</f>
        <v/>
      </c>
      <c r="E11" s="470"/>
      <c r="F11" s="470"/>
      <c r="G11" s="470"/>
      <c r="H11" s="470"/>
      <c r="I11" s="470"/>
      <c r="J11" s="470"/>
      <c r="K11" s="110"/>
      <c r="L11" s="470"/>
      <c r="M11" s="470"/>
      <c r="N11" s="470"/>
      <c r="O11" s="470"/>
      <c r="P11" s="470"/>
      <c r="Q11" s="470"/>
      <c r="R11" s="470"/>
      <c r="U11" s="49">
        <f>+I1SA!A48</f>
        <v>0</v>
      </c>
      <c r="V11" s="75">
        <f>IF(I1SA!$H$32="M",AN10+U11,AN53+U11)</f>
        <v>2</v>
      </c>
      <c r="W11" s="254">
        <f t="shared" si="3"/>
        <v>29.5</v>
      </c>
      <c r="X11" s="242">
        <f t="shared" si="4"/>
        <v>28</v>
      </c>
      <c r="Y11" s="40">
        <v>10</v>
      </c>
      <c r="Z11" s="77" t="str">
        <f>IF(ABS(IF(I1SA!$H$32="M",AL10-W11,AL53-W11))&gt;1,"ALARM"," ")</f>
        <v xml:space="preserve"> </v>
      </c>
      <c r="AA11" s="28" t="str">
        <f>IF(ABS(IF(I1SA!$H$32="M",AM10-X11,AM53-X11))&gt;1,"ALARM"," ")</f>
        <v xml:space="preserve"> </v>
      </c>
      <c r="AB11" s="30"/>
      <c r="AC11" s="46" t="s">
        <v>9</v>
      </c>
      <c r="AD11" s="34">
        <v>10</v>
      </c>
      <c r="AE11" s="35"/>
      <c r="AF11" s="47">
        <f>I1SA!$H$35+7*(100-I1SA!$H$35)/12</f>
        <v>78.75</v>
      </c>
      <c r="AG11" s="48">
        <f t="shared" si="1"/>
        <v>74.599999999999994</v>
      </c>
      <c r="AH11" s="30"/>
      <c r="AI11" s="43" t="s">
        <v>36</v>
      </c>
      <c r="AJ11" s="25">
        <v>9</v>
      </c>
      <c r="AK11" s="30"/>
      <c r="AL11" s="26">
        <f>ROUNDDOWN(I1SA!$H$30*AF12/500,1)*5</f>
        <v>29.5</v>
      </c>
      <c r="AM11" s="242">
        <f t="shared" si="2"/>
        <v>28.5</v>
      </c>
      <c r="AN11" s="28">
        <f t="shared" si="0"/>
        <v>1.5</v>
      </c>
    </row>
    <row r="12" spans="1:40" ht="12.75" customHeight="1" x14ac:dyDescent="0.2">
      <c r="B12" s="469"/>
      <c r="C12" s="471"/>
      <c r="D12" s="1" t="str">
        <f>IF(COUNT(Notenbogen!C13:H13)+COUNT(Notenbogen!N13:S13)&gt;0,ROUNDUP((SUMPRODUCT(NB!D86:I86,Notenbogen!C13:H13,Notenbogen!C48:H48)+SUMPRODUCT(NB!D127:I127,Notenbogen!N13:S13,Notenbogen!N48:S48))/(SUMPRODUCT(NB!D86:I86,Notenbogen!C48:H48)+SUMPRODUCT(NB!D127:I127,Notenbogen!N48:S48)),2),"")</f>
        <v/>
      </c>
      <c r="E12" s="470"/>
      <c r="F12" s="470"/>
      <c r="G12" s="470"/>
      <c r="H12" s="470"/>
      <c r="I12" s="470"/>
      <c r="J12" s="470"/>
      <c r="K12" s="110"/>
      <c r="L12" s="470"/>
      <c r="M12" s="470"/>
      <c r="N12" s="470"/>
      <c r="O12" s="470"/>
      <c r="P12" s="470"/>
      <c r="Q12" s="470"/>
      <c r="R12" s="470"/>
      <c r="U12" s="70">
        <f>+I1SA!A49</f>
        <v>0</v>
      </c>
      <c r="V12" s="73">
        <f>IF(I1SA!$H$32="M",AN11+U12,AN54+U12)</f>
        <v>1.5</v>
      </c>
      <c r="W12" s="253">
        <f t="shared" si="3"/>
        <v>27.5</v>
      </c>
      <c r="X12" s="242">
        <f t="shared" si="4"/>
        <v>26.5</v>
      </c>
      <c r="Y12" s="385">
        <v>9</v>
      </c>
      <c r="Z12" s="79" t="str">
        <f>IF(ABS(IF(I1SA!$H$32="M",AL11-W12,AL54-W12))&gt;1,"ALARM"," ")</f>
        <v xml:space="preserve"> </v>
      </c>
      <c r="AA12" s="76" t="str">
        <f>IF(ABS(IF(I1SA!$H$32="M",AM11-X12,AM54-X12))&gt;1,"ALARM"," ")</f>
        <v xml:space="preserve"> </v>
      </c>
      <c r="AB12" s="30"/>
      <c r="AC12" s="43" t="s">
        <v>36</v>
      </c>
      <c r="AD12" s="25">
        <v>9</v>
      </c>
      <c r="AE12" s="30"/>
      <c r="AF12" s="26">
        <f>I1SA!$H$35+6*(100-I1SA!$H$35)/12</f>
        <v>74.5</v>
      </c>
      <c r="AG12" s="27">
        <f t="shared" si="1"/>
        <v>70.349999999999994</v>
      </c>
      <c r="AH12" s="30"/>
      <c r="AI12" s="24">
        <v>3</v>
      </c>
      <c r="AJ12" s="25">
        <v>8</v>
      </c>
      <c r="AK12" s="30"/>
      <c r="AL12" s="26">
        <f>ROUNDDOWN(I1SA!$H$30*AF13/500,1)*5</f>
        <v>28</v>
      </c>
      <c r="AM12" s="242">
        <f t="shared" si="2"/>
        <v>26.5</v>
      </c>
      <c r="AN12" s="28">
        <f t="shared" si="0"/>
        <v>2</v>
      </c>
    </row>
    <row r="13" spans="1:40" ht="12.75" customHeight="1" x14ac:dyDescent="0.2">
      <c r="B13" s="469"/>
      <c r="C13" s="471"/>
      <c r="D13" s="1" t="str">
        <f>IF(COUNT(Notenbogen!C14:H14)+COUNT(Notenbogen!N14:S14)&gt;0,ROUNDUP((SUMPRODUCT(NB!D87:I87,Notenbogen!C14:H14,Notenbogen!C49:H49)+SUMPRODUCT(NB!D128:I128,Notenbogen!N14:S14,Notenbogen!N49:S49))/(SUMPRODUCT(NB!D87:I87,Notenbogen!C49:H49)+SUMPRODUCT(NB!D128:I128,Notenbogen!N49:S49)),2),"")</f>
        <v/>
      </c>
      <c r="E13" s="470"/>
      <c r="F13" s="470"/>
      <c r="G13" s="470"/>
      <c r="H13" s="470"/>
      <c r="I13" s="470"/>
      <c r="J13" s="470"/>
      <c r="K13" s="110"/>
      <c r="L13" s="470"/>
      <c r="M13" s="470"/>
      <c r="N13" s="470"/>
      <c r="O13" s="470"/>
      <c r="P13" s="470"/>
      <c r="Q13" s="470"/>
      <c r="R13" s="470"/>
      <c r="U13" s="49">
        <f>+I1SA!A50</f>
        <v>0</v>
      </c>
      <c r="V13" s="73">
        <f>IF(I1SA!$H$32="M",AN12+U13,AN55+U13)</f>
        <v>1</v>
      </c>
      <c r="W13" s="253">
        <f t="shared" si="3"/>
        <v>26</v>
      </c>
      <c r="X13" s="242">
        <f t="shared" si="4"/>
        <v>25.5</v>
      </c>
      <c r="Y13" s="385">
        <v>8</v>
      </c>
      <c r="Z13" s="77" t="str">
        <f>IF(ABS(IF(I1SA!$H$32="M",AL12-W13,AL55-W13))&gt;1,"ALARM"," ")</f>
        <v xml:space="preserve"> </v>
      </c>
      <c r="AA13" s="28" t="str">
        <f>IF(ABS(IF(I1SA!$H$32="M",AM12-X13,AM55-X13))&gt;1,"ALARM"," ")</f>
        <v xml:space="preserve"> </v>
      </c>
      <c r="AB13" s="30"/>
      <c r="AC13" s="24">
        <v>3</v>
      </c>
      <c r="AD13" s="25">
        <v>8</v>
      </c>
      <c r="AE13" s="30"/>
      <c r="AF13" s="26">
        <f>I1SA!$H$35+5*(100-I1SA!$H$35)/12</f>
        <v>70.25</v>
      </c>
      <c r="AG13" s="27">
        <f t="shared" si="1"/>
        <v>66.099999999999994</v>
      </c>
      <c r="AH13" s="30"/>
      <c r="AI13" s="46" t="s">
        <v>9</v>
      </c>
      <c r="AJ13" s="34">
        <v>7</v>
      </c>
      <c r="AK13" s="35"/>
      <c r="AL13" s="26">
        <f>ROUNDDOWN(I1SA!$H$30*AF14/500,1)*5</f>
        <v>26</v>
      </c>
      <c r="AM13" s="242">
        <f t="shared" si="2"/>
        <v>25</v>
      </c>
      <c r="AN13" s="38">
        <f t="shared" si="0"/>
        <v>1.5</v>
      </c>
    </row>
    <row r="14" spans="1:40" ht="12.75" customHeight="1" x14ac:dyDescent="0.2">
      <c r="B14" s="469"/>
      <c r="C14" s="471"/>
      <c r="D14" s="1" t="str">
        <f>IF(COUNT(Notenbogen!C15:H15)+COUNT(Notenbogen!N15:S15)&gt;0,ROUNDUP((SUMPRODUCT(NB!D88:I88,Notenbogen!C15:H15,Notenbogen!C50:H50)+SUMPRODUCT(NB!D129:I129,Notenbogen!N15:S15,Notenbogen!N50:S50))/(SUMPRODUCT(NB!D88:I88,Notenbogen!C50:H50)+SUMPRODUCT(NB!D129:I129,Notenbogen!N50:S50)),2),"")</f>
        <v/>
      </c>
      <c r="E14" s="470"/>
      <c r="F14" s="470"/>
      <c r="G14" s="470"/>
      <c r="H14" s="470"/>
      <c r="I14" s="470"/>
      <c r="J14" s="470"/>
      <c r="K14" s="110"/>
      <c r="L14" s="470"/>
      <c r="M14" s="470"/>
      <c r="N14" s="470"/>
      <c r="O14" s="470"/>
      <c r="P14" s="470"/>
      <c r="Q14" s="470"/>
      <c r="R14" s="470"/>
      <c r="U14" s="71">
        <f>+I1SA!A51</f>
        <v>0</v>
      </c>
      <c r="V14" s="73">
        <f>IF(I1SA!$H$32="M",AN13+U14,AN56+U14)</f>
        <v>1.5</v>
      </c>
      <c r="W14" s="254">
        <f t="shared" si="3"/>
        <v>25</v>
      </c>
      <c r="X14" s="242">
        <f t="shared" si="4"/>
        <v>24</v>
      </c>
      <c r="Y14" s="40">
        <v>7</v>
      </c>
      <c r="Z14" s="80" t="str">
        <f>IF(ABS(IF(I1SA!$H$32="M",AL13-W14,AL56-W14))&gt;1,"ALARM"," ")</f>
        <v xml:space="preserve"> </v>
      </c>
      <c r="AA14" s="38" t="str">
        <f>IF(ABS(IF(I1SA!$H$32="M",AM13-X14,AM56-X14))&gt;1,"ALARM"," ")</f>
        <v xml:space="preserve"> </v>
      </c>
      <c r="AB14" s="30"/>
      <c r="AC14" s="46" t="s">
        <v>9</v>
      </c>
      <c r="AD14" s="34">
        <v>7</v>
      </c>
      <c r="AE14" s="35"/>
      <c r="AF14" s="47">
        <f>I1SA!$H$35+4*(100-I1SA!$H$35)/12</f>
        <v>66</v>
      </c>
      <c r="AG14" s="48">
        <f t="shared" si="1"/>
        <v>61.85</v>
      </c>
      <c r="AH14" s="30"/>
      <c r="AI14" s="43" t="s">
        <v>36</v>
      </c>
      <c r="AJ14" s="25">
        <v>6</v>
      </c>
      <c r="AK14" s="30"/>
      <c r="AL14" s="26">
        <f>ROUNDDOWN(I1SA!$H$30*AF15/500,1)*5</f>
        <v>24.5</v>
      </c>
      <c r="AM14" s="242">
        <f t="shared" si="2"/>
        <v>23.5</v>
      </c>
      <c r="AN14" s="28">
        <f t="shared" si="0"/>
        <v>1.5</v>
      </c>
    </row>
    <row r="15" spans="1:40" ht="12.75" customHeight="1" x14ac:dyDescent="0.2">
      <c r="B15" s="469"/>
      <c r="C15" s="471"/>
      <c r="D15" s="1" t="str">
        <f>IF(COUNT(Notenbogen!C16:H16)+COUNT(Notenbogen!N16:S16)&gt;0,ROUNDUP((SUMPRODUCT(NB!D89:I89,Notenbogen!C16:H16,Notenbogen!C51:H51)+SUMPRODUCT(NB!D130:I130,Notenbogen!N16:S16,Notenbogen!N51:S51))/(SUMPRODUCT(NB!D89:I89,Notenbogen!C51:H51)+SUMPRODUCT(NB!D130:I130,Notenbogen!N51:S51)),2),"")</f>
        <v/>
      </c>
      <c r="E15" s="470"/>
      <c r="F15" s="470"/>
      <c r="G15" s="470"/>
      <c r="H15" s="470"/>
      <c r="I15" s="470"/>
      <c r="J15" s="470"/>
      <c r="K15" s="110"/>
      <c r="L15" s="470"/>
      <c r="M15" s="470"/>
      <c r="N15" s="470"/>
      <c r="O15" s="470"/>
      <c r="P15" s="470"/>
      <c r="Q15" s="470"/>
      <c r="R15" s="470"/>
      <c r="U15" s="49">
        <f>+I1SA!A52</f>
        <v>0</v>
      </c>
      <c r="V15" s="72">
        <f>IF(I1SA!$H$32="M",AN14+U15,AN57+U15)</f>
        <v>1.5</v>
      </c>
      <c r="W15" s="253">
        <f t="shared" si="3"/>
        <v>23.5</v>
      </c>
      <c r="X15" s="242">
        <f t="shared" si="4"/>
        <v>22.5</v>
      </c>
      <c r="Y15" s="385">
        <v>6</v>
      </c>
      <c r="Z15" s="77" t="str">
        <f>IF(ABS(IF(I1SA!$H$32="M",AL14-W15,AL57-W15))&gt;1,"ALARM"," ")</f>
        <v xml:space="preserve"> </v>
      </c>
      <c r="AA15" s="28" t="str">
        <f>IF(ABS(IF(I1SA!$H$32="M",AM14-X15,AM57-X15))&gt;1,"ALARM"," ")</f>
        <v xml:space="preserve"> </v>
      </c>
      <c r="AB15" s="30"/>
      <c r="AC15" s="43" t="s">
        <v>36</v>
      </c>
      <c r="AD15" s="25">
        <v>6</v>
      </c>
      <c r="AE15" s="30"/>
      <c r="AF15" s="26">
        <f>I1SA!$H$35+3*(100-I1SA!$H$35)/12</f>
        <v>61.75</v>
      </c>
      <c r="AG15" s="27">
        <f t="shared" si="1"/>
        <v>57.6</v>
      </c>
      <c r="AH15" s="30"/>
      <c r="AI15" s="24">
        <v>4</v>
      </c>
      <c r="AJ15" s="25">
        <v>5</v>
      </c>
      <c r="AK15" s="30"/>
      <c r="AL15" s="26">
        <f>ROUNDDOWN(I1SA!$H$30*AF16/500,1)*5</f>
        <v>23</v>
      </c>
      <c r="AM15" s="242">
        <f t="shared" si="2"/>
        <v>21.5</v>
      </c>
      <c r="AN15" s="28">
        <f t="shared" si="0"/>
        <v>2</v>
      </c>
    </row>
    <row r="16" spans="1:40" ht="12.75" customHeight="1" x14ac:dyDescent="0.2">
      <c r="B16" s="469"/>
      <c r="C16" s="471"/>
      <c r="D16" s="1" t="str">
        <f>IF(COUNT(Notenbogen!C17:H17)+COUNT(Notenbogen!N17:S17)&gt;0,ROUNDUP((SUMPRODUCT(NB!D90:I90,Notenbogen!C17:H17,Notenbogen!C52:H52)+SUMPRODUCT(NB!D131:I131,Notenbogen!N17:S17,Notenbogen!N52:S52))/(SUMPRODUCT(NB!D90:I90,Notenbogen!C52:H52)+SUMPRODUCT(NB!D131:I131,Notenbogen!N52:S52)),2),"")</f>
        <v/>
      </c>
      <c r="E16" s="470"/>
      <c r="F16" s="470"/>
      <c r="G16" s="470"/>
      <c r="H16" s="470"/>
      <c r="I16" s="470"/>
      <c r="J16" s="470"/>
      <c r="K16" s="110"/>
      <c r="L16" s="470"/>
      <c r="M16" s="470"/>
      <c r="N16" s="470"/>
      <c r="O16" s="470"/>
      <c r="P16" s="470"/>
      <c r="Q16" s="470"/>
      <c r="R16" s="470"/>
      <c r="U16" s="49">
        <f>+I1SA!A53</f>
        <v>0</v>
      </c>
      <c r="V16" s="73">
        <f>IF(I1SA!$H$32="M",AN15+U16,AN58+U16)</f>
        <v>1.5</v>
      </c>
      <c r="W16" s="253">
        <f t="shared" si="3"/>
        <v>22</v>
      </c>
      <c r="X16" s="242">
        <f t="shared" si="4"/>
        <v>21</v>
      </c>
      <c r="Y16" s="385">
        <v>5</v>
      </c>
      <c r="Z16" s="77" t="str">
        <f>IF(ABS(IF(I1SA!$H$32="M",AL15-W16,AL58-W16))&gt;1,"ALARM"," ")</f>
        <v xml:space="preserve"> </v>
      </c>
      <c r="AA16" s="28" t="str">
        <f>IF(ABS(IF(I1SA!$H$32="M",AM15-X16,AM58-X16))&gt;1,"ALARM"," ")</f>
        <v xml:space="preserve"> </v>
      </c>
      <c r="AB16" s="30"/>
      <c r="AC16" s="24">
        <v>4</v>
      </c>
      <c r="AD16" s="25">
        <v>5</v>
      </c>
      <c r="AE16" s="30"/>
      <c r="AF16" s="26">
        <f>I1SA!$H$35+2*(100-I1SA!$H$35)/12</f>
        <v>57.5</v>
      </c>
      <c r="AG16" s="27">
        <f t="shared" si="1"/>
        <v>53.35</v>
      </c>
      <c r="AH16" s="30"/>
      <c r="AI16" s="46" t="s">
        <v>9</v>
      </c>
      <c r="AJ16" s="34">
        <v>4</v>
      </c>
      <c r="AK16" s="35"/>
      <c r="AL16" s="26">
        <f>ROUNDDOWN(I1SA!$H$30*AF17/500,1)*5</f>
        <v>21</v>
      </c>
      <c r="AM16" s="242">
        <f t="shared" si="2"/>
        <v>20</v>
      </c>
      <c r="AN16" s="38">
        <f t="shared" si="0"/>
        <v>1.5</v>
      </c>
    </row>
    <row r="17" spans="2:40" ht="12.75" customHeight="1" x14ac:dyDescent="0.2">
      <c r="B17" s="469"/>
      <c r="C17" s="471"/>
      <c r="D17" s="1" t="str">
        <f>IF(COUNT(Notenbogen!C18:H18)+COUNT(Notenbogen!N18:S18)&gt;0,ROUNDUP((SUMPRODUCT(NB!D91:I91,Notenbogen!C18:H18,Notenbogen!C53:H53)+SUMPRODUCT(NB!D132:I132,Notenbogen!N18:S18,Notenbogen!N53:S53))/(SUMPRODUCT(NB!D91:I91,Notenbogen!C53:H53)+SUMPRODUCT(NB!D132:I132,Notenbogen!N53:S53)),2),"")</f>
        <v/>
      </c>
      <c r="E17" s="470"/>
      <c r="F17" s="470"/>
      <c r="G17" s="470"/>
      <c r="H17" s="470"/>
      <c r="I17" s="470"/>
      <c r="J17" s="470"/>
      <c r="K17" s="110"/>
      <c r="L17" s="470"/>
      <c r="M17" s="470"/>
      <c r="N17" s="470"/>
      <c r="O17" s="470"/>
      <c r="P17" s="470"/>
      <c r="Q17" s="470"/>
      <c r="R17" s="470"/>
      <c r="U17" s="49">
        <f>+I1SA!A54</f>
        <v>0</v>
      </c>
      <c r="V17" s="75">
        <f>IF(I1SA!$H$32="M",AN16+U17,AN59+U17)</f>
        <v>1</v>
      </c>
      <c r="W17" s="254">
        <f t="shared" si="3"/>
        <v>20.5</v>
      </c>
      <c r="X17" s="242">
        <f t="shared" si="4"/>
        <v>20</v>
      </c>
      <c r="Y17" s="40">
        <v>4</v>
      </c>
      <c r="Z17" s="77" t="str">
        <f>IF(ABS(IF(I1SA!$H$32="M",AL16-W17,AL59-W17))&gt;1,"ALARM"," ")</f>
        <v xml:space="preserve"> </v>
      </c>
      <c r="AA17" s="28" t="str">
        <f>IF(ABS(IF(I1SA!$H$32="M",AM16-X17,AM59-X17))&gt;1,"ALARM"," ")</f>
        <v xml:space="preserve"> </v>
      </c>
      <c r="AB17" s="30"/>
      <c r="AC17" s="46" t="s">
        <v>9</v>
      </c>
      <c r="AD17" s="34">
        <v>4</v>
      </c>
      <c r="AE17" s="35"/>
      <c r="AF17" s="47">
        <f>I1SA!$H$35+1*(100-I1SA!$H$35)/12</f>
        <v>53.25</v>
      </c>
      <c r="AG17" s="48">
        <f t="shared" si="1"/>
        <v>49.1</v>
      </c>
      <c r="AH17" s="30"/>
      <c r="AI17" s="43" t="s">
        <v>36</v>
      </c>
      <c r="AJ17" s="25">
        <v>3</v>
      </c>
      <c r="AK17" s="30"/>
      <c r="AL17" s="26">
        <f>ROUNDDOWN(I1SA!$H$30*AF18/500,1)*5</f>
        <v>19.5</v>
      </c>
      <c r="AM17" s="242">
        <f t="shared" si="2"/>
        <v>18</v>
      </c>
      <c r="AN17" s="28">
        <f t="shared" si="0"/>
        <v>2</v>
      </c>
    </row>
    <row r="18" spans="2:40" ht="12.75" customHeight="1" x14ac:dyDescent="0.2">
      <c r="B18" s="469"/>
      <c r="C18" s="471"/>
      <c r="D18" s="1" t="str">
        <f>IF(COUNT(Notenbogen!C19:H19)+COUNT(Notenbogen!N19:S19)&gt;0,ROUNDUP((SUMPRODUCT(NB!D92:I92,Notenbogen!C19:H19,Notenbogen!C54:H54)+SUMPRODUCT(NB!D133:I133,Notenbogen!N19:S19,Notenbogen!N54:S54))/(SUMPRODUCT(NB!D92:I92,Notenbogen!C54:H54)+SUMPRODUCT(NB!D133:I133,Notenbogen!N54:S54)),2),"")</f>
        <v/>
      </c>
      <c r="E18" s="470"/>
      <c r="F18" s="470"/>
      <c r="G18" s="470"/>
      <c r="H18" s="470"/>
      <c r="I18" s="470"/>
      <c r="J18" s="470"/>
      <c r="K18" s="110"/>
      <c r="L18" s="470"/>
      <c r="M18" s="470"/>
      <c r="N18" s="470"/>
      <c r="O18" s="470"/>
      <c r="P18" s="470"/>
      <c r="Q18" s="470"/>
      <c r="R18" s="470"/>
      <c r="U18" s="70">
        <f>+I1SA!A55</f>
        <v>0</v>
      </c>
      <c r="V18" s="72">
        <f>IF(I1SA!$H$32="M",AN17+U18,AN60+U18)</f>
        <v>2</v>
      </c>
      <c r="W18" s="253">
        <f t="shared" si="3"/>
        <v>19.5</v>
      </c>
      <c r="X18" s="242">
        <f t="shared" si="4"/>
        <v>18</v>
      </c>
      <c r="Y18" s="385">
        <v>3</v>
      </c>
      <c r="Z18" s="79" t="str">
        <f>IF(ABS(IF(I1SA!$H$32="M",AL17-W18,AL60-W18))&gt;1,"ALARM"," ")</f>
        <v xml:space="preserve"> </v>
      </c>
      <c r="AA18" s="76" t="str">
        <f>IF(ABS(IF(I1SA!$H$32="M",AM17-X18,AM60-X18))&gt;1,"ALARM"," ")</f>
        <v xml:space="preserve"> </v>
      </c>
      <c r="AB18" s="30"/>
      <c r="AC18" s="43" t="s">
        <v>36</v>
      </c>
      <c r="AD18" s="25">
        <v>3</v>
      </c>
      <c r="AE18" s="30"/>
      <c r="AF18" s="26">
        <f>I1SA!$H$35</f>
        <v>49</v>
      </c>
      <c r="AG18" s="27">
        <f>AF19+0.01</f>
        <v>44.01</v>
      </c>
      <c r="AH18" s="30"/>
      <c r="AI18" s="24">
        <v>5</v>
      </c>
      <c r="AJ18" s="25">
        <v>2</v>
      </c>
      <c r="AK18" s="30"/>
      <c r="AL18" s="26">
        <f>ROUNDDOWN(I1SA!$H$30*AF19/500,1)*5</f>
        <v>17.5</v>
      </c>
      <c r="AM18" s="242">
        <f t="shared" si="2"/>
        <v>16</v>
      </c>
      <c r="AN18" s="28">
        <f t="shared" si="0"/>
        <v>2</v>
      </c>
    </row>
    <row r="19" spans="2:40" ht="12.75" customHeight="1" x14ac:dyDescent="0.2">
      <c r="B19" s="469"/>
      <c r="C19" s="471"/>
      <c r="D19" s="1" t="str">
        <f>IF(COUNT(Notenbogen!C20:H20)+COUNT(Notenbogen!N20:S20)&gt;0,ROUNDUP((SUMPRODUCT(NB!D93:I93,Notenbogen!C20:H20,Notenbogen!C55:H55)+SUMPRODUCT(NB!D134:I134,Notenbogen!N20:S20,Notenbogen!N55:S55))/(SUMPRODUCT(NB!D93:I93,Notenbogen!C55:H55)+SUMPRODUCT(NB!D134:I134,Notenbogen!N55:S55)),2),"")</f>
        <v/>
      </c>
      <c r="E19" s="470"/>
      <c r="F19" s="470"/>
      <c r="G19" s="470"/>
      <c r="H19" s="470"/>
      <c r="I19" s="470"/>
      <c r="J19" s="470"/>
      <c r="K19" s="110"/>
      <c r="L19" s="470"/>
      <c r="M19" s="470"/>
      <c r="N19" s="470"/>
      <c r="O19" s="470"/>
      <c r="P19" s="470"/>
      <c r="Q19" s="470"/>
      <c r="R19" s="470"/>
      <c r="U19" s="49">
        <f>+I1SA!A56</f>
        <v>0</v>
      </c>
      <c r="V19" s="73">
        <f>IF(I1SA!$H$32="M",AN18+U19,AN61+U19)</f>
        <v>2</v>
      </c>
      <c r="W19" s="253">
        <f t="shared" si="3"/>
        <v>17.5</v>
      </c>
      <c r="X19" s="242">
        <f t="shared" si="4"/>
        <v>16</v>
      </c>
      <c r="Y19" s="385">
        <v>2</v>
      </c>
      <c r="Z19" s="77" t="str">
        <f>IF(ABS(IF(I1SA!$H$32="M",AL18-W19,AL61-W19))&gt;1,"ALARM"," ")</f>
        <v xml:space="preserve"> </v>
      </c>
      <c r="AA19" s="28" t="str">
        <f>IF(ABS(IF(I1SA!$H$32="M",AM18-X19,AM61-X19))&gt;1,"ALARM"," ")</f>
        <v xml:space="preserve"> </v>
      </c>
      <c r="AB19" s="30"/>
      <c r="AC19" s="24">
        <v>5</v>
      </c>
      <c r="AD19" s="25">
        <v>2</v>
      </c>
      <c r="AE19" s="30"/>
      <c r="AF19" s="26">
        <f>AG20+2*(AF18-AG20)/3</f>
        <v>44</v>
      </c>
      <c r="AG19" s="27">
        <f>AF20+0.01</f>
        <v>39.01</v>
      </c>
      <c r="AH19" s="30"/>
      <c r="AI19" s="46" t="s">
        <v>9</v>
      </c>
      <c r="AJ19" s="34">
        <v>1</v>
      </c>
      <c r="AK19" s="35"/>
      <c r="AL19" s="26">
        <f>ROUNDDOWN(I1SA!$H$30*AF20/500,1)*5</f>
        <v>15.5</v>
      </c>
      <c r="AM19" s="248">
        <f>ROUNDUP(I1SA!$H$30*(I1SA!$H$34/500),1)*5</f>
        <v>14.000000000000002</v>
      </c>
      <c r="AN19" s="38">
        <f t="shared" si="0"/>
        <v>1.9999999999999982</v>
      </c>
    </row>
    <row r="20" spans="2:40" ht="12.75" customHeight="1" thickBot="1" x14ac:dyDescent="0.25">
      <c r="B20" s="469"/>
      <c r="C20" s="471"/>
      <c r="D20" s="1" t="str">
        <f>IF(COUNT(Notenbogen!C21:H21)+COUNT(Notenbogen!N21:S21)&gt;0,ROUNDUP((SUMPRODUCT(NB!D94:I94,Notenbogen!C21:H21,Notenbogen!C56:H56)+SUMPRODUCT(NB!D135:I135,Notenbogen!N21:S21,Notenbogen!N56:S56))/(SUMPRODUCT(NB!D94:I94,Notenbogen!C56:H56)+SUMPRODUCT(NB!D135:I135,Notenbogen!N56:S56)),2),"")</f>
        <v/>
      </c>
      <c r="E20" s="470"/>
      <c r="F20" s="470"/>
      <c r="G20" s="470"/>
      <c r="H20" s="470"/>
      <c r="I20" s="470"/>
      <c r="J20" s="470"/>
      <c r="K20" s="110"/>
      <c r="L20" s="470"/>
      <c r="M20" s="470"/>
      <c r="N20" s="470"/>
      <c r="O20" s="470"/>
      <c r="P20" s="470"/>
      <c r="Q20" s="470"/>
      <c r="R20" s="470"/>
      <c r="U20" s="71">
        <f>+I1SA!A57</f>
        <v>0</v>
      </c>
      <c r="V20" s="75">
        <f>IF(I1SA!$H$32="M",AN19+U20,AN62+U20)</f>
        <v>1.9999999999999982</v>
      </c>
      <c r="W20" s="254">
        <f t="shared" si="3"/>
        <v>15.5</v>
      </c>
      <c r="X20" s="242">
        <f t="shared" si="4"/>
        <v>14.000000000000002</v>
      </c>
      <c r="Y20" s="40">
        <v>1</v>
      </c>
      <c r="Z20" s="80" t="str">
        <f>IF(ABS(IF(I1SA!$H$32="M",AL19-W20,AL62-W20))&gt;1,"ALARM"," ")</f>
        <v xml:space="preserve"> </v>
      </c>
      <c r="AA20" s="38" t="str">
        <f>IF(ABS(IF(I1SA!$H$32="M",AM19-X20,AM62-X20))&gt;1,"ALARM"," ")</f>
        <v xml:space="preserve"> </v>
      </c>
      <c r="AB20" s="30"/>
      <c r="AC20" s="46" t="s">
        <v>9</v>
      </c>
      <c r="AD20" s="34">
        <v>1</v>
      </c>
      <c r="AE20" s="35"/>
      <c r="AF20" s="47">
        <f>AG20+(AF18-AG20)/3</f>
        <v>39</v>
      </c>
      <c r="AG20" s="48">
        <f>I1SA!$H$34</f>
        <v>34</v>
      </c>
      <c r="AH20" s="30"/>
      <c r="AI20" s="54">
        <v>6</v>
      </c>
      <c r="AJ20" s="55">
        <v>0</v>
      </c>
      <c r="AK20" s="56"/>
      <c r="AL20" s="61">
        <f>AM19-0.5</f>
        <v>13.500000000000002</v>
      </c>
      <c r="AM20" s="249">
        <v>0</v>
      </c>
      <c r="AN20" s="59">
        <f>IF(AM20&gt;AM19,"ALARM",AL20)</f>
        <v>13.500000000000002</v>
      </c>
    </row>
    <row r="21" spans="2:40" ht="12.75" customHeight="1" thickBot="1" x14ac:dyDescent="0.25">
      <c r="B21" s="469"/>
      <c r="C21" s="471"/>
      <c r="D21" s="1" t="str">
        <f>IF(COUNT(Notenbogen!C22:H22)+COUNT(Notenbogen!N22:S22)&gt;0,ROUNDUP((SUMPRODUCT(NB!D95:I95,Notenbogen!C22:H22,Notenbogen!C57:H57)+SUMPRODUCT(NB!D136:I136,Notenbogen!N22:S22,Notenbogen!N57:S57))/(SUMPRODUCT(NB!D95:I95,Notenbogen!C57:H57)+SUMPRODUCT(NB!D136:I136,Notenbogen!N57:S57)),2),"")</f>
        <v/>
      </c>
      <c r="E21" s="470"/>
      <c r="F21" s="470"/>
      <c r="G21" s="470"/>
      <c r="H21" s="470"/>
      <c r="I21" s="470"/>
      <c r="J21" s="470"/>
      <c r="K21" s="110"/>
      <c r="L21" s="470"/>
      <c r="M21" s="470"/>
      <c r="N21" s="470"/>
      <c r="O21" s="470"/>
      <c r="P21" s="470"/>
      <c r="Q21" s="470"/>
      <c r="R21" s="470"/>
      <c r="U21" s="12" t="s">
        <v>37</v>
      </c>
      <c r="V21" s="74">
        <f>IF(I1SA!$H$32="M",+W21,W63)</f>
        <v>0</v>
      </c>
      <c r="W21" s="255">
        <f t="shared" si="3"/>
        <v>13.500000000000002</v>
      </c>
      <c r="X21" s="242">
        <f>0</f>
        <v>0</v>
      </c>
      <c r="Y21" s="60">
        <v>0</v>
      </c>
      <c r="Z21" s="78" t="str">
        <f>IF(ABS(IF(I1SA!$H$32="M",AL20-W21,AL63-W21))&gt;1,"ALARM"," ")</f>
        <v xml:space="preserve"> </v>
      </c>
      <c r="AA21" s="59" t="str">
        <f>IF(ABS(IF(I1SA!$H$32="M",AM20-X21,AM63-X21))&gt;1,"ALARM"," ")</f>
        <v xml:space="preserve"> </v>
      </c>
      <c r="AB21" s="30"/>
      <c r="AC21" s="54">
        <v>6</v>
      </c>
      <c r="AD21" s="55">
        <v>0</v>
      </c>
      <c r="AE21" s="56"/>
      <c r="AF21" s="61">
        <f>I1SA!$H$34-0.1</f>
        <v>33.9</v>
      </c>
      <c r="AG21" s="62">
        <v>0</v>
      </c>
      <c r="AH21" s="30"/>
      <c r="AI21" s="30"/>
      <c r="AJ21" s="30"/>
      <c r="AK21" s="30"/>
      <c r="AL21" s="30"/>
      <c r="AM21" s="30"/>
      <c r="AN21" s="30"/>
    </row>
    <row r="22" spans="2:40" ht="12.75" customHeight="1" x14ac:dyDescent="0.2">
      <c r="B22" s="469"/>
      <c r="C22" s="471"/>
      <c r="D22" s="1" t="str">
        <f>IF(COUNT(Notenbogen!C23:H23)+COUNT(Notenbogen!N23:S23)&gt;0,ROUNDUP((SUMPRODUCT(NB!D96:I96,Notenbogen!C23:H23,Notenbogen!C58:H58)+SUMPRODUCT(NB!D137:I137,Notenbogen!N23:S23,Notenbogen!N58:S58))/(SUMPRODUCT(NB!D96:I96,Notenbogen!C58:H58)+SUMPRODUCT(NB!D137:I137,Notenbogen!N58:S58)),2),"")</f>
        <v/>
      </c>
      <c r="E22" s="470"/>
      <c r="F22" s="470"/>
      <c r="G22" s="470"/>
      <c r="H22" s="470"/>
      <c r="I22" s="470"/>
      <c r="J22" s="470"/>
      <c r="K22" s="110"/>
      <c r="L22" s="470"/>
      <c r="M22" s="470"/>
      <c r="N22" s="470"/>
      <c r="O22" s="470"/>
      <c r="P22" s="470"/>
      <c r="Q22" s="470"/>
      <c r="R22" s="470"/>
      <c r="U22" s="15"/>
      <c r="V22" s="15"/>
      <c r="W22" s="15"/>
      <c r="X22" s="15"/>
      <c r="Y22" s="15"/>
      <c r="Z22" s="15"/>
      <c r="AA22" s="15"/>
      <c r="AB22" s="15"/>
      <c r="AC22" s="15"/>
      <c r="AD22" s="15"/>
      <c r="AE22" s="15"/>
      <c r="AF22" s="15"/>
      <c r="AG22" s="15"/>
      <c r="AH22" s="15"/>
      <c r="AI22" s="15"/>
      <c r="AJ22" s="15"/>
      <c r="AK22" s="15"/>
      <c r="AL22" s="15"/>
      <c r="AM22" s="15"/>
      <c r="AN22" s="15"/>
    </row>
    <row r="23" spans="2:40" ht="12.75" customHeight="1" x14ac:dyDescent="0.2">
      <c r="B23" s="469"/>
      <c r="C23" s="471"/>
      <c r="D23" s="1" t="str">
        <f>IF(COUNT(Notenbogen!C24:H24)+COUNT(Notenbogen!N24:S24)&gt;0,ROUNDUP((SUMPRODUCT(NB!D97:I97,Notenbogen!C24:H24,Notenbogen!C59:H59)+SUMPRODUCT(NB!D138:I138,Notenbogen!N24:S24,Notenbogen!N59:S59))/(SUMPRODUCT(NB!D97:I97,Notenbogen!C59:H59)+SUMPRODUCT(NB!D138:I138,Notenbogen!N59:S59)),2),"")</f>
        <v/>
      </c>
      <c r="E23" s="470"/>
      <c r="F23" s="470"/>
      <c r="G23" s="470"/>
      <c r="H23" s="470"/>
      <c r="I23" s="470"/>
      <c r="J23" s="470"/>
      <c r="K23" s="110"/>
      <c r="L23" s="470"/>
      <c r="M23" s="470"/>
      <c r="N23" s="470"/>
      <c r="O23" s="470"/>
      <c r="P23" s="470"/>
      <c r="Q23" s="470"/>
      <c r="R23" s="470"/>
      <c r="U23" s="15"/>
      <c r="V23" s="15"/>
      <c r="W23" s="15"/>
      <c r="X23" s="15"/>
      <c r="Y23" s="15"/>
      <c r="Z23" s="15"/>
      <c r="AA23" s="15"/>
      <c r="AB23" s="15"/>
      <c r="AC23" s="15"/>
      <c r="AD23" s="15"/>
      <c r="AE23" s="15"/>
      <c r="AF23" s="15"/>
      <c r="AG23" s="15"/>
      <c r="AH23" s="15"/>
      <c r="AI23" s="15"/>
      <c r="AJ23" s="15"/>
      <c r="AK23" s="15"/>
      <c r="AL23" s="15"/>
      <c r="AM23" s="15"/>
      <c r="AN23" s="15"/>
    </row>
    <row r="24" spans="2:40" ht="12.75" customHeight="1" x14ac:dyDescent="0.2">
      <c r="B24" s="469"/>
      <c r="C24" s="471"/>
      <c r="D24" s="1" t="str">
        <f>IF(COUNT(Notenbogen!C25:H25)+COUNT(Notenbogen!N25:S25)&gt;0,ROUNDUP((SUMPRODUCT(NB!D98:I98,Notenbogen!C25:H25,Notenbogen!C60:H60)+SUMPRODUCT(NB!D139:I139,Notenbogen!N25:S25,Notenbogen!N60:S60))/(SUMPRODUCT(NB!D98:I98,Notenbogen!C60:H60)+SUMPRODUCT(NB!D139:I139,Notenbogen!N60:S60)),2),"")</f>
        <v/>
      </c>
      <c r="E24" s="470"/>
      <c r="F24" s="470"/>
      <c r="G24" s="470"/>
      <c r="H24" s="470"/>
      <c r="I24" s="470"/>
      <c r="J24" s="470"/>
      <c r="K24" s="110"/>
      <c r="L24" s="470"/>
      <c r="M24" s="470"/>
      <c r="N24" s="470"/>
      <c r="O24" s="470"/>
      <c r="P24" s="470"/>
      <c r="Q24" s="470"/>
      <c r="R24" s="470"/>
      <c r="U24" s="15"/>
      <c r="V24" s="247">
        <f t="shared" ref="V24:V39" si="5">+X24</f>
        <v>0</v>
      </c>
      <c r="W24" s="247">
        <f>+W21</f>
        <v>13.500000000000002</v>
      </c>
      <c r="X24" s="247">
        <f>+X21</f>
        <v>0</v>
      </c>
      <c r="Y24" s="15">
        <f>+Y21</f>
        <v>0</v>
      </c>
      <c r="Z24" s="15"/>
      <c r="AA24" s="15"/>
      <c r="AB24" s="15"/>
      <c r="AC24" s="15"/>
      <c r="AD24" s="15"/>
      <c r="AE24" s="15"/>
      <c r="AF24" s="15"/>
      <c r="AG24" s="15"/>
      <c r="AH24" s="15"/>
      <c r="AI24" s="15"/>
      <c r="AJ24" s="15"/>
      <c r="AK24" s="15"/>
      <c r="AL24" s="15"/>
      <c r="AM24" s="15"/>
      <c r="AN24" s="15"/>
    </row>
    <row r="25" spans="2:40" ht="12.75" customHeight="1" x14ac:dyDescent="0.2">
      <c r="B25" s="469"/>
      <c r="C25" s="471"/>
      <c r="D25" s="1" t="str">
        <f>IF(COUNT(Notenbogen!C26:H26)+COUNT(Notenbogen!N26:S26)&gt;0,ROUNDUP((SUMPRODUCT(NB!D99:I99,Notenbogen!C26:H26,Notenbogen!C61:H61)+SUMPRODUCT(NB!D140:I140,Notenbogen!N26:S26,Notenbogen!N61:S61))/(SUMPRODUCT(NB!D99:I99,Notenbogen!C61:H61)+SUMPRODUCT(NB!D140:I140,Notenbogen!N61:S61)),2),"")</f>
        <v/>
      </c>
      <c r="E25" s="470"/>
      <c r="F25" s="470"/>
      <c r="G25" s="470"/>
      <c r="H25" s="470"/>
      <c r="I25" s="470"/>
      <c r="J25" s="470"/>
      <c r="K25" s="110"/>
      <c r="L25" s="470"/>
      <c r="M25" s="470"/>
      <c r="N25" s="470"/>
      <c r="O25" s="470"/>
      <c r="P25" s="470"/>
      <c r="Q25" s="470"/>
      <c r="R25" s="470"/>
      <c r="U25" s="15"/>
      <c r="V25" s="247">
        <f t="shared" si="5"/>
        <v>14.000000000000002</v>
      </c>
      <c r="W25" s="247">
        <f>+W20</f>
        <v>15.5</v>
      </c>
      <c r="X25" s="247">
        <f>+X20</f>
        <v>14.000000000000002</v>
      </c>
      <c r="Y25" s="15">
        <f>+Y20</f>
        <v>1</v>
      </c>
      <c r="Z25" s="15"/>
      <c r="AA25" s="15"/>
      <c r="AB25" s="15"/>
      <c r="AC25" s="15"/>
      <c r="AD25" s="15"/>
      <c r="AE25" s="15"/>
      <c r="AF25" s="15"/>
      <c r="AG25" s="15"/>
      <c r="AH25" s="15"/>
      <c r="AI25" s="15"/>
      <c r="AJ25" s="15"/>
      <c r="AK25" s="15"/>
      <c r="AL25" s="15"/>
      <c r="AM25" s="15"/>
      <c r="AN25" s="15"/>
    </row>
    <row r="26" spans="2:40" ht="12.75" customHeight="1" x14ac:dyDescent="0.2">
      <c r="B26" s="469"/>
      <c r="C26" s="471"/>
      <c r="D26" s="1" t="str">
        <f>IF(COUNT(Notenbogen!C27:H27)+COUNT(Notenbogen!N27:S27)&gt;0,ROUNDUP((SUMPRODUCT(NB!D100:I100,Notenbogen!C27:H27,Notenbogen!C62:H62)+SUMPRODUCT(NB!D141:I141,Notenbogen!N27:S27,Notenbogen!N62:S62))/(SUMPRODUCT(NB!D100:I100,Notenbogen!C62:H62)+SUMPRODUCT(NB!D141:I141,Notenbogen!N62:S62)),2),"")</f>
        <v/>
      </c>
      <c r="E26" s="470"/>
      <c r="F26" s="470"/>
      <c r="G26" s="470"/>
      <c r="H26" s="470"/>
      <c r="I26" s="470"/>
      <c r="J26" s="470"/>
      <c r="K26" s="110"/>
      <c r="L26" s="470"/>
      <c r="M26" s="470"/>
      <c r="N26" s="470"/>
      <c r="O26" s="470"/>
      <c r="P26" s="470"/>
      <c r="Q26" s="470"/>
      <c r="R26" s="470"/>
      <c r="U26" s="15"/>
      <c r="V26" s="247">
        <f t="shared" si="5"/>
        <v>16</v>
      </c>
      <c r="W26" s="247">
        <f>+W19</f>
        <v>17.5</v>
      </c>
      <c r="X26" s="247">
        <f>+X19</f>
        <v>16</v>
      </c>
      <c r="Y26" s="15">
        <f>+Y19</f>
        <v>2</v>
      </c>
      <c r="Z26" s="15"/>
      <c r="AA26" s="15"/>
      <c r="AB26" s="15"/>
      <c r="AC26" s="15"/>
      <c r="AD26" s="15"/>
      <c r="AE26" s="15"/>
      <c r="AF26" s="15"/>
      <c r="AG26" s="15"/>
      <c r="AH26" s="15"/>
      <c r="AI26" s="15"/>
      <c r="AJ26" s="15"/>
      <c r="AK26" s="15"/>
      <c r="AL26" s="15"/>
      <c r="AM26" s="15"/>
      <c r="AN26" s="15"/>
    </row>
    <row r="27" spans="2:40" ht="12.75" customHeight="1" x14ac:dyDescent="0.2">
      <c r="B27" s="469"/>
      <c r="C27" s="471"/>
      <c r="D27" s="1" t="str">
        <f>IF(COUNT(Notenbogen!C28:H28)+COUNT(Notenbogen!N28:S28)&gt;0,ROUNDUP((SUMPRODUCT(NB!D101:I101,Notenbogen!C28:H28,Notenbogen!C63:H63)+SUMPRODUCT(NB!D142:I142,Notenbogen!N28:S28,Notenbogen!N63:S63))/(SUMPRODUCT(NB!D101:I101,Notenbogen!C63:H63)+SUMPRODUCT(NB!D142:I142,Notenbogen!N63:S63)),2),"")</f>
        <v/>
      </c>
      <c r="E27" s="470"/>
      <c r="F27" s="470"/>
      <c r="G27" s="470"/>
      <c r="H27" s="470"/>
      <c r="I27" s="470"/>
      <c r="J27" s="470"/>
      <c r="K27" s="110"/>
      <c r="L27" s="470"/>
      <c r="M27" s="470"/>
      <c r="N27" s="470"/>
      <c r="O27" s="470"/>
      <c r="P27" s="470"/>
      <c r="Q27" s="470"/>
      <c r="R27" s="470"/>
      <c r="U27" s="15"/>
      <c r="V27" s="247">
        <f t="shared" si="5"/>
        <v>18</v>
      </c>
      <c r="W27" s="247">
        <f>+W18</f>
        <v>19.5</v>
      </c>
      <c r="X27" s="247">
        <f>+X18</f>
        <v>18</v>
      </c>
      <c r="Y27" s="15">
        <f>+Y18</f>
        <v>3</v>
      </c>
      <c r="Z27" s="15"/>
      <c r="AA27" s="15"/>
      <c r="AB27" s="15"/>
      <c r="AC27" s="15"/>
      <c r="AD27" s="15"/>
      <c r="AE27" s="15"/>
      <c r="AF27" s="15"/>
      <c r="AG27" s="15"/>
      <c r="AH27" s="15"/>
      <c r="AI27" s="15"/>
      <c r="AJ27" s="15"/>
      <c r="AK27" s="15"/>
      <c r="AL27" s="15"/>
      <c r="AM27" s="15"/>
      <c r="AN27" s="15"/>
    </row>
    <row r="28" spans="2:40" ht="12.75" customHeight="1" x14ac:dyDescent="0.2">
      <c r="B28" s="469"/>
      <c r="C28" s="471"/>
      <c r="D28" s="1" t="str">
        <f>IF(COUNT(Notenbogen!C29:H29)+COUNT(Notenbogen!N29:S29)&gt;0,ROUNDUP((SUMPRODUCT(NB!D102:I102,Notenbogen!C29:H29,Notenbogen!C64:H64)+SUMPRODUCT(NB!D143:I143,Notenbogen!N29:S29,Notenbogen!N64:S64))/(SUMPRODUCT(NB!D102:I102,Notenbogen!C64:H64)+SUMPRODUCT(NB!D143:I143,Notenbogen!N64:S64)),2),"")</f>
        <v/>
      </c>
      <c r="E28" s="470"/>
      <c r="F28" s="470"/>
      <c r="G28" s="470"/>
      <c r="H28" s="470"/>
      <c r="I28" s="470"/>
      <c r="J28" s="470"/>
      <c r="K28" s="110"/>
      <c r="L28" s="470"/>
      <c r="M28" s="470"/>
      <c r="N28" s="470"/>
      <c r="O28" s="470"/>
      <c r="P28" s="470"/>
      <c r="Q28" s="470"/>
      <c r="R28" s="470"/>
      <c r="U28" s="15"/>
      <c r="V28" s="247">
        <f t="shared" si="5"/>
        <v>20</v>
      </c>
      <c r="W28" s="247">
        <f>+W17</f>
        <v>20.5</v>
      </c>
      <c r="X28" s="247">
        <f>+X17</f>
        <v>20</v>
      </c>
      <c r="Y28" s="15">
        <f>+Y17</f>
        <v>4</v>
      </c>
      <c r="Z28" s="15"/>
      <c r="AA28" s="15"/>
      <c r="AB28" s="15"/>
      <c r="AC28" s="15"/>
      <c r="AD28" s="15"/>
      <c r="AE28" s="15"/>
      <c r="AF28" s="15"/>
      <c r="AG28" s="15"/>
      <c r="AH28" s="15"/>
      <c r="AI28" s="15"/>
      <c r="AJ28" s="15"/>
      <c r="AK28" s="15"/>
      <c r="AL28" s="15"/>
      <c r="AM28" s="15"/>
      <c r="AN28" s="15"/>
    </row>
    <row r="29" spans="2:40" ht="12.75" customHeight="1" x14ac:dyDescent="0.2">
      <c r="B29" s="469"/>
      <c r="C29" s="471"/>
      <c r="D29" s="1" t="str">
        <f>IF(COUNT(Notenbogen!C30:H30)+COUNT(Notenbogen!N30:S30)&gt;0,ROUNDUP((SUMPRODUCT(NB!D103:I103,Notenbogen!C30:H30,Notenbogen!C65:H65)+SUMPRODUCT(NB!D144:I144,Notenbogen!N30:S30,Notenbogen!N65:S65))/(SUMPRODUCT(NB!D103:I103,Notenbogen!C65:H65)+SUMPRODUCT(NB!D144:I144,Notenbogen!N65:S65)),2),"")</f>
        <v/>
      </c>
      <c r="E29" s="470"/>
      <c r="F29" s="470"/>
      <c r="G29" s="470"/>
      <c r="H29" s="470"/>
      <c r="I29" s="470"/>
      <c r="J29" s="470"/>
      <c r="K29" s="110"/>
      <c r="L29" s="470"/>
      <c r="M29" s="470"/>
      <c r="N29" s="470"/>
      <c r="O29" s="470"/>
      <c r="P29" s="470"/>
      <c r="Q29" s="470"/>
      <c r="R29" s="470"/>
      <c r="U29" s="15"/>
      <c r="V29" s="247">
        <f t="shared" si="5"/>
        <v>21</v>
      </c>
      <c r="W29" s="247">
        <f>+W16</f>
        <v>22</v>
      </c>
      <c r="X29" s="247">
        <f>+X16</f>
        <v>21</v>
      </c>
      <c r="Y29" s="15">
        <f>+Y16</f>
        <v>5</v>
      </c>
      <c r="Z29" s="15"/>
      <c r="AA29" s="15"/>
      <c r="AB29" s="15"/>
      <c r="AC29" s="15"/>
      <c r="AD29" s="15"/>
      <c r="AE29" s="15"/>
      <c r="AF29" s="15"/>
      <c r="AG29" s="15"/>
      <c r="AH29" s="15"/>
      <c r="AI29" s="15"/>
      <c r="AJ29" s="15"/>
      <c r="AK29" s="15"/>
      <c r="AL29" s="15"/>
      <c r="AM29" s="15"/>
      <c r="AN29" s="15"/>
    </row>
    <row r="30" spans="2:40" ht="12.75" customHeight="1" x14ac:dyDescent="0.2">
      <c r="B30" s="469"/>
      <c r="C30" s="471"/>
      <c r="D30" s="1" t="str">
        <f>IF(COUNT(Notenbogen!C31:H31)+COUNT(Notenbogen!N31:S31)&gt;0,ROUNDUP((SUMPRODUCT(NB!D104:I104,Notenbogen!C31:H31,Notenbogen!C66:H66)+SUMPRODUCT(NB!D145:I145,Notenbogen!N31:S31,Notenbogen!N66:S66))/(SUMPRODUCT(NB!D104:I104,Notenbogen!C66:H66)+SUMPRODUCT(NB!D145:I145,Notenbogen!N66:S66)),2),"")</f>
        <v/>
      </c>
      <c r="E30" s="470"/>
      <c r="F30" s="470"/>
      <c r="G30" s="470"/>
      <c r="H30" s="470"/>
      <c r="I30" s="470"/>
      <c r="J30" s="470"/>
      <c r="K30" s="110"/>
      <c r="L30" s="470"/>
      <c r="M30" s="470"/>
      <c r="N30" s="470"/>
      <c r="O30" s="470"/>
      <c r="P30" s="470"/>
      <c r="Q30" s="470"/>
      <c r="R30" s="470"/>
      <c r="U30" s="15"/>
      <c r="V30" s="247">
        <f t="shared" si="5"/>
        <v>22.5</v>
      </c>
      <c r="W30" s="247">
        <f>+W15</f>
        <v>23.5</v>
      </c>
      <c r="X30" s="247">
        <f>+X15</f>
        <v>22.5</v>
      </c>
      <c r="Y30" s="15">
        <f>+Y15</f>
        <v>6</v>
      </c>
      <c r="Z30" s="15"/>
      <c r="AA30" s="15"/>
      <c r="AB30" s="15"/>
      <c r="AC30" s="15"/>
      <c r="AD30" s="15"/>
      <c r="AE30" s="15"/>
      <c r="AF30" s="15"/>
      <c r="AG30" s="15"/>
      <c r="AH30" s="15"/>
      <c r="AI30" s="15"/>
      <c r="AJ30" s="15"/>
      <c r="AK30" s="15"/>
      <c r="AL30" s="15"/>
      <c r="AM30" s="15"/>
      <c r="AN30" s="15"/>
    </row>
    <row r="31" spans="2:40" ht="12.75" customHeight="1" x14ac:dyDescent="0.2">
      <c r="B31" s="469"/>
      <c r="C31" s="471"/>
      <c r="D31" s="1" t="str">
        <f>IF(COUNT(Notenbogen!C32:H32)+COUNT(Notenbogen!N32:S32)&gt;0,ROUNDUP((SUMPRODUCT(NB!D105:I105,Notenbogen!C32:H32,Notenbogen!C67:H67)+SUMPRODUCT(NB!D146:I146,Notenbogen!N32:S32,Notenbogen!N67:S67))/(SUMPRODUCT(NB!D105:I105,Notenbogen!C67:H67)+SUMPRODUCT(NB!D146:I146,Notenbogen!N67:S67)),2),"")</f>
        <v/>
      </c>
      <c r="E31" s="470"/>
      <c r="F31" s="470"/>
      <c r="G31" s="470"/>
      <c r="H31" s="470"/>
      <c r="I31" s="470"/>
      <c r="J31" s="470"/>
      <c r="K31" s="110"/>
      <c r="L31" s="470"/>
      <c r="M31" s="470"/>
      <c r="N31" s="470"/>
      <c r="O31" s="470"/>
      <c r="P31" s="470"/>
      <c r="Q31" s="470"/>
      <c r="R31" s="470"/>
      <c r="U31" s="15"/>
      <c r="V31" s="247">
        <f t="shared" si="5"/>
        <v>24</v>
      </c>
      <c r="W31" s="247">
        <f>+W14</f>
        <v>25</v>
      </c>
      <c r="X31" s="247">
        <f>+X14</f>
        <v>24</v>
      </c>
      <c r="Y31" s="15">
        <f>+Y14</f>
        <v>7</v>
      </c>
      <c r="Z31" s="15"/>
      <c r="AA31" s="15"/>
      <c r="AB31" s="15"/>
      <c r="AC31" s="15"/>
      <c r="AD31" s="15"/>
      <c r="AE31" s="15"/>
      <c r="AF31" s="15"/>
      <c r="AG31" s="15"/>
      <c r="AH31" s="15"/>
      <c r="AI31" s="15"/>
      <c r="AJ31" s="15"/>
      <c r="AK31" s="15"/>
      <c r="AL31" s="15"/>
      <c r="AM31" s="15"/>
      <c r="AN31" s="15"/>
    </row>
    <row r="32" spans="2:40" ht="12.75" customHeight="1" x14ac:dyDescent="0.2">
      <c r="B32" s="469"/>
      <c r="C32" s="471"/>
      <c r="D32" s="1" t="str">
        <f>IF(COUNT(Notenbogen!C33:H33)+COUNT(Notenbogen!N33:S33)&gt;0,ROUNDUP((SUMPRODUCT(NB!D106:I106,Notenbogen!C33:H33,Notenbogen!C68:H68)+SUMPRODUCT(NB!D147:I147,Notenbogen!N33:S33,Notenbogen!N68:S68))/(SUMPRODUCT(NB!D106:I106,Notenbogen!C68:H68)+SUMPRODUCT(NB!D147:I147,Notenbogen!N68:S68)),2),"")</f>
        <v/>
      </c>
      <c r="E32" s="470"/>
      <c r="F32" s="470"/>
      <c r="G32" s="470"/>
      <c r="H32" s="470"/>
      <c r="I32" s="470"/>
      <c r="J32" s="470"/>
      <c r="K32" s="110"/>
      <c r="L32" s="470"/>
      <c r="M32" s="470"/>
      <c r="N32" s="470"/>
      <c r="O32" s="470"/>
      <c r="P32" s="470"/>
      <c r="Q32" s="470"/>
      <c r="R32" s="470"/>
      <c r="U32" s="15"/>
      <c r="V32" s="247">
        <f t="shared" si="5"/>
        <v>25.5</v>
      </c>
      <c r="W32" s="247">
        <f>+W13</f>
        <v>26</v>
      </c>
      <c r="X32" s="247">
        <f>+X13</f>
        <v>25.5</v>
      </c>
      <c r="Y32" s="15">
        <f>+Y13</f>
        <v>8</v>
      </c>
      <c r="Z32" s="15"/>
      <c r="AA32" s="15"/>
      <c r="AB32" s="15"/>
      <c r="AC32" s="15"/>
      <c r="AD32" s="15"/>
      <c r="AE32" s="15"/>
      <c r="AF32" s="15"/>
      <c r="AG32" s="15"/>
      <c r="AH32" s="15"/>
      <c r="AI32" s="15"/>
      <c r="AJ32" s="15"/>
      <c r="AK32" s="15"/>
      <c r="AL32" s="15"/>
      <c r="AM32" s="15"/>
      <c r="AN32" s="15"/>
    </row>
    <row r="33" spans="2:40" ht="12.75" customHeight="1" x14ac:dyDescent="0.2">
      <c r="B33" s="469"/>
      <c r="C33" s="471"/>
      <c r="D33" s="1" t="str">
        <f>IF(COUNT(Notenbogen!C34:H34)+COUNT(Notenbogen!N34:S34)&gt;0,ROUNDUP((SUMPRODUCT(NB!D107:I107,Notenbogen!C34:H34,Notenbogen!C69:H69)+SUMPRODUCT(NB!D148:I148,Notenbogen!N34:S34,Notenbogen!N69:S69))/(SUMPRODUCT(NB!D107:I107,Notenbogen!C69:H69)+SUMPRODUCT(NB!D148:I148,Notenbogen!N69:S69)),2),"")</f>
        <v/>
      </c>
      <c r="E33" s="470"/>
      <c r="F33" s="470"/>
      <c r="G33" s="470"/>
      <c r="H33" s="470"/>
      <c r="I33" s="470"/>
      <c r="J33" s="470"/>
      <c r="K33" s="110"/>
      <c r="L33" s="470"/>
      <c r="M33" s="470"/>
      <c r="N33" s="470"/>
      <c r="O33" s="470"/>
      <c r="P33" s="470"/>
      <c r="Q33" s="470"/>
      <c r="R33" s="470"/>
      <c r="U33" s="15"/>
      <c r="V33" s="247">
        <f t="shared" si="5"/>
        <v>26.5</v>
      </c>
      <c r="W33" s="247">
        <f>+W12</f>
        <v>27.5</v>
      </c>
      <c r="X33" s="247">
        <f>+X12</f>
        <v>26.5</v>
      </c>
      <c r="Y33" s="15">
        <f>+Y12</f>
        <v>9</v>
      </c>
      <c r="Z33" s="15"/>
      <c r="AA33" s="15"/>
      <c r="AB33" s="15"/>
      <c r="AC33" s="15"/>
      <c r="AD33" s="15"/>
      <c r="AE33" s="15"/>
      <c r="AF33" s="15"/>
      <c r="AG33" s="15"/>
      <c r="AH33" s="15"/>
      <c r="AI33" s="15"/>
      <c r="AJ33" s="15"/>
      <c r="AK33" s="15"/>
      <c r="AL33" s="15"/>
      <c r="AM33" s="15"/>
      <c r="AN33" s="15"/>
    </row>
    <row r="34" spans="2:40" ht="12.75" customHeight="1" x14ac:dyDescent="0.2">
      <c r="B34" s="469"/>
      <c r="C34" s="471"/>
      <c r="D34" s="1" t="str">
        <f>IF(COUNT(Notenbogen!C35:H35)+COUNT(Notenbogen!N35:S35)&gt;0,ROUNDUP((SUMPRODUCT(NB!D108:I108,Notenbogen!C35:H35,Notenbogen!C70:H70)+SUMPRODUCT(NB!D149:I149,Notenbogen!N35:S35,Notenbogen!N70:S70))/(SUMPRODUCT(NB!D108:I108,Notenbogen!C70:H70)+SUMPRODUCT(NB!D149:I149,Notenbogen!N70:S70)),2),"")</f>
        <v/>
      </c>
      <c r="E34" s="470"/>
      <c r="F34" s="470"/>
      <c r="G34" s="470"/>
      <c r="H34" s="470"/>
      <c r="I34" s="470"/>
      <c r="J34" s="470"/>
      <c r="K34" s="110"/>
      <c r="L34" s="470"/>
      <c r="M34" s="470"/>
      <c r="N34" s="470"/>
      <c r="O34" s="470"/>
      <c r="P34" s="470"/>
      <c r="Q34" s="470"/>
      <c r="R34" s="470"/>
      <c r="U34" s="15"/>
      <c r="V34" s="247">
        <f t="shared" si="5"/>
        <v>28</v>
      </c>
      <c r="W34" s="247">
        <f>+W11</f>
        <v>29.5</v>
      </c>
      <c r="X34" s="247">
        <f>+X11</f>
        <v>28</v>
      </c>
      <c r="Y34" s="15">
        <f>+Y11</f>
        <v>10</v>
      </c>
      <c r="Z34" s="15"/>
      <c r="AA34" s="15"/>
      <c r="AB34" s="15"/>
      <c r="AC34" s="15"/>
      <c r="AD34" s="15"/>
      <c r="AE34" s="15"/>
      <c r="AF34" s="15"/>
      <c r="AG34" s="15"/>
      <c r="AH34" s="15"/>
      <c r="AI34" s="15"/>
      <c r="AJ34" s="15"/>
      <c r="AK34" s="15"/>
      <c r="AL34" s="15"/>
      <c r="AM34" s="15"/>
      <c r="AN34" s="15"/>
    </row>
    <row r="35" spans="2:40" ht="12.75" customHeight="1" x14ac:dyDescent="0.2">
      <c r="B35" s="469"/>
      <c r="C35" s="471"/>
      <c r="D35" s="1" t="str">
        <f>IF(COUNT(Notenbogen!C36:H36)+COUNT(Notenbogen!N36:S36)&gt;0,ROUNDUP((SUMPRODUCT(NB!D109:I109,Notenbogen!C36:H36,Notenbogen!C71:H71)+SUMPRODUCT(NB!D150:I150,Notenbogen!N36:S36,Notenbogen!N71:S71))/(SUMPRODUCT(NB!D109:I109,Notenbogen!C71:H71)+SUMPRODUCT(NB!D150:I150,Notenbogen!N71:S71)),2),"")</f>
        <v/>
      </c>
      <c r="E35" s="470"/>
      <c r="F35" s="470"/>
      <c r="G35" s="470"/>
      <c r="H35" s="470"/>
      <c r="I35" s="470"/>
      <c r="J35" s="470"/>
      <c r="K35" s="110"/>
      <c r="L35" s="470"/>
      <c r="M35" s="470"/>
      <c r="N35" s="470"/>
      <c r="O35" s="470"/>
      <c r="P35" s="470"/>
      <c r="Q35" s="470"/>
      <c r="R35" s="470"/>
      <c r="U35" s="15"/>
      <c r="V35" s="247">
        <f t="shared" si="5"/>
        <v>30</v>
      </c>
      <c r="W35" s="247">
        <f>+W10</f>
        <v>31.5</v>
      </c>
      <c r="X35" s="247">
        <f>+X10</f>
        <v>30</v>
      </c>
      <c r="Y35" s="15">
        <f>+Y10</f>
        <v>11</v>
      </c>
      <c r="Z35" s="15"/>
      <c r="AA35" s="15"/>
      <c r="AB35" s="15"/>
      <c r="AC35" s="15"/>
      <c r="AD35" s="15"/>
      <c r="AE35" s="15"/>
      <c r="AF35" s="15"/>
      <c r="AG35" s="15"/>
      <c r="AH35" s="15"/>
      <c r="AI35" s="15"/>
      <c r="AJ35" s="15"/>
      <c r="AK35" s="15"/>
      <c r="AL35" s="15"/>
      <c r="AM35" s="15"/>
      <c r="AN35" s="15"/>
    </row>
    <row r="36" spans="2:40" ht="12.75" customHeight="1" x14ac:dyDescent="0.2">
      <c r="B36" s="469"/>
      <c r="C36" s="471"/>
      <c r="D36" s="1" t="str">
        <f>IF(COUNT(Notenbogen!C37:H37)+COUNT(Notenbogen!N37:S37)&gt;0,ROUNDUP((SUMPRODUCT(NB!D110:I110,Notenbogen!C37:H37,Notenbogen!C72:H72)+SUMPRODUCT(NB!D151:I151,Notenbogen!N37:S37,Notenbogen!N72:S72))/(SUMPRODUCT(NB!D110:I110,Notenbogen!C72:H72)+SUMPRODUCT(NB!D151:I151,Notenbogen!N72:S72)),2),"")</f>
        <v/>
      </c>
      <c r="E36" s="470"/>
      <c r="F36" s="470"/>
      <c r="G36" s="470"/>
      <c r="H36" s="470"/>
      <c r="I36" s="470"/>
      <c r="J36" s="470"/>
      <c r="K36" s="110"/>
      <c r="L36" s="470"/>
      <c r="M36" s="470"/>
      <c r="N36" s="470"/>
      <c r="O36" s="470"/>
      <c r="P36" s="470"/>
      <c r="Q36" s="470"/>
      <c r="R36" s="470"/>
      <c r="U36" s="15"/>
      <c r="V36" s="247">
        <f t="shared" si="5"/>
        <v>32</v>
      </c>
      <c r="W36" s="247">
        <f>+W9</f>
        <v>33.5</v>
      </c>
      <c r="X36" s="247">
        <f>+X9</f>
        <v>32</v>
      </c>
      <c r="Y36" s="15">
        <f>+Y9</f>
        <v>12</v>
      </c>
      <c r="Z36" s="15"/>
      <c r="AA36" s="15"/>
      <c r="AB36" s="15"/>
      <c r="AC36" s="15"/>
      <c r="AD36" s="15"/>
      <c r="AE36" s="15"/>
      <c r="AF36" s="15"/>
      <c r="AG36" s="15"/>
      <c r="AH36" s="15"/>
      <c r="AI36" s="15"/>
      <c r="AJ36" s="15"/>
      <c r="AK36" s="15"/>
      <c r="AL36" s="15"/>
      <c r="AM36" s="15"/>
      <c r="AN36" s="15"/>
    </row>
    <row r="37" spans="2:40" ht="12.75" customHeight="1" x14ac:dyDescent="0.2">
      <c r="B37" s="469"/>
      <c r="C37" s="471"/>
      <c r="D37" s="1" t="str">
        <f>IF(COUNT(Notenbogen!C38:H38)+COUNT(Notenbogen!N38:S38)&gt;0,ROUNDUP((SUMPRODUCT(NB!D111:I111,Notenbogen!C38:H38,Notenbogen!C73:H73)+SUMPRODUCT(NB!D152:I152,Notenbogen!N38:S38,Notenbogen!N73:S73))/(SUMPRODUCT(NB!D111:I111,Notenbogen!C73:H73)+SUMPRODUCT(NB!D152:I152,Notenbogen!N73:S73)),2),"")</f>
        <v/>
      </c>
      <c r="E37" s="470"/>
      <c r="F37" s="470"/>
      <c r="G37" s="470"/>
      <c r="H37" s="470"/>
      <c r="I37" s="470"/>
      <c r="J37" s="470"/>
      <c r="K37" s="110"/>
      <c r="L37" s="470"/>
      <c r="M37" s="470"/>
      <c r="N37" s="470"/>
      <c r="O37" s="470"/>
      <c r="P37" s="470"/>
      <c r="Q37" s="470"/>
      <c r="R37" s="470"/>
      <c r="U37" s="15"/>
      <c r="V37" s="247">
        <f t="shared" si="5"/>
        <v>34</v>
      </c>
      <c r="W37" s="247">
        <f>+W8</f>
        <v>35.5</v>
      </c>
      <c r="X37" s="247">
        <f>+X8</f>
        <v>34</v>
      </c>
      <c r="Y37" s="15">
        <f>+Y8</f>
        <v>13</v>
      </c>
      <c r="Z37" s="15"/>
      <c r="AA37" s="15"/>
      <c r="AB37" s="15"/>
      <c r="AC37" s="15"/>
      <c r="AD37" s="15"/>
      <c r="AE37" s="15"/>
      <c r="AF37" s="15"/>
      <c r="AG37" s="15"/>
      <c r="AH37" s="15"/>
      <c r="AI37" s="15"/>
      <c r="AJ37" s="15"/>
      <c r="AK37" s="15"/>
      <c r="AL37" s="15"/>
      <c r="AM37" s="15"/>
      <c r="AN37" s="15"/>
    </row>
    <row r="38" spans="2:40" ht="12.75" customHeight="1" x14ac:dyDescent="0.2">
      <c r="B38" s="469"/>
      <c r="C38" s="471"/>
      <c r="D38" s="469"/>
      <c r="E38" s="470"/>
      <c r="F38" s="470"/>
      <c r="G38" s="470"/>
      <c r="H38" s="470"/>
      <c r="I38" s="470"/>
      <c r="J38" s="470"/>
      <c r="K38" s="110"/>
      <c r="L38" s="470"/>
      <c r="M38" s="470"/>
      <c r="N38" s="470"/>
      <c r="O38" s="470"/>
      <c r="P38" s="470"/>
      <c r="Q38" s="470"/>
      <c r="R38" s="470"/>
      <c r="U38" s="15"/>
      <c r="V38" s="247">
        <f t="shared" si="5"/>
        <v>36</v>
      </c>
      <c r="W38" s="247">
        <f>+W7</f>
        <v>37.5</v>
      </c>
      <c r="X38" s="247">
        <f>+X7</f>
        <v>36</v>
      </c>
      <c r="Y38" s="15">
        <f>+Y7</f>
        <v>14</v>
      </c>
      <c r="Z38" s="15"/>
      <c r="AA38" s="15"/>
      <c r="AB38" s="15"/>
      <c r="AC38" s="15"/>
      <c r="AD38" s="15"/>
      <c r="AE38" s="15"/>
      <c r="AF38" s="15"/>
      <c r="AG38" s="15"/>
      <c r="AH38" s="15"/>
      <c r="AI38" s="15"/>
      <c r="AJ38" s="15"/>
      <c r="AK38" s="15"/>
      <c r="AL38" s="15"/>
      <c r="AM38" s="15"/>
      <c r="AN38" s="15"/>
    </row>
    <row r="39" spans="2:40" ht="12.75" customHeight="1" x14ac:dyDescent="0.2">
      <c r="B39" s="469"/>
      <c r="C39" s="471"/>
      <c r="D39" s="469"/>
      <c r="E39" s="470"/>
      <c r="F39" s="470"/>
      <c r="G39" s="470"/>
      <c r="H39" s="470"/>
      <c r="I39" s="470"/>
      <c r="J39" s="470"/>
      <c r="K39" s="110"/>
      <c r="L39" s="470"/>
      <c r="M39" s="470"/>
      <c r="N39" s="470"/>
      <c r="O39" s="470"/>
      <c r="P39" s="470"/>
      <c r="Q39" s="470"/>
      <c r="R39" s="470"/>
      <c r="U39" s="15"/>
      <c r="V39" s="247">
        <f t="shared" si="5"/>
        <v>38</v>
      </c>
      <c r="W39" s="247">
        <f>+W6</f>
        <v>40</v>
      </c>
      <c r="X39" s="247">
        <f>+X6</f>
        <v>38</v>
      </c>
      <c r="Y39" s="63">
        <f>+Y6</f>
        <v>15</v>
      </c>
      <c r="Z39" s="15"/>
      <c r="AA39" s="15"/>
      <c r="AB39" s="15"/>
      <c r="AC39" s="15"/>
      <c r="AD39" s="15"/>
      <c r="AE39" s="15"/>
      <c r="AF39" s="15"/>
      <c r="AG39" s="15"/>
      <c r="AH39" s="15"/>
      <c r="AI39" s="15"/>
      <c r="AJ39" s="15"/>
      <c r="AK39" s="15"/>
      <c r="AL39" s="15"/>
      <c r="AM39" s="15"/>
      <c r="AN39" s="15"/>
    </row>
    <row r="40" spans="2:40" ht="12.75" customHeight="1" x14ac:dyDescent="0.2">
      <c r="B40" s="469"/>
      <c r="C40" s="471"/>
      <c r="D40" s="469"/>
      <c r="E40" s="470"/>
      <c r="F40" s="470"/>
      <c r="G40" s="470"/>
      <c r="H40" s="470"/>
      <c r="I40" s="470"/>
      <c r="J40" s="470"/>
      <c r="K40" s="110"/>
      <c r="L40" s="470"/>
      <c r="M40" s="470"/>
      <c r="N40" s="470"/>
      <c r="O40" s="470"/>
      <c r="P40" s="470"/>
      <c r="Q40" s="470"/>
      <c r="R40" s="470"/>
      <c r="U40" s="15"/>
      <c r="V40" s="15"/>
      <c r="W40" s="15"/>
      <c r="X40" s="15"/>
      <c r="Y40" s="15"/>
      <c r="Z40" s="15"/>
      <c r="AA40" s="15"/>
      <c r="AB40" s="15"/>
      <c r="AC40" s="15"/>
      <c r="AD40" s="15"/>
      <c r="AE40" s="15"/>
      <c r="AF40" s="15"/>
      <c r="AG40" s="15"/>
      <c r="AH40" s="15"/>
      <c r="AI40" s="15"/>
      <c r="AJ40" s="15"/>
      <c r="AK40" s="15"/>
      <c r="AL40" s="15"/>
      <c r="AM40" s="15"/>
      <c r="AN40" s="15"/>
    </row>
    <row r="41" spans="2:40" ht="12.75" customHeight="1" x14ac:dyDescent="0.2">
      <c r="B41" s="469"/>
      <c r="C41" s="471"/>
      <c r="D41" s="469"/>
      <c r="E41" s="470"/>
      <c r="F41" s="470"/>
      <c r="G41" s="470"/>
      <c r="H41" s="470"/>
      <c r="I41" s="470"/>
      <c r="J41" s="470"/>
      <c r="K41" s="110"/>
      <c r="L41" s="470"/>
      <c r="M41" s="470"/>
      <c r="N41" s="470"/>
      <c r="O41" s="470"/>
      <c r="P41" s="470"/>
      <c r="Q41" s="470"/>
      <c r="R41" s="470"/>
      <c r="U41" s="15"/>
      <c r="V41" s="15"/>
      <c r="W41" s="15"/>
      <c r="X41" s="15"/>
      <c r="Y41" s="15"/>
      <c r="Z41" s="15"/>
      <c r="AA41" s="15"/>
      <c r="AB41" s="15"/>
      <c r="AC41" s="15"/>
      <c r="AD41" s="15"/>
      <c r="AE41" s="15"/>
      <c r="AF41" s="15"/>
      <c r="AG41" s="15"/>
      <c r="AH41" s="15"/>
      <c r="AI41" s="15"/>
      <c r="AJ41" s="15"/>
      <c r="AK41" s="15"/>
      <c r="AL41" s="15"/>
      <c r="AM41" s="15"/>
      <c r="AN41" s="15"/>
    </row>
    <row r="42" spans="2:40" ht="12.75" customHeight="1" x14ac:dyDescent="0.2">
      <c r="B42" s="469"/>
      <c r="C42" s="471"/>
      <c r="D42" s="469"/>
      <c r="E42" s="470"/>
      <c r="F42" s="470"/>
      <c r="G42" s="470"/>
      <c r="H42" s="470"/>
      <c r="I42" s="470"/>
      <c r="J42" s="470"/>
      <c r="K42" s="110"/>
      <c r="L42" s="470"/>
      <c r="M42" s="470"/>
      <c r="N42" s="470"/>
      <c r="O42" s="470"/>
      <c r="P42" s="470"/>
      <c r="Q42" s="470"/>
      <c r="R42" s="470"/>
      <c r="U42" s="15"/>
      <c r="V42" s="15"/>
      <c r="W42" s="15"/>
      <c r="X42" s="15"/>
      <c r="Y42" s="15"/>
      <c r="Z42" s="15"/>
      <c r="AA42" s="15"/>
      <c r="AB42" s="15"/>
      <c r="AC42" s="15"/>
      <c r="AD42" s="15"/>
      <c r="AE42" s="15"/>
      <c r="AF42" s="15"/>
      <c r="AG42" s="15"/>
      <c r="AH42" s="15"/>
      <c r="AI42" s="15"/>
      <c r="AJ42" s="15"/>
      <c r="AK42" s="15"/>
      <c r="AL42" s="15"/>
      <c r="AM42" s="15"/>
      <c r="AN42" s="15"/>
    </row>
    <row r="43" spans="2:40" ht="12.75" customHeight="1" x14ac:dyDescent="0.2">
      <c r="B43" s="469"/>
      <c r="C43" s="471"/>
      <c r="D43" s="469"/>
      <c r="E43" s="470"/>
      <c r="F43" s="470"/>
      <c r="G43" s="470"/>
      <c r="H43" s="470"/>
      <c r="I43" s="470"/>
      <c r="J43" s="470"/>
      <c r="K43" s="110"/>
      <c r="L43" s="470"/>
      <c r="M43" s="470"/>
      <c r="N43" s="470"/>
      <c r="O43" s="470"/>
      <c r="P43" s="470"/>
      <c r="Q43" s="470"/>
      <c r="R43" s="470"/>
      <c r="U43" s="15"/>
      <c r="V43" s="15"/>
      <c r="W43" s="15"/>
      <c r="X43" s="15"/>
      <c r="Y43" s="15"/>
      <c r="Z43" s="15"/>
      <c r="AA43" s="15"/>
      <c r="AB43" s="15"/>
      <c r="AC43" s="15"/>
      <c r="AD43" s="15"/>
      <c r="AE43" s="15"/>
      <c r="AF43" s="15"/>
      <c r="AG43" s="15"/>
      <c r="AH43" s="20"/>
      <c r="AI43" s="383"/>
      <c r="AJ43" s="26"/>
      <c r="AK43" s="26"/>
      <c r="AL43" s="20"/>
      <c r="AM43" s="53" t="s">
        <v>41</v>
      </c>
      <c r="AN43" s="383"/>
    </row>
    <row r="44" spans="2:40" ht="12.75" customHeight="1" thickBot="1" x14ac:dyDescent="0.25">
      <c r="B44" s="469"/>
      <c r="C44" s="471"/>
      <c r="D44" s="469"/>
      <c r="E44" s="470"/>
      <c r="F44" s="470"/>
      <c r="G44" s="470"/>
      <c r="H44" s="470"/>
      <c r="I44" s="470"/>
      <c r="J44" s="470"/>
      <c r="K44" s="110"/>
      <c r="L44" s="470"/>
      <c r="M44" s="470"/>
      <c r="N44" s="470"/>
      <c r="O44" s="470"/>
      <c r="P44" s="470"/>
      <c r="Q44" s="470"/>
      <c r="R44" s="470"/>
      <c r="U44" s="383"/>
      <c r="V44" s="250"/>
      <c r="W44" s="500"/>
      <c r="X44" s="500"/>
      <c r="Y44" s="30"/>
      <c r="Z44" s="500"/>
      <c r="AA44" s="500"/>
      <c r="AB44" s="15"/>
      <c r="AC44" s="30"/>
      <c r="AD44" s="383"/>
      <c r="AE44" s="383"/>
      <c r="AF44" s="26"/>
      <c r="AG44" s="26"/>
      <c r="AH44" s="20"/>
      <c r="AI44" s="30"/>
      <c r="AJ44" s="383"/>
      <c r="AK44" s="30"/>
      <c r="AL44" s="383"/>
      <c r="AM44" s="383"/>
      <c r="AN44" s="383"/>
    </row>
    <row r="45" spans="2:40" ht="12.75" customHeight="1" x14ac:dyDescent="0.2">
      <c r="B45" s="469"/>
      <c r="C45" s="471"/>
      <c r="D45" s="469"/>
      <c r="E45" s="470"/>
      <c r="F45" s="470"/>
      <c r="G45" s="470"/>
      <c r="H45" s="470"/>
      <c r="I45" s="470"/>
      <c r="J45" s="470"/>
      <c r="K45" s="110"/>
      <c r="L45" s="470"/>
      <c r="M45" s="470"/>
      <c r="N45" s="470"/>
      <c r="O45" s="470"/>
      <c r="P45" s="470"/>
      <c r="Q45" s="470"/>
      <c r="R45" s="470"/>
      <c r="U45" s="251"/>
      <c r="V45" s="250"/>
      <c r="W45" s="501"/>
      <c r="X45" s="501"/>
      <c r="Y45" s="30"/>
      <c r="Z45" s="500"/>
      <c r="AA45" s="500"/>
      <c r="AB45" s="15"/>
      <c r="AC45" s="18" t="s">
        <v>6</v>
      </c>
      <c r="AD45" s="19" t="s">
        <v>18</v>
      </c>
      <c r="AE45" s="384"/>
      <c r="AF45" s="502" t="s">
        <v>27</v>
      </c>
      <c r="AG45" s="503"/>
      <c r="AH45" s="20"/>
      <c r="AI45" s="18" t="s">
        <v>6</v>
      </c>
      <c r="AJ45" s="19" t="s">
        <v>18</v>
      </c>
      <c r="AK45" s="21"/>
      <c r="AL45" s="504" t="s">
        <v>28</v>
      </c>
      <c r="AM45" s="505"/>
      <c r="AN45" s="22" t="s">
        <v>29</v>
      </c>
    </row>
    <row r="46" spans="2:40" ht="12.75" customHeight="1" x14ac:dyDescent="0.2">
      <c r="B46" s="469"/>
      <c r="C46" s="471"/>
      <c r="D46" s="469"/>
      <c r="E46" s="470"/>
      <c r="F46" s="470"/>
      <c r="G46" s="470"/>
      <c r="H46" s="470"/>
      <c r="I46" s="470"/>
      <c r="J46" s="470"/>
      <c r="K46" s="110"/>
      <c r="L46" s="470"/>
      <c r="M46" s="470"/>
      <c r="N46" s="470"/>
      <c r="O46" s="470"/>
      <c r="P46" s="470"/>
      <c r="Q46" s="470"/>
      <c r="R46" s="470"/>
      <c r="U46" s="252"/>
      <c r="V46" s="250"/>
      <c r="W46" s="383"/>
      <c r="X46" s="383"/>
      <c r="Y46" s="30"/>
      <c r="Z46" s="500"/>
      <c r="AA46" s="500"/>
      <c r="AB46" s="15"/>
      <c r="AC46" s="24"/>
      <c r="AD46" s="25"/>
      <c r="AE46" s="383"/>
      <c r="AF46" s="26" t="s">
        <v>32</v>
      </c>
      <c r="AG46" s="27" t="s">
        <v>33</v>
      </c>
      <c r="AH46" s="20"/>
      <c r="AI46" s="24"/>
      <c r="AJ46" s="25"/>
      <c r="AK46" s="383"/>
      <c r="AL46" s="383" t="s">
        <v>32</v>
      </c>
      <c r="AM46" s="241" t="s">
        <v>33</v>
      </c>
      <c r="AN46" s="28"/>
    </row>
    <row r="47" spans="2:40" ht="12.75" customHeight="1" x14ac:dyDescent="0.2">
      <c r="B47" s="469"/>
      <c r="C47" s="471"/>
      <c r="D47" s="469"/>
      <c r="E47" s="470"/>
      <c r="F47" s="470"/>
      <c r="G47" s="470"/>
      <c r="H47" s="470"/>
      <c r="I47" s="470"/>
      <c r="J47" s="470"/>
      <c r="K47" s="110"/>
      <c r="L47" s="470"/>
      <c r="M47" s="470"/>
      <c r="N47" s="470"/>
      <c r="O47" s="470"/>
      <c r="P47" s="470"/>
      <c r="Q47" s="470"/>
      <c r="R47" s="470"/>
      <c r="U47" s="30"/>
      <c r="V47" s="250"/>
      <c r="W47" s="383"/>
      <c r="X47" s="383"/>
      <c r="Y47" s="30"/>
      <c r="Z47" s="383"/>
      <c r="AA47" s="383"/>
      <c r="AB47" s="15"/>
      <c r="AC47" s="33"/>
      <c r="AD47" s="34"/>
      <c r="AE47" s="35"/>
      <c r="AF47" s="41"/>
      <c r="AG47" s="42"/>
      <c r="AH47" s="30"/>
      <c r="AI47" s="33"/>
      <c r="AJ47" s="34"/>
      <c r="AK47" s="35"/>
      <c r="AL47" s="36"/>
      <c r="AM47" s="37"/>
      <c r="AN47" s="38"/>
    </row>
    <row r="48" spans="2:40" ht="12.75" customHeight="1" x14ac:dyDescent="0.2">
      <c r="B48" s="469"/>
      <c r="C48" s="471"/>
      <c r="D48" s="469"/>
      <c r="E48" s="470"/>
      <c r="F48" s="470"/>
      <c r="G48" s="470"/>
      <c r="H48" s="470"/>
      <c r="I48" s="470"/>
      <c r="J48" s="470"/>
      <c r="K48" s="110"/>
      <c r="L48" s="470"/>
      <c r="M48" s="470"/>
      <c r="N48" s="470"/>
      <c r="O48" s="470"/>
      <c r="P48" s="470"/>
      <c r="Q48" s="470"/>
      <c r="R48" s="470"/>
      <c r="U48" s="251"/>
      <c r="V48" s="250"/>
      <c r="W48" s="26"/>
      <c r="X48" s="26"/>
      <c r="Y48" s="30"/>
      <c r="Z48" s="383"/>
      <c r="AA48" s="383"/>
      <c r="AB48" s="15"/>
      <c r="AC48" s="43" t="s">
        <v>36</v>
      </c>
      <c r="AD48" s="25">
        <v>15</v>
      </c>
      <c r="AE48" s="30"/>
      <c r="AF48" s="26">
        <f>I1SA!$H$35+30*(100-I1SA!$H$35)/30</f>
        <v>100</v>
      </c>
      <c r="AG48" s="27">
        <f t="shared" ref="AG48:AG59" si="6">AF49+0.1</f>
        <v>95</v>
      </c>
      <c r="AH48" s="30"/>
      <c r="AI48" s="43" t="s">
        <v>36</v>
      </c>
      <c r="AJ48" s="25">
        <v>15</v>
      </c>
      <c r="AK48" s="30"/>
      <c r="AL48" s="26">
        <f>I1SA!$H$30</f>
        <v>40</v>
      </c>
      <c r="AM48" s="242">
        <f>AL49+0.5</f>
        <v>38</v>
      </c>
      <c r="AN48" s="28">
        <f t="shared" ref="AN48:AN62" si="7">IF(AM48&gt;AL48,"ALARM",AL48-AL49)</f>
        <v>2.5</v>
      </c>
    </row>
    <row r="49" spans="2:40" ht="12.75" customHeight="1" x14ac:dyDescent="0.2">
      <c r="B49" s="469"/>
      <c r="C49" s="471"/>
      <c r="D49" s="469"/>
      <c r="E49" s="470"/>
      <c r="F49" s="470"/>
      <c r="G49" s="470"/>
      <c r="H49" s="470"/>
      <c r="I49" s="470"/>
      <c r="J49" s="470"/>
      <c r="K49" s="110"/>
      <c r="L49" s="470"/>
      <c r="M49" s="470"/>
      <c r="N49" s="470"/>
      <c r="O49" s="470"/>
      <c r="P49" s="470"/>
      <c r="Q49" s="470"/>
      <c r="R49" s="470"/>
      <c r="U49" s="251"/>
      <c r="V49" s="250"/>
      <c r="W49" s="26"/>
      <c r="X49" s="26"/>
      <c r="Y49" s="30"/>
      <c r="Z49" s="383"/>
      <c r="AA49" s="383"/>
      <c r="AB49" s="15"/>
      <c r="AC49" s="24">
        <v>1</v>
      </c>
      <c r="AD49" s="25">
        <v>14</v>
      </c>
      <c r="AE49" s="30"/>
      <c r="AF49" s="26">
        <f>I1SA!$H$35+27*(100-I1SA!$H$35)/30</f>
        <v>94.9</v>
      </c>
      <c r="AG49" s="27">
        <f t="shared" si="6"/>
        <v>89.899999999999991</v>
      </c>
      <c r="AH49" s="30"/>
      <c r="AI49" s="24">
        <v>1</v>
      </c>
      <c r="AJ49" s="25">
        <v>14</v>
      </c>
      <c r="AK49" s="30"/>
      <c r="AL49" s="26">
        <f>ROUNDDOWN(I1SA!$H$30*AF49/500,1)*5</f>
        <v>37.5</v>
      </c>
      <c r="AM49" s="242">
        <f t="shared" ref="AM49:AM61" si="8">AL50+0.5</f>
        <v>36</v>
      </c>
      <c r="AN49" s="28">
        <f t="shared" si="7"/>
        <v>2</v>
      </c>
    </row>
    <row r="50" spans="2:40" ht="12.75" customHeight="1" x14ac:dyDescent="0.2">
      <c r="B50" s="469"/>
      <c r="C50" s="471"/>
      <c r="D50" s="469"/>
      <c r="E50" s="470"/>
      <c r="F50" s="470"/>
      <c r="G50" s="470"/>
      <c r="H50" s="470"/>
      <c r="I50" s="470"/>
      <c r="J50" s="470"/>
      <c r="K50" s="110"/>
      <c r="L50" s="470"/>
      <c r="M50" s="470"/>
      <c r="N50" s="470"/>
      <c r="O50" s="470"/>
      <c r="P50" s="470"/>
      <c r="Q50" s="470"/>
      <c r="R50" s="470"/>
      <c r="U50" s="251"/>
      <c r="V50" s="250"/>
      <c r="W50" s="26"/>
      <c r="X50" s="26"/>
      <c r="Y50" s="30"/>
      <c r="Z50" s="383"/>
      <c r="AA50" s="383"/>
      <c r="AB50" s="15"/>
      <c r="AC50" s="46" t="s">
        <v>9</v>
      </c>
      <c r="AD50" s="34">
        <v>13</v>
      </c>
      <c r="AE50" s="35"/>
      <c r="AF50" s="47">
        <f>I1SA!$H$35+24*(100-I1SA!$H$35)/30</f>
        <v>89.8</v>
      </c>
      <c r="AG50" s="48">
        <f t="shared" si="6"/>
        <v>84.8</v>
      </c>
      <c r="AH50" s="30"/>
      <c r="AI50" s="46" t="s">
        <v>9</v>
      </c>
      <c r="AJ50" s="34">
        <v>13</v>
      </c>
      <c r="AK50" s="35"/>
      <c r="AL50" s="26">
        <f>ROUNDDOWN(I1SA!$H$30*AF50/500,1)*5</f>
        <v>35.5</v>
      </c>
      <c r="AM50" s="242">
        <f t="shared" si="8"/>
        <v>34</v>
      </c>
      <c r="AN50" s="38">
        <f t="shared" si="7"/>
        <v>2</v>
      </c>
    </row>
    <row r="51" spans="2:40" ht="12.75" customHeight="1" x14ac:dyDescent="0.2">
      <c r="B51" s="469"/>
      <c r="C51" s="471"/>
      <c r="D51" s="469"/>
      <c r="E51" s="470"/>
      <c r="F51" s="470"/>
      <c r="G51" s="470"/>
      <c r="H51" s="470"/>
      <c r="I51" s="470"/>
      <c r="J51" s="470"/>
      <c r="K51" s="110"/>
      <c r="L51" s="470"/>
      <c r="M51" s="470"/>
      <c r="N51" s="470"/>
      <c r="O51" s="470"/>
      <c r="P51" s="470"/>
      <c r="Q51" s="470"/>
      <c r="R51" s="470"/>
      <c r="U51" s="251"/>
      <c r="V51" s="250"/>
      <c r="W51" s="26"/>
      <c r="X51" s="26"/>
      <c r="Y51" s="30"/>
      <c r="Z51" s="383"/>
      <c r="AA51" s="383"/>
      <c r="AB51" s="15"/>
      <c r="AC51" s="43" t="s">
        <v>36</v>
      </c>
      <c r="AD51" s="25">
        <v>12</v>
      </c>
      <c r="AE51" s="30"/>
      <c r="AF51" s="26">
        <f>I1SA!$H$35+21*(100-I1SA!$H$35)/30</f>
        <v>84.7</v>
      </c>
      <c r="AG51" s="27">
        <f t="shared" si="6"/>
        <v>79.699999999999989</v>
      </c>
      <c r="AH51" s="30"/>
      <c r="AI51" s="43" t="s">
        <v>36</v>
      </c>
      <c r="AJ51" s="25">
        <v>12</v>
      </c>
      <c r="AK51" s="30"/>
      <c r="AL51" s="26">
        <f>ROUNDDOWN(I1SA!$H$30*AF51/500,1)*5</f>
        <v>33.5</v>
      </c>
      <c r="AM51" s="242">
        <f t="shared" si="8"/>
        <v>32</v>
      </c>
      <c r="AN51" s="28">
        <f t="shared" si="7"/>
        <v>2</v>
      </c>
    </row>
    <row r="52" spans="2:40" ht="12.75" customHeight="1" x14ac:dyDescent="0.2">
      <c r="B52" s="469"/>
      <c r="C52" s="471"/>
      <c r="D52" s="469"/>
      <c r="E52" s="470"/>
      <c r="F52" s="470"/>
      <c r="G52" s="470"/>
      <c r="H52" s="470"/>
      <c r="I52" s="470"/>
      <c r="J52" s="470"/>
      <c r="K52" s="110"/>
      <c r="L52" s="470"/>
      <c r="M52" s="470"/>
      <c r="N52" s="470"/>
      <c r="O52" s="470"/>
      <c r="P52" s="470"/>
      <c r="Q52" s="470"/>
      <c r="R52" s="470"/>
      <c r="U52" s="251"/>
      <c r="V52" s="250"/>
      <c r="W52" s="26"/>
      <c r="X52" s="26"/>
      <c r="Y52" s="30"/>
      <c r="Z52" s="383"/>
      <c r="AA52" s="383"/>
      <c r="AB52" s="15"/>
      <c r="AC52" s="24">
        <v>2</v>
      </c>
      <c r="AD52" s="25">
        <v>11</v>
      </c>
      <c r="AE52" s="30"/>
      <c r="AF52" s="26">
        <f>I1SA!$H$35+18*(100-I1SA!$H$35)/30</f>
        <v>79.599999999999994</v>
      </c>
      <c r="AG52" s="27">
        <f t="shared" si="6"/>
        <v>74.599999999999994</v>
      </c>
      <c r="AH52" s="30"/>
      <c r="AI52" s="24">
        <v>2</v>
      </c>
      <c r="AJ52" s="25">
        <v>11</v>
      </c>
      <c r="AK52" s="30"/>
      <c r="AL52" s="26">
        <f>ROUNDDOWN(I1SA!$H$30*AF52/500,1)*5</f>
        <v>31.5</v>
      </c>
      <c r="AM52" s="242">
        <f t="shared" si="8"/>
        <v>30</v>
      </c>
      <c r="AN52" s="28">
        <f t="shared" si="7"/>
        <v>2</v>
      </c>
    </row>
    <row r="53" spans="2:40" ht="12.75" customHeight="1" x14ac:dyDescent="0.2">
      <c r="B53" s="469"/>
      <c r="C53" s="471"/>
      <c r="D53" s="469"/>
      <c r="E53" s="470"/>
      <c r="F53" s="470"/>
      <c r="G53" s="470"/>
      <c r="H53" s="470"/>
      <c r="I53" s="470"/>
      <c r="J53" s="470"/>
      <c r="K53" s="110"/>
      <c r="L53" s="470"/>
      <c r="M53" s="470"/>
      <c r="N53" s="470"/>
      <c r="O53" s="470"/>
      <c r="P53" s="470"/>
      <c r="Q53" s="470"/>
      <c r="R53" s="470"/>
      <c r="U53" s="251"/>
      <c r="V53" s="250"/>
      <c r="W53" s="26"/>
      <c r="X53" s="26"/>
      <c r="Y53" s="30"/>
      <c r="Z53" s="383"/>
      <c r="AA53" s="383"/>
      <c r="AB53" s="15"/>
      <c r="AC53" s="46" t="s">
        <v>9</v>
      </c>
      <c r="AD53" s="34">
        <v>10</v>
      </c>
      <c r="AE53" s="35"/>
      <c r="AF53" s="47">
        <f>I1SA!$H$35+15*(100-I1SA!$H$35)/30</f>
        <v>74.5</v>
      </c>
      <c r="AG53" s="48">
        <f t="shared" si="6"/>
        <v>69.5</v>
      </c>
      <c r="AH53" s="30"/>
      <c r="AI53" s="46" t="s">
        <v>9</v>
      </c>
      <c r="AJ53" s="34">
        <v>10</v>
      </c>
      <c r="AK53" s="35"/>
      <c r="AL53" s="26">
        <f>ROUNDDOWN(I1SA!$H$30*AF53/500,1)*5</f>
        <v>29.5</v>
      </c>
      <c r="AM53" s="242">
        <f t="shared" si="8"/>
        <v>28</v>
      </c>
      <c r="AN53" s="38">
        <f t="shared" si="7"/>
        <v>2</v>
      </c>
    </row>
    <row r="54" spans="2:40" ht="12.75" customHeight="1" x14ac:dyDescent="0.2">
      <c r="B54" s="469"/>
      <c r="C54" s="471"/>
      <c r="D54" s="469"/>
      <c r="E54" s="470"/>
      <c r="F54" s="470"/>
      <c r="G54" s="470"/>
      <c r="H54" s="470"/>
      <c r="I54" s="470"/>
      <c r="J54" s="470"/>
      <c r="K54" s="110"/>
      <c r="L54" s="470"/>
      <c r="M54" s="470"/>
      <c r="N54" s="470"/>
      <c r="O54" s="470"/>
      <c r="P54" s="470"/>
      <c r="Q54" s="470"/>
      <c r="R54" s="470"/>
      <c r="U54" s="251"/>
      <c r="V54" s="250"/>
      <c r="W54" s="26"/>
      <c r="X54" s="26"/>
      <c r="Y54" s="30"/>
      <c r="Z54" s="383"/>
      <c r="AA54" s="383"/>
      <c r="AB54" s="15"/>
      <c r="AC54" s="43" t="s">
        <v>36</v>
      </c>
      <c r="AD54" s="25">
        <v>9</v>
      </c>
      <c r="AE54" s="30"/>
      <c r="AF54" s="26">
        <f>I1SA!$H$35+12*(100-I1SA!$H$35)/30</f>
        <v>69.400000000000006</v>
      </c>
      <c r="AG54" s="27">
        <f t="shared" si="6"/>
        <v>66.099999999999994</v>
      </c>
      <c r="AH54" s="30"/>
      <c r="AI54" s="43" t="s">
        <v>36</v>
      </c>
      <c r="AJ54" s="25">
        <v>9</v>
      </c>
      <c r="AK54" s="30"/>
      <c r="AL54" s="26">
        <f>ROUNDDOWN(I1SA!$H$30*AF54/500,1)*5</f>
        <v>27.5</v>
      </c>
      <c r="AM54" s="242">
        <f t="shared" si="8"/>
        <v>26.5</v>
      </c>
      <c r="AN54" s="28">
        <f t="shared" si="7"/>
        <v>1.5</v>
      </c>
    </row>
    <row r="55" spans="2:40" ht="12.75" customHeight="1" x14ac:dyDescent="0.2">
      <c r="B55" s="469"/>
      <c r="C55" s="471"/>
      <c r="D55" s="469"/>
      <c r="E55" s="470"/>
      <c r="F55" s="470"/>
      <c r="G55" s="470"/>
      <c r="H55" s="470"/>
      <c r="I55" s="470"/>
      <c r="J55" s="470"/>
      <c r="K55" s="110"/>
      <c r="L55" s="470"/>
      <c r="M55" s="470"/>
      <c r="N55" s="470"/>
      <c r="O55" s="470"/>
      <c r="P55" s="470"/>
      <c r="Q55" s="470"/>
      <c r="R55" s="470"/>
      <c r="U55" s="251"/>
      <c r="V55" s="250"/>
      <c r="W55" s="26"/>
      <c r="X55" s="26"/>
      <c r="Y55" s="30"/>
      <c r="Z55" s="383"/>
      <c r="AA55" s="383"/>
      <c r="AB55" s="15"/>
      <c r="AC55" s="24">
        <v>3</v>
      </c>
      <c r="AD55" s="25">
        <v>8</v>
      </c>
      <c r="AE55" s="30"/>
      <c r="AF55" s="26">
        <f>I1SA!$H$35+10*(100-I1SA!$H$35)/30</f>
        <v>66</v>
      </c>
      <c r="AG55" s="27">
        <f t="shared" si="6"/>
        <v>62.7</v>
      </c>
      <c r="AH55" s="30"/>
      <c r="AI55" s="24">
        <v>3</v>
      </c>
      <c r="AJ55" s="25">
        <v>8</v>
      </c>
      <c r="AK55" s="30"/>
      <c r="AL55" s="26">
        <f>ROUNDDOWN(I1SA!$H$30*AF55/500,1)*5</f>
        <v>26</v>
      </c>
      <c r="AM55" s="242">
        <f t="shared" si="8"/>
        <v>25.5</v>
      </c>
      <c r="AN55" s="28">
        <f t="shared" si="7"/>
        <v>1</v>
      </c>
    </row>
    <row r="56" spans="2:40" ht="12.75" customHeight="1" x14ac:dyDescent="0.2">
      <c r="B56" s="469"/>
      <c r="C56" s="471"/>
      <c r="D56" s="469"/>
      <c r="E56" s="470"/>
      <c r="F56" s="470"/>
      <c r="G56" s="470"/>
      <c r="H56" s="470"/>
      <c r="I56" s="470"/>
      <c r="J56" s="470"/>
      <c r="K56" s="110"/>
      <c r="L56" s="470"/>
      <c r="M56" s="470"/>
      <c r="N56" s="470"/>
      <c r="O56" s="470"/>
      <c r="P56" s="470"/>
      <c r="Q56" s="470"/>
      <c r="R56" s="470"/>
      <c r="U56" s="251"/>
      <c r="V56" s="250"/>
      <c r="W56" s="26"/>
      <c r="X56" s="26"/>
      <c r="Y56" s="30"/>
      <c r="Z56" s="383"/>
      <c r="AA56" s="383"/>
      <c r="AB56" s="15"/>
      <c r="AC56" s="46" t="s">
        <v>9</v>
      </c>
      <c r="AD56" s="34">
        <v>7</v>
      </c>
      <c r="AE56" s="35"/>
      <c r="AF56" s="47">
        <f>I1SA!$H$35+8*(100-I1SA!$H$35)/30</f>
        <v>62.6</v>
      </c>
      <c r="AG56" s="48">
        <f t="shared" si="6"/>
        <v>59.300000000000004</v>
      </c>
      <c r="AH56" s="30"/>
      <c r="AI56" s="46" t="s">
        <v>9</v>
      </c>
      <c r="AJ56" s="34">
        <v>7</v>
      </c>
      <c r="AK56" s="35"/>
      <c r="AL56" s="26">
        <f>ROUNDDOWN(I1SA!$H$30*AF56/500,1)*5</f>
        <v>25</v>
      </c>
      <c r="AM56" s="242">
        <f t="shared" si="8"/>
        <v>24</v>
      </c>
      <c r="AN56" s="38">
        <f t="shared" si="7"/>
        <v>1.5</v>
      </c>
    </row>
    <row r="57" spans="2:40" ht="12.75" customHeight="1" x14ac:dyDescent="0.2">
      <c r="B57" s="469"/>
      <c r="C57" s="471"/>
      <c r="D57" s="469"/>
      <c r="E57" s="470"/>
      <c r="F57" s="470"/>
      <c r="G57" s="470"/>
      <c r="H57" s="470"/>
      <c r="I57" s="470"/>
      <c r="J57" s="470"/>
      <c r="K57" s="110"/>
      <c r="L57" s="470"/>
      <c r="M57" s="470"/>
      <c r="N57" s="470"/>
      <c r="O57" s="470"/>
      <c r="P57" s="470"/>
      <c r="Q57" s="470"/>
      <c r="R57" s="470"/>
      <c r="U57" s="251"/>
      <c r="V57" s="250"/>
      <c r="W57" s="26"/>
      <c r="X57" s="26"/>
      <c r="Y57" s="30"/>
      <c r="Z57" s="383"/>
      <c r="AA57" s="383"/>
      <c r="AB57" s="15"/>
      <c r="AC57" s="43" t="s">
        <v>36</v>
      </c>
      <c r="AD57" s="25">
        <v>6</v>
      </c>
      <c r="AE57" s="30"/>
      <c r="AF57" s="26">
        <f>I1SA!$H$35+6*(100-I1SA!$H$35)/30</f>
        <v>59.2</v>
      </c>
      <c r="AG57" s="27">
        <f t="shared" si="6"/>
        <v>55.9</v>
      </c>
      <c r="AH57" s="30"/>
      <c r="AI57" s="43" t="s">
        <v>36</v>
      </c>
      <c r="AJ57" s="25">
        <v>6</v>
      </c>
      <c r="AK57" s="30"/>
      <c r="AL57" s="26">
        <f>ROUNDDOWN(I1SA!$H$30*AF57/500,1)*5</f>
        <v>23.5</v>
      </c>
      <c r="AM57" s="242">
        <f t="shared" si="8"/>
        <v>22.5</v>
      </c>
      <c r="AN57" s="28">
        <f t="shared" si="7"/>
        <v>1.5</v>
      </c>
    </row>
    <row r="58" spans="2:40" ht="12.75" customHeight="1" x14ac:dyDescent="0.2">
      <c r="B58" s="469"/>
      <c r="C58" s="471"/>
      <c r="D58" s="469"/>
      <c r="E58" s="470"/>
      <c r="F58" s="470"/>
      <c r="G58" s="470"/>
      <c r="H58" s="470"/>
      <c r="I58" s="470"/>
      <c r="J58" s="470"/>
      <c r="K58" s="110"/>
      <c r="L58" s="470"/>
      <c r="M58" s="470"/>
      <c r="N58" s="470"/>
      <c r="O58" s="470"/>
      <c r="P58" s="470"/>
      <c r="Q58" s="470"/>
      <c r="R58" s="470"/>
      <c r="U58" s="251"/>
      <c r="V58" s="250"/>
      <c r="W58" s="26"/>
      <c r="X58" s="26"/>
      <c r="Y58" s="30"/>
      <c r="Z58" s="383"/>
      <c r="AA58" s="383"/>
      <c r="AB58" s="15"/>
      <c r="AC58" s="24">
        <v>4</v>
      </c>
      <c r="AD58" s="25">
        <v>5</v>
      </c>
      <c r="AE58" s="30"/>
      <c r="AF58" s="26">
        <f>I1SA!$H$35+4*(100-I1SA!$H$35)/30</f>
        <v>55.8</v>
      </c>
      <c r="AG58" s="27">
        <f t="shared" si="6"/>
        <v>52.5</v>
      </c>
      <c r="AH58" s="30"/>
      <c r="AI58" s="24">
        <v>4</v>
      </c>
      <c r="AJ58" s="25">
        <v>5</v>
      </c>
      <c r="AK58" s="30"/>
      <c r="AL58" s="26">
        <f>ROUNDDOWN(I1SA!$H$30*AF58/500,1)*5</f>
        <v>22</v>
      </c>
      <c r="AM58" s="242">
        <f t="shared" si="8"/>
        <v>21</v>
      </c>
      <c r="AN58" s="28">
        <f t="shared" si="7"/>
        <v>1.5</v>
      </c>
    </row>
    <row r="59" spans="2:40" ht="12.75" customHeight="1" x14ac:dyDescent="0.2">
      <c r="B59" s="469"/>
      <c r="C59" s="471"/>
      <c r="D59" s="469"/>
      <c r="E59" s="470"/>
      <c r="F59" s="470"/>
      <c r="G59" s="470"/>
      <c r="H59" s="470"/>
      <c r="I59" s="470"/>
      <c r="J59" s="470"/>
      <c r="K59" s="110"/>
      <c r="L59" s="470"/>
      <c r="M59" s="470"/>
      <c r="N59" s="470"/>
      <c r="O59" s="470"/>
      <c r="P59" s="470"/>
      <c r="Q59" s="470"/>
      <c r="R59" s="470"/>
      <c r="U59" s="251"/>
      <c r="V59" s="250"/>
      <c r="W59" s="26"/>
      <c r="X59" s="26"/>
      <c r="Y59" s="30"/>
      <c r="Z59" s="383"/>
      <c r="AA59" s="383"/>
      <c r="AB59" s="15"/>
      <c r="AC59" s="46" t="s">
        <v>9</v>
      </c>
      <c r="AD59" s="34">
        <v>4</v>
      </c>
      <c r="AE59" s="35"/>
      <c r="AF59" s="47">
        <f>I1SA!$H$35+2*(100-I1SA!$H$35)/30</f>
        <v>52.4</v>
      </c>
      <c r="AG59" s="48">
        <f t="shared" si="6"/>
        <v>49.1</v>
      </c>
      <c r="AH59" s="30"/>
      <c r="AI59" s="46" t="s">
        <v>9</v>
      </c>
      <c r="AJ59" s="34">
        <v>4</v>
      </c>
      <c r="AK59" s="35"/>
      <c r="AL59" s="26">
        <f>ROUNDDOWN(I1SA!$H$30*AF59/500,1)*5</f>
        <v>20.5</v>
      </c>
      <c r="AM59" s="242">
        <f t="shared" si="8"/>
        <v>20</v>
      </c>
      <c r="AN59" s="38">
        <f t="shared" si="7"/>
        <v>1</v>
      </c>
    </row>
    <row r="60" spans="2:40" ht="12.75" customHeight="1" x14ac:dyDescent="0.2">
      <c r="B60" s="469"/>
      <c r="C60" s="471"/>
      <c r="D60" s="469"/>
      <c r="E60" s="470"/>
      <c r="F60" s="470"/>
      <c r="G60" s="470"/>
      <c r="H60" s="470"/>
      <c r="I60" s="470"/>
      <c r="J60" s="470"/>
      <c r="K60" s="110"/>
      <c r="L60" s="470"/>
      <c r="M60" s="470"/>
      <c r="N60" s="470"/>
      <c r="O60" s="470"/>
      <c r="P60" s="470"/>
      <c r="Q60" s="470"/>
      <c r="R60" s="470"/>
      <c r="U60" s="251"/>
      <c r="V60" s="250"/>
      <c r="W60" s="26"/>
      <c r="X60" s="26"/>
      <c r="Y60" s="30"/>
      <c r="Z60" s="383"/>
      <c r="AA60" s="383"/>
      <c r="AB60" s="15"/>
      <c r="AC60" s="43" t="s">
        <v>36</v>
      </c>
      <c r="AD60" s="25">
        <v>3</v>
      </c>
      <c r="AE60" s="30"/>
      <c r="AF60" s="26">
        <f>I1SA!$H$35</f>
        <v>49</v>
      </c>
      <c r="AG60" s="27">
        <f>AF61+0.01</f>
        <v>44.01</v>
      </c>
      <c r="AH60" s="30"/>
      <c r="AI60" s="43" t="s">
        <v>36</v>
      </c>
      <c r="AJ60" s="25">
        <v>3</v>
      </c>
      <c r="AK60" s="30"/>
      <c r="AL60" s="26">
        <f>ROUNDDOWN(I1SA!$H$30*AF60/500,1)*5</f>
        <v>19.5</v>
      </c>
      <c r="AM60" s="242">
        <f t="shared" si="8"/>
        <v>18</v>
      </c>
      <c r="AN60" s="28">
        <f t="shared" si="7"/>
        <v>2</v>
      </c>
    </row>
    <row r="61" spans="2:40" ht="12.75" customHeight="1" x14ac:dyDescent="0.2">
      <c r="B61" s="469"/>
      <c r="C61" s="471"/>
      <c r="D61" s="469"/>
      <c r="E61" s="470"/>
      <c r="F61" s="470"/>
      <c r="G61" s="470"/>
      <c r="H61" s="470"/>
      <c r="I61" s="470"/>
      <c r="J61" s="470"/>
      <c r="K61" s="110"/>
      <c r="L61" s="470"/>
      <c r="M61" s="470"/>
      <c r="N61" s="470"/>
      <c r="O61" s="470"/>
      <c r="P61" s="470"/>
      <c r="Q61" s="470"/>
      <c r="R61" s="470"/>
      <c r="U61" s="251"/>
      <c r="V61" s="250"/>
      <c r="W61" s="26"/>
      <c r="X61" s="26"/>
      <c r="Y61" s="30"/>
      <c r="Z61" s="383"/>
      <c r="AA61" s="383"/>
      <c r="AB61" s="15"/>
      <c r="AC61" s="24">
        <v>5</v>
      </c>
      <c r="AD61" s="25">
        <v>2</v>
      </c>
      <c r="AE61" s="30"/>
      <c r="AF61" s="26">
        <f>AG62+2*(AF60-AG62)/3</f>
        <v>44</v>
      </c>
      <c r="AG61" s="27">
        <f>AF62+0.01</f>
        <v>39.01</v>
      </c>
      <c r="AH61" s="30"/>
      <c r="AI61" s="24">
        <v>5</v>
      </c>
      <c r="AJ61" s="25">
        <v>2</v>
      </c>
      <c r="AK61" s="30"/>
      <c r="AL61" s="26">
        <f>ROUNDDOWN(I1SA!$H$30*AF61/500,1)*5</f>
        <v>17.5</v>
      </c>
      <c r="AM61" s="242">
        <f t="shared" si="8"/>
        <v>16</v>
      </c>
      <c r="AN61" s="28">
        <f t="shared" si="7"/>
        <v>2</v>
      </c>
    </row>
    <row r="62" spans="2:40" ht="12.75" customHeight="1" x14ac:dyDescent="0.2">
      <c r="B62" s="469"/>
      <c r="C62" s="471"/>
      <c r="D62" s="469"/>
      <c r="E62" s="470"/>
      <c r="F62" s="470"/>
      <c r="G62" s="470"/>
      <c r="H62" s="470"/>
      <c r="I62" s="470"/>
      <c r="J62" s="470"/>
      <c r="K62" s="110"/>
      <c r="L62" s="470"/>
      <c r="M62" s="470"/>
      <c r="N62" s="470"/>
      <c r="O62" s="470"/>
      <c r="P62" s="470"/>
      <c r="Q62" s="470"/>
      <c r="R62" s="470"/>
      <c r="U62" s="251"/>
      <c r="V62" s="250"/>
      <c r="W62" s="26"/>
      <c r="X62" s="256"/>
      <c r="Y62" s="30"/>
      <c r="Z62" s="383"/>
      <c r="AA62" s="383"/>
      <c r="AB62" s="15"/>
      <c r="AC62" s="46" t="s">
        <v>9</v>
      </c>
      <c r="AD62" s="34">
        <v>1</v>
      </c>
      <c r="AE62" s="35"/>
      <c r="AF62" s="47">
        <f>AG62+(AF60-AG62)/3</f>
        <v>39</v>
      </c>
      <c r="AG62" s="48">
        <f>I1SA!$H$34</f>
        <v>34</v>
      </c>
      <c r="AH62" s="30"/>
      <c r="AI62" s="46" t="s">
        <v>9</v>
      </c>
      <c r="AJ62" s="34">
        <v>1</v>
      </c>
      <c r="AK62" s="35"/>
      <c r="AL62" s="26">
        <f>ROUNDDOWN(I1SA!$H$30*AF62/500,1)*5</f>
        <v>15.5</v>
      </c>
      <c r="AM62" s="248">
        <f>ROUNDUP(I1SA!$H$30*(I1SA!$H$34/500),1)*5</f>
        <v>14.000000000000002</v>
      </c>
      <c r="AN62" s="38">
        <f t="shared" si="7"/>
        <v>1.9999999999999982</v>
      </c>
    </row>
    <row r="63" spans="2:40" ht="12.75" customHeight="1" thickBot="1" x14ac:dyDescent="0.25">
      <c r="B63" s="469"/>
      <c r="C63" s="471"/>
      <c r="D63" s="469"/>
      <c r="E63" s="470"/>
      <c r="F63" s="470"/>
      <c r="G63" s="470"/>
      <c r="H63" s="470"/>
      <c r="I63" s="470"/>
      <c r="J63" s="470"/>
      <c r="K63" s="110"/>
      <c r="L63" s="470"/>
      <c r="M63" s="470"/>
      <c r="N63" s="470"/>
      <c r="O63" s="470"/>
      <c r="P63" s="470"/>
      <c r="Q63" s="470"/>
      <c r="R63" s="470"/>
      <c r="U63" s="250"/>
      <c r="V63" s="250"/>
      <c r="W63" s="26"/>
      <c r="X63" s="26"/>
      <c r="Y63" s="30"/>
      <c r="Z63" s="383"/>
      <c r="AA63" s="383"/>
      <c r="AB63" s="15"/>
      <c r="AC63" s="54">
        <v>6</v>
      </c>
      <c r="AD63" s="55">
        <v>0</v>
      </c>
      <c r="AE63" s="56"/>
      <c r="AF63" s="61">
        <f>I1SA!$H$34-0.1</f>
        <v>33.9</v>
      </c>
      <c r="AG63" s="62">
        <v>0</v>
      </c>
      <c r="AH63" s="30"/>
      <c r="AI63" s="54">
        <v>6</v>
      </c>
      <c r="AJ63" s="55">
        <v>0</v>
      </c>
      <c r="AK63" s="56"/>
      <c r="AL63" s="61">
        <f>AM62-0.5</f>
        <v>13.500000000000002</v>
      </c>
      <c r="AM63" s="249">
        <v>0</v>
      </c>
      <c r="AN63" s="59">
        <f>IF(AM63&gt;AM62,"ALARM",AL63)</f>
        <v>13.500000000000002</v>
      </c>
    </row>
    <row r="64" spans="2:40" ht="12.75" customHeight="1" x14ac:dyDescent="0.2">
      <c r="B64" s="469"/>
      <c r="C64" s="471"/>
      <c r="D64" s="469"/>
      <c r="E64" s="470"/>
      <c r="F64" s="470"/>
      <c r="G64" s="470"/>
      <c r="H64" s="470"/>
      <c r="I64" s="470"/>
      <c r="J64" s="470"/>
      <c r="K64" s="110"/>
      <c r="L64" s="470"/>
      <c r="M64" s="470"/>
      <c r="N64" s="470"/>
      <c r="O64" s="470"/>
      <c r="P64" s="470"/>
      <c r="Q64" s="470"/>
      <c r="R64" s="470"/>
      <c r="U64" s="15"/>
      <c r="V64" s="15"/>
      <c r="W64" s="15"/>
      <c r="X64" s="15"/>
      <c r="Y64" s="15"/>
      <c r="Z64" s="15"/>
      <c r="AA64" s="15"/>
      <c r="AB64" s="15"/>
      <c r="AC64" s="15"/>
      <c r="AD64" s="15"/>
      <c r="AE64" s="15"/>
      <c r="AF64" s="15"/>
      <c r="AG64" s="15"/>
      <c r="AH64" s="15"/>
      <c r="AI64" s="15"/>
      <c r="AJ64" s="15"/>
      <c r="AK64" s="15"/>
      <c r="AL64" s="15"/>
      <c r="AM64" s="15"/>
      <c r="AN64" s="15"/>
    </row>
    <row r="65" spans="2:40" ht="12.75" customHeight="1" x14ac:dyDescent="0.2">
      <c r="B65" s="469"/>
      <c r="C65" s="471"/>
      <c r="D65" s="469"/>
      <c r="E65" s="470"/>
      <c r="F65" s="470"/>
      <c r="G65" s="470"/>
      <c r="H65" s="470"/>
      <c r="I65" s="470"/>
      <c r="J65" s="470"/>
      <c r="K65" s="110"/>
      <c r="L65" s="470"/>
      <c r="M65" s="470"/>
      <c r="N65" s="470"/>
      <c r="O65" s="470"/>
      <c r="P65" s="470"/>
      <c r="Q65" s="470"/>
      <c r="R65" s="470"/>
    </row>
    <row r="66" spans="2:40" ht="12.75" customHeight="1" x14ac:dyDescent="0.2">
      <c r="B66" s="469"/>
      <c r="C66" s="471"/>
      <c r="D66" s="469"/>
      <c r="E66" s="470"/>
      <c r="F66" s="470"/>
      <c r="G66" s="470"/>
      <c r="H66" s="470"/>
      <c r="I66" s="470"/>
      <c r="J66" s="470"/>
      <c r="K66" s="110"/>
      <c r="L66" s="470"/>
      <c r="M66" s="470"/>
      <c r="N66" s="470"/>
      <c r="O66" s="470"/>
      <c r="P66" s="470"/>
      <c r="Q66" s="470"/>
      <c r="R66" s="470"/>
    </row>
    <row r="67" spans="2:40" ht="12.75" customHeight="1" x14ac:dyDescent="0.2">
      <c r="B67" s="469"/>
      <c r="C67" s="471"/>
      <c r="D67" s="469"/>
      <c r="E67" s="470"/>
      <c r="F67" s="470"/>
      <c r="G67" s="470"/>
      <c r="H67" s="470"/>
      <c r="I67" s="470"/>
      <c r="J67" s="470"/>
      <c r="K67" s="110"/>
      <c r="L67" s="470"/>
      <c r="M67" s="470"/>
      <c r="N67" s="470"/>
      <c r="O67" s="470"/>
      <c r="P67" s="470"/>
      <c r="Q67" s="470"/>
      <c r="R67" s="470"/>
    </row>
    <row r="68" spans="2:40" ht="12.75" customHeight="1" x14ac:dyDescent="0.2">
      <c r="B68" s="469"/>
      <c r="C68" s="471"/>
      <c r="D68" s="469"/>
      <c r="E68" s="470"/>
      <c r="F68" s="470"/>
      <c r="G68" s="470"/>
      <c r="H68" s="470"/>
      <c r="I68" s="470"/>
      <c r="J68" s="470"/>
      <c r="K68" s="110"/>
      <c r="L68" s="470"/>
      <c r="M68" s="470"/>
      <c r="N68" s="470"/>
      <c r="O68" s="470"/>
      <c r="P68" s="470"/>
      <c r="Q68" s="470"/>
      <c r="R68" s="470"/>
    </row>
    <row r="69" spans="2:40" ht="12.75" customHeight="1" x14ac:dyDescent="0.2">
      <c r="B69" s="469"/>
      <c r="C69" s="471"/>
      <c r="D69" s="469"/>
      <c r="E69" s="470"/>
      <c r="F69" s="470"/>
      <c r="G69" s="470"/>
      <c r="H69" s="470"/>
      <c r="I69" s="470"/>
      <c r="J69" s="470"/>
      <c r="K69" s="110"/>
      <c r="L69" s="470"/>
      <c r="M69" s="470"/>
      <c r="N69" s="470"/>
      <c r="O69" s="470"/>
      <c r="P69" s="470"/>
      <c r="Q69" s="470"/>
      <c r="R69" s="470"/>
    </row>
    <row r="70" spans="2:40" ht="12.75" customHeight="1" x14ac:dyDescent="0.2">
      <c r="B70" s="469"/>
      <c r="C70" s="471"/>
      <c r="D70" s="469"/>
      <c r="E70" s="470"/>
      <c r="F70" s="470"/>
      <c r="G70" s="470"/>
      <c r="H70" s="470"/>
      <c r="I70" s="470"/>
      <c r="J70" s="470"/>
      <c r="K70" s="110"/>
      <c r="L70" s="470"/>
      <c r="M70" s="470"/>
      <c r="N70" s="470"/>
      <c r="O70" s="470"/>
      <c r="P70" s="470"/>
      <c r="Q70" s="470"/>
      <c r="R70" s="470"/>
    </row>
    <row r="71" spans="2:40" ht="12.75" customHeight="1" x14ac:dyDescent="0.2">
      <c r="B71" s="469"/>
      <c r="C71" s="471"/>
      <c r="D71" s="469"/>
      <c r="E71" s="470"/>
      <c r="F71" s="470"/>
      <c r="G71" s="470"/>
      <c r="H71" s="470"/>
      <c r="I71" s="470"/>
      <c r="J71" s="470"/>
      <c r="K71" s="110"/>
      <c r="L71" s="470"/>
      <c r="M71" s="470"/>
      <c r="N71" s="470"/>
      <c r="O71" s="470"/>
      <c r="P71" s="470"/>
      <c r="Q71" s="470"/>
      <c r="R71" s="470"/>
    </row>
    <row r="73" spans="2:40" ht="12.75" customHeight="1" thickBot="1" x14ac:dyDescent="0.25"/>
    <row r="74" spans="2:40" ht="12.75" customHeight="1" x14ac:dyDescent="0.2">
      <c r="T74" s="112" t="s">
        <v>50</v>
      </c>
      <c r="U74" s="16"/>
      <c r="V74" s="17"/>
      <c r="W74" s="506" t="s">
        <v>25</v>
      </c>
      <c r="X74" s="507"/>
      <c r="Y74" s="516" t="s">
        <v>18</v>
      </c>
      <c r="Z74" s="511" t="s">
        <v>26</v>
      </c>
      <c r="AA74" s="512"/>
      <c r="AB74" s="15"/>
      <c r="AC74" s="18" t="s">
        <v>6</v>
      </c>
      <c r="AD74" s="19" t="s">
        <v>18</v>
      </c>
      <c r="AE74" s="384"/>
      <c r="AF74" s="502" t="s">
        <v>27</v>
      </c>
      <c r="AG74" s="503"/>
      <c r="AH74" s="20"/>
      <c r="AI74" s="18" t="s">
        <v>6</v>
      </c>
      <c r="AJ74" s="19" t="s">
        <v>18</v>
      </c>
      <c r="AK74" s="21"/>
      <c r="AL74" s="504" t="s">
        <v>28</v>
      </c>
      <c r="AM74" s="505"/>
      <c r="AN74" s="22" t="s">
        <v>29</v>
      </c>
    </row>
    <row r="75" spans="2:40" ht="12.75" customHeight="1" x14ac:dyDescent="0.2">
      <c r="D75" s="472" t="s">
        <v>165</v>
      </c>
      <c r="U75" s="23" t="s">
        <v>30</v>
      </c>
      <c r="V75" s="10" t="s">
        <v>29</v>
      </c>
      <c r="W75" s="513" t="s">
        <v>28</v>
      </c>
      <c r="X75" s="501"/>
      <c r="Y75" s="517"/>
      <c r="Z75" s="514" t="s">
        <v>31</v>
      </c>
      <c r="AA75" s="515"/>
      <c r="AB75" s="15"/>
      <c r="AC75" s="24"/>
      <c r="AD75" s="25"/>
      <c r="AE75" s="383"/>
      <c r="AF75" s="26" t="s">
        <v>32</v>
      </c>
      <c r="AG75" s="27" t="s">
        <v>33</v>
      </c>
      <c r="AH75" s="20"/>
      <c r="AI75" s="24"/>
      <c r="AJ75" s="25"/>
      <c r="AK75" s="383"/>
      <c r="AL75" s="383" t="s">
        <v>32</v>
      </c>
      <c r="AM75" s="241" t="s">
        <v>33</v>
      </c>
      <c r="AN75" s="28"/>
    </row>
    <row r="76" spans="2:40" ht="12.75" customHeight="1" x14ac:dyDescent="0.2">
      <c r="D76" s="472" t="s">
        <v>166</v>
      </c>
      <c r="E76" s="472" t="s">
        <v>167</v>
      </c>
      <c r="F76" s="472" t="s">
        <v>168</v>
      </c>
      <c r="G76" s="472" t="s">
        <v>169</v>
      </c>
      <c r="H76" s="472" t="s">
        <v>170</v>
      </c>
      <c r="I76" s="472" t="s">
        <v>171</v>
      </c>
      <c r="J76" s="472" t="s">
        <v>38</v>
      </c>
      <c r="K76" s="472" t="s">
        <v>152</v>
      </c>
      <c r="L76" s="472" t="s">
        <v>153</v>
      </c>
      <c r="U76" s="29" t="s">
        <v>34</v>
      </c>
      <c r="V76" s="10" t="s">
        <v>25</v>
      </c>
      <c r="W76" s="385" t="s">
        <v>32</v>
      </c>
      <c r="X76" s="383" t="s">
        <v>33</v>
      </c>
      <c r="Y76" s="517"/>
      <c r="Z76" s="514" t="s">
        <v>35</v>
      </c>
      <c r="AA76" s="515"/>
      <c r="AB76" s="30"/>
      <c r="AC76" s="24"/>
      <c r="AD76" s="25"/>
      <c r="AE76" s="30"/>
      <c r="AF76" s="31"/>
      <c r="AG76" s="32"/>
      <c r="AH76" s="30"/>
      <c r="AI76" s="33"/>
      <c r="AJ76" s="34"/>
      <c r="AK76" s="35"/>
      <c r="AL76" s="36"/>
      <c r="AM76" s="37"/>
      <c r="AN76" s="38"/>
    </row>
    <row r="77" spans="2:40" ht="12.75" customHeight="1" x14ac:dyDescent="0.2">
      <c r="D77" s="1">
        <f>COUNT(Notenbogen!C4)</f>
        <v>0</v>
      </c>
      <c r="E77" s="1">
        <f>COUNT(Notenbogen!D4)</f>
        <v>0</v>
      </c>
      <c r="F77" s="1">
        <f>COUNT(Notenbogen!E4)</f>
        <v>0</v>
      </c>
      <c r="G77" s="1">
        <f>COUNT(Notenbogen!F4)</f>
        <v>0</v>
      </c>
      <c r="H77" s="1">
        <f>COUNT(Notenbogen!G4)</f>
        <v>0</v>
      </c>
      <c r="I77" s="1">
        <f>COUNT(Notenbogen!H4)</f>
        <v>0</v>
      </c>
      <c r="J77" s="1">
        <f>COUNT(Notenbogen!I4)</f>
        <v>0</v>
      </c>
      <c r="K77" s="1">
        <f>COUNT(Notenbogen!J4)</f>
        <v>0</v>
      </c>
      <c r="L77" s="1">
        <f>COUNT(Notenbogen!K4)</f>
        <v>0</v>
      </c>
      <c r="U77" s="39"/>
      <c r="V77" s="11"/>
      <c r="W77" s="40"/>
      <c r="X77" s="36"/>
      <c r="Y77" s="518"/>
      <c r="Z77" s="77"/>
      <c r="AA77" s="28"/>
      <c r="AB77" s="30"/>
      <c r="AC77" s="33"/>
      <c r="AD77" s="34"/>
      <c r="AE77" s="35"/>
      <c r="AF77" s="41"/>
      <c r="AG77" s="42"/>
      <c r="AH77" s="30"/>
      <c r="AI77" s="43" t="s">
        <v>36</v>
      </c>
      <c r="AJ77" s="25">
        <v>15</v>
      </c>
      <c r="AK77" s="30"/>
      <c r="AL77" s="26">
        <f>I2SA!$H$30</f>
        <v>40</v>
      </c>
      <c r="AM77" s="242">
        <f>AL78+0.5</f>
        <v>38.5</v>
      </c>
      <c r="AN77" s="28">
        <f t="shared" ref="AN77:AN91" si="9">IF(AM77&gt;AL77,"ALARM",AL77-AL78)</f>
        <v>2</v>
      </c>
    </row>
    <row r="78" spans="2:40" ht="12.75" customHeight="1" x14ac:dyDescent="0.2">
      <c r="D78" s="1">
        <f>COUNT(Notenbogen!C5)</f>
        <v>0</v>
      </c>
      <c r="E78" s="1">
        <f>COUNT(Notenbogen!D5)</f>
        <v>0</v>
      </c>
      <c r="F78" s="1">
        <f>COUNT(Notenbogen!E5)</f>
        <v>0</v>
      </c>
      <c r="G78" s="1">
        <f>COUNT(Notenbogen!F5)</f>
        <v>0</v>
      </c>
      <c r="H78" s="1">
        <f>COUNT(Notenbogen!G5)</f>
        <v>0</v>
      </c>
      <c r="I78" s="1">
        <f>COUNT(Notenbogen!H5)</f>
        <v>0</v>
      </c>
      <c r="J78" s="1">
        <f>COUNT(Notenbogen!I5)</f>
        <v>0</v>
      </c>
      <c r="K78" s="1">
        <f>COUNT(Notenbogen!J5)</f>
        <v>0</v>
      </c>
      <c r="L78" s="1">
        <f>COUNT(Notenbogen!K5)</f>
        <v>0</v>
      </c>
      <c r="U78" s="70">
        <f>+I2SA!A43</f>
        <v>0</v>
      </c>
      <c r="V78" s="72">
        <f>IF(I2SA!$H$32="M",AN77+U78,AN120+U78)</f>
        <v>2.5</v>
      </c>
      <c r="W78" s="253">
        <f>I2SA!$H$30</f>
        <v>40</v>
      </c>
      <c r="X78" s="242">
        <f>W79+0.5</f>
        <v>38</v>
      </c>
      <c r="Y78" s="385">
        <v>15</v>
      </c>
      <c r="Z78" s="79" t="str">
        <f>IF(ABS(IF(I2SA!$H$32="M",AL77-W78,AL120-W78))&gt;1,"ALARM"," ")</f>
        <v xml:space="preserve"> </v>
      </c>
      <c r="AA78" s="76" t="str">
        <f>IF(ABS(IF(I2SA!$H$32="M",AM77-X78,AM120-X78))&gt;1,"ALARM"," ")</f>
        <v xml:space="preserve"> </v>
      </c>
      <c r="AB78" s="30"/>
      <c r="AC78" s="43" t="s">
        <v>36</v>
      </c>
      <c r="AD78" s="25">
        <v>15</v>
      </c>
      <c r="AE78" s="30"/>
      <c r="AF78" s="26">
        <f>I2SA!$H$35+12*(100-I2SA!$H$35)/12</f>
        <v>100</v>
      </c>
      <c r="AG78" s="27">
        <f t="shared" ref="AG78:AG89" si="10">AF79+0.1</f>
        <v>95.85</v>
      </c>
      <c r="AH78" s="30"/>
      <c r="AI78" s="24">
        <v>1</v>
      </c>
      <c r="AJ78" s="25">
        <v>14</v>
      </c>
      <c r="AK78" s="30"/>
      <c r="AL78" s="26">
        <f>ROUNDDOWN(I2SA!$H$30*AF79/500,1)*5</f>
        <v>38</v>
      </c>
      <c r="AM78" s="242">
        <f t="shared" ref="AM78:AM90" si="11">AL79+0.5</f>
        <v>37</v>
      </c>
      <c r="AN78" s="28">
        <f t="shared" si="9"/>
        <v>1.5</v>
      </c>
    </row>
    <row r="79" spans="2:40" ht="12.75" customHeight="1" x14ac:dyDescent="0.2">
      <c r="D79" s="1">
        <f>COUNT(Notenbogen!C6)</f>
        <v>0</v>
      </c>
      <c r="E79" s="1">
        <f>COUNT(Notenbogen!D6)</f>
        <v>0</v>
      </c>
      <c r="F79" s="1">
        <f>COUNT(Notenbogen!E6)</f>
        <v>0</v>
      </c>
      <c r="G79" s="1">
        <f>COUNT(Notenbogen!F6)</f>
        <v>0</v>
      </c>
      <c r="H79" s="1">
        <f>COUNT(Notenbogen!G6)</f>
        <v>0</v>
      </c>
      <c r="I79" s="1">
        <f>COUNT(Notenbogen!H6)</f>
        <v>0</v>
      </c>
      <c r="J79" s="1">
        <f>COUNT(Notenbogen!I6)</f>
        <v>0</v>
      </c>
      <c r="K79" s="1">
        <f>COUNT(Notenbogen!J6)</f>
        <v>0</v>
      </c>
      <c r="L79" s="1">
        <f>COUNT(Notenbogen!K6)</f>
        <v>0</v>
      </c>
      <c r="U79" s="49">
        <f>+I2SA!A44</f>
        <v>0</v>
      </c>
      <c r="V79" s="73">
        <f>IF(I2SA!$H$32="M",AN78+U79,AN121+U79)</f>
        <v>2</v>
      </c>
      <c r="W79" s="253">
        <f t="shared" ref="W79:W93" si="12">W78-V78</f>
        <v>37.5</v>
      </c>
      <c r="X79" s="242">
        <f t="shared" ref="X79:X92" si="13">W80+0.5</f>
        <v>36</v>
      </c>
      <c r="Y79" s="385">
        <v>14</v>
      </c>
      <c r="Z79" s="77" t="str">
        <f>IF(ABS(IF(I2SA!$H$32="M",AL78-W79,AL121-W79))&gt;1,"ALARM"," ")</f>
        <v xml:space="preserve"> </v>
      </c>
      <c r="AA79" s="28" t="str">
        <f>IF(ABS(IF(I2SA!$H$32="M",AM78-X79,AM121-X79))&gt;1,"ALARM"," ")</f>
        <v xml:space="preserve"> </v>
      </c>
      <c r="AB79" s="30"/>
      <c r="AC79" s="24">
        <v>1</v>
      </c>
      <c r="AD79" s="25">
        <v>14</v>
      </c>
      <c r="AE79" s="30"/>
      <c r="AF79" s="26">
        <f>I2SA!$H$35+11*(100-I2SA!$H$35)/12</f>
        <v>95.75</v>
      </c>
      <c r="AG79" s="27">
        <f t="shared" si="10"/>
        <v>91.6</v>
      </c>
      <c r="AH79" s="30"/>
      <c r="AI79" s="46" t="s">
        <v>9</v>
      </c>
      <c r="AJ79" s="34">
        <v>13</v>
      </c>
      <c r="AK79" s="35"/>
      <c r="AL79" s="26">
        <f>ROUNDDOWN(I2SA!$H$30*AF80/500,1)*5</f>
        <v>36.5</v>
      </c>
      <c r="AM79" s="242">
        <f t="shared" si="11"/>
        <v>35</v>
      </c>
      <c r="AN79" s="38">
        <f t="shared" si="9"/>
        <v>2</v>
      </c>
    </row>
    <row r="80" spans="2:40" ht="12.75" customHeight="1" x14ac:dyDescent="0.2">
      <c r="D80" s="1">
        <f>COUNT(Notenbogen!C7)</f>
        <v>0</v>
      </c>
      <c r="E80" s="1">
        <f>COUNT(Notenbogen!D7)</f>
        <v>0</v>
      </c>
      <c r="F80" s="1">
        <f>COUNT(Notenbogen!E7)</f>
        <v>0</v>
      </c>
      <c r="G80" s="1">
        <f>COUNT(Notenbogen!F7)</f>
        <v>0</v>
      </c>
      <c r="H80" s="1">
        <f>COUNT(Notenbogen!G7)</f>
        <v>0</v>
      </c>
      <c r="I80" s="1">
        <f>COUNT(Notenbogen!H7)</f>
        <v>0</v>
      </c>
      <c r="J80" s="1">
        <f>COUNT(Notenbogen!I7)</f>
        <v>0</v>
      </c>
      <c r="K80" s="1">
        <f>COUNT(Notenbogen!J7)</f>
        <v>0</v>
      </c>
      <c r="L80" s="1">
        <f>COUNT(Notenbogen!K7)</f>
        <v>0</v>
      </c>
      <c r="U80" s="71">
        <f>+I2SA!A45</f>
        <v>0</v>
      </c>
      <c r="V80" s="73">
        <f>IF(I2SA!$H$32="M",AN79+U80,AN122+U80)</f>
        <v>2</v>
      </c>
      <c r="W80" s="254">
        <f t="shared" si="12"/>
        <v>35.5</v>
      </c>
      <c r="X80" s="242">
        <f t="shared" si="13"/>
        <v>34</v>
      </c>
      <c r="Y80" s="40">
        <v>13</v>
      </c>
      <c r="Z80" s="80" t="str">
        <f>IF(ABS(IF(I2SA!$H$32="M",AL79-W80,AL122-W80))&gt;1,"ALARM"," ")</f>
        <v xml:space="preserve"> </v>
      </c>
      <c r="AA80" s="38" t="str">
        <f>IF(ABS(IF(I2SA!$H$32="M",AM79-X80,AM122-X80))&gt;1,"ALARM"," ")</f>
        <v xml:space="preserve"> </v>
      </c>
      <c r="AB80" s="30"/>
      <c r="AC80" s="46" t="s">
        <v>9</v>
      </c>
      <c r="AD80" s="34">
        <v>13</v>
      </c>
      <c r="AE80" s="35"/>
      <c r="AF80" s="47">
        <f>I2SA!$H$35+10*(100-I2SA!$H$35)/12</f>
        <v>91.5</v>
      </c>
      <c r="AG80" s="48">
        <f t="shared" si="10"/>
        <v>87.35</v>
      </c>
      <c r="AH80" s="30"/>
      <c r="AI80" s="43" t="s">
        <v>36</v>
      </c>
      <c r="AJ80" s="25">
        <v>12</v>
      </c>
      <c r="AK80" s="30"/>
      <c r="AL80" s="26">
        <f>ROUNDDOWN(I2SA!$H$30*AF81/500,1)*5</f>
        <v>34.5</v>
      </c>
      <c r="AM80" s="242">
        <f t="shared" si="11"/>
        <v>33.5</v>
      </c>
      <c r="AN80" s="28">
        <f t="shared" si="9"/>
        <v>1.5</v>
      </c>
    </row>
    <row r="81" spans="4:40" ht="12.75" customHeight="1" x14ac:dyDescent="0.2">
      <c r="D81" s="1">
        <f>COUNT(Notenbogen!C8)</f>
        <v>0</v>
      </c>
      <c r="E81" s="1">
        <f>COUNT(Notenbogen!D8)</f>
        <v>0</v>
      </c>
      <c r="F81" s="1">
        <f>COUNT(Notenbogen!E8)</f>
        <v>0</v>
      </c>
      <c r="G81" s="1">
        <f>COUNT(Notenbogen!F8)</f>
        <v>0</v>
      </c>
      <c r="H81" s="1">
        <f>COUNT(Notenbogen!G8)</f>
        <v>0</v>
      </c>
      <c r="I81" s="1">
        <f>COUNT(Notenbogen!H8)</f>
        <v>0</v>
      </c>
      <c r="J81" s="1">
        <f>COUNT(Notenbogen!I8)</f>
        <v>0</v>
      </c>
      <c r="K81" s="1">
        <f>COUNT(Notenbogen!J8)</f>
        <v>0</v>
      </c>
      <c r="L81" s="1">
        <f>COUNT(Notenbogen!K8)</f>
        <v>0</v>
      </c>
      <c r="U81" s="49">
        <f>+I2SA!A46</f>
        <v>0</v>
      </c>
      <c r="V81" s="72">
        <f>IF(I2SA!$H$32="M",AN80+U81,AN123+U81)</f>
        <v>2</v>
      </c>
      <c r="W81" s="253">
        <f t="shared" si="12"/>
        <v>33.5</v>
      </c>
      <c r="X81" s="242">
        <f t="shared" si="13"/>
        <v>32</v>
      </c>
      <c r="Y81" s="385">
        <v>12</v>
      </c>
      <c r="Z81" s="77" t="str">
        <f>IF(ABS(IF(I2SA!$H$32="M",AL80-W81,AL123-W81))&gt;1,"ALARM"," ")</f>
        <v xml:space="preserve"> </v>
      </c>
      <c r="AA81" s="28" t="str">
        <f>IF(ABS(IF(I2SA!$H$32="M",AM80-X81,AM123-X81))&gt;1,"ALARM"," ")</f>
        <v xml:space="preserve"> </v>
      </c>
      <c r="AB81" s="30"/>
      <c r="AC81" s="43" t="s">
        <v>36</v>
      </c>
      <c r="AD81" s="25">
        <v>12</v>
      </c>
      <c r="AE81" s="30"/>
      <c r="AF81" s="26">
        <f>I2SA!$H$35+9*(100-I2SA!$H$35)/12</f>
        <v>87.25</v>
      </c>
      <c r="AG81" s="27">
        <f t="shared" si="10"/>
        <v>83.1</v>
      </c>
      <c r="AH81" s="30"/>
      <c r="AI81" s="24">
        <v>2</v>
      </c>
      <c r="AJ81" s="25">
        <v>11</v>
      </c>
      <c r="AK81" s="30"/>
      <c r="AL81" s="26">
        <f>ROUNDDOWN(I2SA!$H$30*AF82/500,1)*5</f>
        <v>33</v>
      </c>
      <c r="AM81" s="242">
        <f t="shared" si="11"/>
        <v>32</v>
      </c>
      <c r="AN81" s="28">
        <f t="shared" si="9"/>
        <v>1.5</v>
      </c>
    </row>
    <row r="82" spans="4:40" ht="12.75" customHeight="1" x14ac:dyDescent="0.2">
      <c r="D82" s="1">
        <f>COUNT(Notenbogen!C9)</f>
        <v>0</v>
      </c>
      <c r="E82" s="1">
        <f>COUNT(Notenbogen!D9)</f>
        <v>0</v>
      </c>
      <c r="F82" s="1">
        <f>COUNT(Notenbogen!E9)</f>
        <v>0</v>
      </c>
      <c r="G82" s="1">
        <f>COUNT(Notenbogen!F9)</f>
        <v>0</v>
      </c>
      <c r="H82" s="1">
        <f>COUNT(Notenbogen!G9)</f>
        <v>0</v>
      </c>
      <c r="I82" s="1">
        <f>COUNT(Notenbogen!H9)</f>
        <v>0</v>
      </c>
      <c r="J82" s="1">
        <f>COUNT(Notenbogen!I9)</f>
        <v>0</v>
      </c>
      <c r="K82" s="1">
        <f>COUNT(Notenbogen!J9)</f>
        <v>0</v>
      </c>
      <c r="L82" s="1">
        <f>COUNT(Notenbogen!K9)</f>
        <v>0</v>
      </c>
      <c r="U82" s="49">
        <f>+I2SA!A47</f>
        <v>0</v>
      </c>
      <c r="V82" s="73">
        <f>IF(I2SA!$H$32="M",AN81+U82,AN124+U82)</f>
        <v>2</v>
      </c>
      <c r="W82" s="253">
        <f t="shared" si="12"/>
        <v>31.5</v>
      </c>
      <c r="X82" s="242">
        <f t="shared" si="13"/>
        <v>30</v>
      </c>
      <c r="Y82" s="385">
        <v>11</v>
      </c>
      <c r="Z82" s="77" t="str">
        <f>IF(ABS(IF(I2SA!$H$32="M",AL81-W82,AL124-W82))&gt;1,"ALARM"," ")</f>
        <v xml:space="preserve"> </v>
      </c>
      <c r="AA82" s="28" t="str">
        <f>IF(ABS(IF(I2SA!$H$32="M",AM81-X82,AM124-X82))&gt;1,"ALARM"," ")</f>
        <v xml:space="preserve"> </v>
      </c>
      <c r="AB82" s="30"/>
      <c r="AC82" s="24">
        <v>2</v>
      </c>
      <c r="AD82" s="25">
        <v>11</v>
      </c>
      <c r="AE82" s="30"/>
      <c r="AF82" s="26">
        <f>I2SA!$H$35+8*(100-I2SA!$H$35)/12</f>
        <v>83</v>
      </c>
      <c r="AG82" s="27">
        <f t="shared" si="10"/>
        <v>78.849999999999994</v>
      </c>
      <c r="AH82" s="30"/>
      <c r="AI82" s="46" t="s">
        <v>9</v>
      </c>
      <c r="AJ82" s="34">
        <v>10</v>
      </c>
      <c r="AK82" s="35"/>
      <c r="AL82" s="26">
        <f>ROUNDDOWN(I2SA!$H$30*AF83/500,1)*5</f>
        <v>31.5</v>
      </c>
      <c r="AM82" s="242">
        <f t="shared" si="11"/>
        <v>30</v>
      </c>
      <c r="AN82" s="38">
        <f t="shared" si="9"/>
        <v>2</v>
      </c>
    </row>
    <row r="83" spans="4:40" ht="12.75" customHeight="1" x14ac:dyDescent="0.2">
      <c r="D83" s="1">
        <f>COUNT(Notenbogen!C10)</f>
        <v>0</v>
      </c>
      <c r="E83" s="1">
        <f>COUNT(Notenbogen!D10)</f>
        <v>0</v>
      </c>
      <c r="F83" s="1">
        <f>COUNT(Notenbogen!E10)</f>
        <v>0</v>
      </c>
      <c r="G83" s="1">
        <f>COUNT(Notenbogen!F10)</f>
        <v>0</v>
      </c>
      <c r="H83" s="1">
        <f>COUNT(Notenbogen!G10)</f>
        <v>0</v>
      </c>
      <c r="I83" s="1">
        <f>COUNT(Notenbogen!H10)</f>
        <v>0</v>
      </c>
      <c r="J83" s="1">
        <f>COUNT(Notenbogen!I10)</f>
        <v>0</v>
      </c>
      <c r="K83" s="1">
        <f>COUNT(Notenbogen!J10)</f>
        <v>0</v>
      </c>
      <c r="L83" s="1">
        <f>COUNT(Notenbogen!K10)</f>
        <v>0</v>
      </c>
      <c r="U83" s="49">
        <f>+I2SA!A48</f>
        <v>0</v>
      </c>
      <c r="V83" s="75">
        <f>IF(I2SA!$H$32="M",AN82+U83,AN125+U83)</f>
        <v>2</v>
      </c>
      <c r="W83" s="254">
        <f t="shared" si="12"/>
        <v>29.5</v>
      </c>
      <c r="X83" s="242">
        <f t="shared" si="13"/>
        <v>28</v>
      </c>
      <c r="Y83" s="40">
        <v>10</v>
      </c>
      <c r="Z83" s="77" t="str">
        <f>IF(ABS(IF(I2SA!$H$32="M",AL82-W83,AL125-W83))&gt;1,"ALARM"," ")</f>
        <v xml:space="preserve"> </v>
      </c>
      <c r="AA83" s="28" t="str">
        <f>IF(ABS(IF(I2SA!$H$32="M",AM82-X83,AM125-X83))&gt;1,"ALARM"," ")</f>
        <v xml:space="preserve"> </v>
      </c>
      <c r="AB83" s="30"/>
      <c r="AC83" s="46" t="s">
        <v>9</v>
      </c>
      <c r="AD83" s="34">
        <v>10</v>
      </c>
      <c r="AE83" s="35"/>
      <c r="AF83" s="47">
        <f>I2SA!$H$35+7*(100-I2SA!$H$35)/12</f>
        <v>78.75</v>
      </c>
      <c r="AG83" s="48">
        <f t="shared" si="10"/>
        <v>74.599999999999994</v>
      </c>
      <c r="AH83" s="30"/>
      <c r="AI83" s="43" t="s">
        <v>36</v>
      </c>
      <c r="AJ83" s="25">
        <v>9</v>
      </c>
      <c r="AK83" s="30"/>
      <c r="AL83" s="26">
        <f>ROUNDDOWN(I2SA!$H$30*AF84/500,1)*5</f>
        <v>29.5</v>
      </c>
      <c r="AM83" s="242">
        <f t="shared" si="11"/>
        <v>28.5</v>
      </c>
      <c r="AN83" s="28">
        <f t="shared" si="9"/>
        <v>1.5</v>
      </c>
    </row>
    <row r="84" spans="4:40" ht="12.75" customHeight="1" x14ac:dyDescent="0.2">
      <c r="D84" s="1">
        <f>COUNT(Notenbogen!C11)</f>
        <v>0</v>
      </c>
      <c r="E84" s="1">
        <f>COUNT(Notenbogen!D11)</f>
        <v>0</v>
      </c>
      <c r="F84" s="1">
        <f>COUNT(Notenbogen!E11)</f>
        <v>0</v>
      </c>
      <c r="G84" s="1">
        <f>COUNT(Notenbogen!F11)</f>
        <v>0</v>
      </c>
      <c r="H84" s="1">
        <f>COUNT(Notenbogen!G11)</f>
        <v>0</v>
      </c>
      <c r="I84" s="1">
        <f>COUNT(Notenbogen!H11)</f>
        <v>0</v>
      </c>
      <c r="J84" s="1">
        <f>COUNT(Notenbogen!I11)</f>
        <v>0</v>
      </c>
      <c r="K84" s="1">
        <f>COUNT(Notenbogen!J11)</f>
        <v>0</v>
      </c>
      <c r="L84" s="1">
        <f>COUNT(Notenbogen!K11)</f>
        <v>0</v>
      </c>
      <c r="U84" s="70">
        <f>+I2SA!A49</f>
        <v>0</v>
      </c>
      <c r="V84" s="73">
        <f>IF(I2SA!$H$32="M",AN83+U84,AN126+U84)</f>
        <v>1.5</v>
      </c>
      <c r="W84" s="253">
        <f t="shared" si="12"/>
        <v>27.5</v>
      </c>
      <c r="X84" s="242">
        <f t="shared" si="13"/>
        <v>26.5</v>
      </c>
      <c r="Y84" s="385">
        <v>9</v>
      </c>
      <c r="Z84" s="79" t="str">
        <f>IF(ABS(IF(I2SA!$H$32="M",AL83-W84,AL126-W84))&gt;1,"ALARM"," ")</f>
        <v xml:space="preserve"> </v>
      </c>
      <c r="AA84" s="76" t="str">
        <f>IF(ABS(IF(I2SA!$H$32="M",AM83-X84,AM126-X84))&gt;1,"ALARM"," ")</f>
        <v xml:space="preserve"> </v>
      </c>
      <c r="AB84" s="30"/>
      <c r="AC84" s="43" t="s">
        <v>36</v>
      </c>
      <c r="AD84" s="25">
        <v>9</v>
      </c>
      <c r="AE84" s="30"/>
      <c r="AF84" s="26">
        <f>I2SA!$H$35+6*(100-I2SA!$H$35)/12</f>
        <v>74.5</v>
      </c>
      <c r="AG84" s="27">
        <f t="shared" si="10"/>
        <v>70.349999999999994</v>
      </c>
      <c r="AH84" s="30"/>
      <c r="AI84" s="24">
        <v>3</v>
      </c>
      <c r="AJ84" s="25">
        <v>8</v>
      </c>
      <c r="AK84" s="30"/>
      <c r="AL84" s="26">
        <f>ROUNDDOWN(I2SA!$H$30*AF85/500,1)*5</f>
        <v>28</v>
      </c>
      <c r="AM84" s="242">
        <f t="shared" si="11"/>
        <v>26.5</v>
      </c>
      <c r="AN84" s="28">
        <f t="shared" si="9"/>
        <v>2</v>
      </c>
    </row>
    <row r="85" spans="4:40" ht="12.75" customHeight="1" x14ac:dyDescent="0.2">
      <c r="D85" s="1">
        <f>COUNT(Notenbogen!C12)</f>
        <v>0</v>
      </c>
      <c r="E85" s="1">
        <f>COUNT(Notenbogen!D12)</f>
        <v>0</v>
      </c>
      <c r="F85" s="1">
        <f>COUNT(Notenbogen!E12)</f>
        <v>0</v>
      </c>
      <c r="G85" s="1">
        <f>COUNT(Notenbogen!F12)</f>
        <v>0</v>
      </c>
      <c r="H85" s="1">
        <f>COUNT(Notenbogen!G12)</f>
        <v>0</v>
      </c>
      <c r="I85" s="1">
        <f>COUNT(Notenbogen!H12)</f>
        <v>0</v>
      </c>
      <c r="J85" s="1">
        <f>COUNT(Notenbogen!I12)</f>
        <v>0</v>
      </c>
      <c r="K85" s="1">
        <f>COUNT(Notenbogen!J12)</f>
        <v>0</v>
      </c>
      <c r="L85" s="1">
        <f>COUNT(Notenbogen!K12)</f>
        <v>0</v>
      </c>
      <c r="U85" s="49">
        <f>+I2SA!A50</f>
        <v>0</v>
      </c>
      <c r="V85" s="73">
        <f>IF(I2SA!$H$32="M",AN84+U85,AN127+U85)</f>
        <v>1</v>
      </c>
      <c r="W85" s="253">
        <f t="shared" si="12"/>
        <v>26</v>
      </c>
      <c r="X85" s="242">
        <f t="shared" si="13"/>
        <v>25.5</v>
      </c>
      <c r="Y85" s="385">
        <v>8</v>
      </c>
      <c r="Z85" s="77" t="str">
        <f>IF(ABS(IF(I2SA!$H$32="M",AL84-W85,AL127-W85))&gt;1,"ALARM"," ")</f>
        <v xml:space="preserve"> </v>
      </c>
      <c r="AA85" s="28" t="str">
        <f>IF(ABS(IF(I2SA!$H$32="M",AM84-X85,AM127-X85))&gt;1,"ALARM"," ")</f>
        <v xml:space="preserve"> </v>
      </c>
      <c r="AB85" s="30"/>
      <c r="AC85" s="24">
        <v>3</v>
      </c>
      <c r="AD85" s="25">
        <v>8</v>
      </c>
      <c r="AE85" s="30"/>
      <c r="AF85" s="26">
        <f>I2SA!$H$35+5*(100-I2SA!$H$35)/12</f>
        <v>70.25</v>
      </c>
      <c r="AG85" s="27">
        <f t="shared" si="10"/>
        <v>66.099999999999994</v>
      </c>
      <c r="AH85" s="30"/>
      <c r="AI85" s="46" t="s">
        <v>9</v>
      </c>
      <c r="AJ85" s="34">
        <v>7</v>
      </c>
      <c r="AK85" s="35"/>
      <c r="AL85" s="26">
        <f>ROUNDDOWN(I2SA!$H$30*AF86/500,1)*5</f>
        <v>26</v>
      </c>
      <c r="AM85" s="242">
        <f t="shared" si="11"/>
        <v>25</v>
      </c>
      <c r="AN85" s="38">
        <f t="shared" si="9"/>
        <v>1.5</v>
      </c>
    </row>
    <row r="86" spans="4:40" ht="12.75" customHeight="1" x14ac:dyDescent="0.2">
      <c r="D86" s="1">
        <f>COUNT(Notenbogen!C13)</f>
        <v>0</v>
      </c>
      <c r="E86" s="1">
        <f>COUNT(Notenbogen!D13)</f>
        <v>0</v>
      </c>
      <c r="F86" s="1">
        <f>COUNT(Notenbogen!E13)</f>
        <v>0</v>
      </c>
      <c r="G86" s="1">
        <f>COUNT(Notenbogen!F13)</f>
        <v>0</v>
      </c>
      <c r="H86" s="1">
        <f>COUNT(Notenbogen!G13)</f>
        <v>0</v>
      </c>
      <c r="I86" s="1">
        <f>COUNT(Notenbogen!H13)</f>
        <v>0</v>
      </c>
      <c r="J86" s="1">
        <f>COUNT(Notenbogen!I13)</f>
        <v>0</v>
      </c>
      <c r="K86" s="1">
        <f>COUNT(Notenbogen!J13)</f>
        <v>0</v>
      </c>
      <c r="L86" s="1">
        <f>COUNT(Notenbogen!K13)</f>
        <v>0</v>
      </c>
      <c r="U86" s="71">
        <f>+I2SA!A51</f>
        <v>0</v>
      </c>
      <c r="V86" s="73">
        <f>IF(I2SA!$H$32="M",AN85+U86,AN128+U86)</f>
        <v>1.5</v>
      </c>
      <c r="W86" s="254">
        <f t="shared" si="12"/>
        <v>25</v>
      </c>
      <c r="X86" s="242">
        <f t="shared" si="13"/>
        <v>24</v>
      </c>
      <c r="Y86" s="40">
        <v>7</v>
      </c>
      <c r="Z86" s="80" t="str">
        <f>IF(ABS(IF(I2SA!$H$32="M",AL85-W86,AL128-W86))&gt;1,"ALARM"," ")</f>
        <v xml:space="preserve"> </v>
      </c>
      <c r="AA86" s="38" t="str">
        <f>IF(ABS(IF(I2SA!$H$32="M",AM85-X86,AM128-X86))&gt;1,"ALARM"," ")</f>
        <v xml:space="preserve"> </v>
      </c>
      <c r="AB86" s="30"/>
      <c r="AC86" s="46" t="s">
        <v>9</v>
      </c>
      <c r="AD86" s="34">
        <v>7</v>
      </c>
      <c r="AE86" s="35"/>
      <c r="AF86" s="47">
        <f>I2SA!$H$35+4*(100-I2SA!$H$35)/12</f>
        <v>66</v>
      </c>
      <c r="AG86" s="48">
        <f t="shared" si="10"/>
        <v>61.85</v>
      </c>
      <c r="AH86" s="30"/>
      <c r="AI86" s="43" t="s">
        <v>36</v>
      </c>
      <c r="AJ86" s="25">
        <v>6</v>
      </c>
      <c r="AK86" s="30"/>
      <c r="AL86" s="26">
        <f>ROUNDDOWN(I2SA!$H$30*AF87/500,1)*5</f>
        <v>24.5</v>
      </c>
      <c r="AM86" s="242">
        <f t="shared" si="11"/>
        <v>23.5</v>
      </c>
      <c r="AN86" s="28">
        <f t="shared" si="9"/>
        <v>1.5</v>
      </c>
    </row>
    <row r="87" spans="4:40" ht="12.75" customHeight="1" x14ac:dyDescent="0.2">
      <c r="D87" s="1">
        <f>COUNT(Notenbogen!C14)</f>
        <v>0</v>
      </c>
      <c r="E87" s="1">
        <f>COUNT(Notenbogen!D14)</f>
        <v>0</v>
      </c>
      <c r="F87" s="1">
        <f>COUNT(Notenbogen!E14)</f>
        <v>0</v>
      </c>
      <c r="G87" s="1">
        <f>COUNT(Notenbogen!F14)</f>
        <v>0</v>
      </c>
      <c r="H87" s="1">
        <f>COUNT(Notenbogen!G14)</f>
        <v>0</v>
      </c>
      <c r="I87" s="1">
        <f>COUNT(Notenbogen!H14)</f>
        <v>0</v>
      </c>
      <c r="J87" s="1">
        <f>COUNT(Notenbogen!I14)</f>
        <v>0</v>
      </c>
      <c r="K87" s="1">
        <f>COUNT(Notenbogen!J14)</f>
        <v>0</v>
      </c>
      <c r="L87" s="1">
        <f>COUNT(Notenbogen!K14)</f>
        <v>0</v>
      </c>
      <c r="U87" s="49">
        <f>+I2SA!A52</f>
        <v>0</v>
      </c>
      <c r="V87" s="72">
        <f>IF(I2SA!$H$32="M",AN86+U87,AN129+U87)</f>
        <v>1.5</v>
      </c>
      <c r="W87" s="253">
        <f t="shared" si="12"/>
        <v>23.5</v>
      </c>
      <c r="X87" s="242">
        <f t="shared" si="13"/>
        <v>22.5</v>
      </c>
      <c r="Y87" s="385">
        <v>6</v>
      </c>
      <c r="Z87" s="77" t="str">
        <f>IF(ABS(IF(I2SA!$H$32="M",AL86-W87,AL129-W87))&gt;1,"ALARM"," ")</f>
        <v xml:space="preserve"> </v>
      </c>
      <c r="AA87" s="28" t="str">
        <f>IF(ABS(IF(I2SA!$H$32="M",AM86-X87,AM129-X87))&gt;1,"ALARM"," ")</f>
        <v xml:space="preserve"> </v>
      </c>
      <c r="AB87" s="30"/>
      <c r="AC87" s="43" t="s">
        <v>36</v>
      </c>
      <c r="AD87" s="25">
        <v>6</v>
      </c>
      <c r="AE87" s="30"/>
      <c r="AF87" s="26">
        <f>I2SA!$H$35+3*(100-I2SA!$H$35)/12</f>
        <v>61.75</v>
      </c>
      <c r="AG87" s="27">
        <f t="shared" si="10"/>
        <v>57.6</v>
      </c>
      <c r="AH87" s="30"/>
      <c r="AI87" s="24">
        <v>4</v>
      </c>
      <c r="AJ87" s="25">
        <v>5</v>
      </c>
      <c r="AK87" s="30"/>
      <c r="AL87" s="26">
        <f>ROUNDDOWN(I2SA!$H$30*AF88/500,1)*5</f>
        <v>23</v>
      </c>
      <c r="AM87" s="242">
        <f t="shared" si="11"/>
        <v>21.5</v>
      </c>
      <c r="AN87" s="28">
        <f t="shared" si="9"/>
        <v>2</v>
      </c>
    </row>
    <row r="88" spans="4:40" ht="12.75" customHeight="1" x14ac:dyDescent="0.2">
      <c r="D88" s="1">
        <f>COUNT(Notenbogen!C15)</f>
        <v>0</v>
      </c>
      <c r="E88" s="1">
        <f>COUNT(Notenbogen!D15)</f>
        <v>0</v>
      </c>
      <c r="F88" s="1">
        <f>COUNT(Notenbogen!E15)</f>
        <v>0</v>
      </c>
      <c r="G88" s="1">
        <f>COUNT(Notenbogen!F15)</f>
        <v>0</v>
      </c>
      <c r="H88" s="1">
        <f>COUNT(Notenbogen!G15)</f>
        <v>0</v>
      </c>
      <c r="I88" s="1">
        <f>COUNT(Notenbogen!H15)</f>
        <v>0</v>
      </c>
      <c r="J88" s="1">
        <f>COUNT(Notenbogen!I15)</f>
        <v>0</v>
      </c>
      <c r="K88" s="1">
        <f>COUNT(Notenbogen!J15)</f>
        <v>0</v>
      </c>
      <c r="L88" s="1">
        <f>COUNT(Notenbogen!K15)</f>
        <v>0</v>
      </c>
      <c r="U88" s="49">
        <f>+I2SA!A53</f>
        <v>0</v>
      </c>
      <c r="V88" s="73">
        <f>IF(I2SA!$H$32="M",AN87+U88,AN130+U88)</f>
        <v>1.5</v>
      </c>
      <c r="W88" s="253">
        <f t="shared" si="12"/>
        <v>22</v>
      </c>
      <c r="X88" s="242">
        <f t="shared" si="13"/>
        <v>21</v>
      </c>
      <c r="Y88" s="385">
        <v>5</v>
      </c>
      <c r="Z88" s="77" t="str">
        <f>IF(ABS(IF(I2SA!$H$32="M",AL87-W88,AL130-W88))&gt;1,"ALARM"," ")</f>
        <v xml:space="preserve"> </v>
      </c>
      <c r="AA88" s="28" t="str">
        <f>IF(ABS(IF(I2SA!$H$32="M",AM87-X88,AM130-X88))&gt;1,"ALARM"," ")</f>
        <v xml:space="preserve"> </v>
      </c>
      <c r="AB88" s="30"/>
      <c r="AC88" s="24">
        <v>4</v>
      </c>
      <c r="AD88" s="25">
        <v>5</v>
      </c>
      <c r="AE88" s="30"/>
      <c r="AF88" s="26">
        <f>I2SA!$H$35+2*(100-I2SA!$H$35)/12</f>
        <v>57.5</v>
      </c>
      <c r="AG88" s="27">
        <f t="shared" si="10"/>
        <v>53.35</v>
      </c>
      <c r="AH88" s="30"/>
      <c r="AI88" s="46" t="s">
        <v>9</v>
      </c>
      <c r="AJ88" s="34">
        <v>4</v>
      </c>
      <c r="AK88" s="35"/>
      <c r="AL88" s="26">
        <f>ROUNDDOWN(I2SA!$H$30*AF89/500,1)*5</f>
        <v>21</v>
      </c>
      <c r="AM88" s="242">
        <f t="shared" si="11"/>
        <v>20</v>
      </c>
      <c r="AN88" s="38">
        <f t="shared" si="9"/>
        <v>1.5</v>
      </c>
    </row>
    <row r="89" spans="4:40" ht="12.75" customHeight="1" x14ac:dyDescent="0.2">
      <c r="D89" s="1">
        <f>COUNT(Notenbogen!C16)</f>
        <v>0</v>
      </c>
      <c r="E89" s="1">
        <f>COUNT(Notenbogen!D16)</f>
        <v>0</v>
      </c>
      <c r="F89" s="1">
        <f>COUNT(Notenbogen!E16)</f>
        <v>0</v>
      </c>
      <c r="G89" s="1">
        <f>COUNT(Notenbogen!F16)</f>
        <v>0</v>
      </c>
      <c r="H89" s="1">
        <f>COUNT(Notenbogen!G16)</f>
        <v>0</v>
      </c>
      <c r="I89" s="1">
        <f>COUNT(Notenbogen!H16)</f>
        <v>0</v>
      </c>
      <c r="J89" s="1">
        <f>COUNT(Notenbogen!I16)</f>
        <v>0</v>
      </c>
      <c r="K89" s="1">
        <f>COUNT(Notenbogen!J16)</f>
        <v>0</v>
      </c>
      <c r="L89" s="1">
        <f>COUNT(Notenbogen!K16)</f>
        <v>0</v>
      </c>
      <c r="U89" s="49">
        <f>+I2SA!A54</f>
        <v>0</v>
      </c>
      <c r="V89" s="75">
        <f>IF(I2SA!$H$32="M",AN88+U89,AN131+U89)</f>
        <v>1</v>
      </c>
      <c r="W89" s="254">
        <f t="shared" si="12"/>
        <v>20.5</v>
      </c>
      <c r="X89" s="242">
        <f t="shared" si="13"/>
        <v>20</v>
      </c>
      <c r="Y89" s="40">
        <v>4</v>
      </c>
      <c r="Z89" s="77" t="str">
        <f>IF(ABS(IF(I2SA!$H$32="M",AL88-W89,AL131-W89))&gt;1,"ALARM"," ")</f>
        <v xml:space="preserve"> </v>
      </c>
      <c r="AA89" s="28" t="str">
        <f>IF(ABS(IF(I2SA!$H$32="M",AM88-X89,AM131-X89))&gt;1,"ALARM"," ")</f>
        <v xml:space="preserve"> </v>
      </c>
      <c r="AB89" s="30"/>
      <c r="AC89" s="46" t="s">
        <v>9</v>
      </c>
      <c r="AD89" s="34">
        <v>4</v>
      </c>
      <c r="AE89" s="35"/>
      <c r="AF89" s="47">
        <f>I2SA!$H$35+1*(100-I2SA!$H$35)/12</f>
        <v>53.25</v>
      </c>
      <c r="AG89" s="48">
        <f t="shared" si="10"/>
        <v>49.1</v>
      </c>
      <c r="AH89" s="30"/>
      <c r="AI89" s="43" t="s">
        <v>36</v>
      </c>
      <c r="AJ89" s="25">
        <v>3</v>
      </c>
      <c r="AK89" s="30"/>
      <c r="AL89" s="26">
        <f>ROUNDDOWN(I2SA!$H$30*AF90/500,1)*5</f>
        <v>19.5</v>
      </c>
      <c r="AM89" s="242">
        <f t="shared" si="11"/>
        <v>18</v>
      </c>
      <c r="AN89" s="28">
        <f t="shared" si="9"/>
        <v>2</v>
      </c>
    </row>
    <row r="90" spans="4:40" ht="12.75" customHeight="1" x14ac:dyDescent="0.2">
      <c r="D90" s="1">
        <f>COUNT(Notenbogen!C17)</f>
        <v>0</v>
      </c>
      <c r="E90" s="1">
        <f>COUNT(Notenbogen!D17)</f>
        <v>0</v>
      </c>
      <c r="F90" s="1">
        <f>COUNT(Notenbogen!E17)</f>
        <v>0</v>
      </c>
      <c r="G90" s="1">
        <f>COUNT(Notenbogen!F17)</f>
        <v>0</v>
      </c>
      <c r="H90" s="1">
        <f>COUNT(Notenbogen!G17)</f>
        <v>0</v>
      </c>
      <c r="I90" s="1">
        <f>COUNT(Notenbogen!H17)</f>
        <v>0</v>
      </c>
      <c r="J90" s="1">
        <f>COUNT(Notenbogen!I17)</f>
        <v>0</v>
      </c>
      <c r="K90" s="1">
        <f>COUNT(Notenbogen!J17)</f>
        <v>0</v>
      </c>
      <c r="L90" s="1">
        <f>COUNT(Notenbogen!K17)</f>
        <v>0</v>
      </c>
      <c r="U90" s="70">
        <f>+I2SA!A55</f>
        <v>0</v>
      </c>
      <c r="V90" s="72">
        <f>IF(I2SA!$H$32="M",AN89+U90,AN132+U90)</f>
        <v>2</v>
      </c>
      <c r="W90" s="253">
        <f t="shared" si="12"/>
        <v>19.5</v>
      </c>
      <c r="X90" s="242">
        <f t="shared" si="13"/>
        <v>18</v>
      </c>
      <c r="Y90" s="385">
        <v>3</v>
      </c>
      <c r="Z90" s="79" t="str">
        <f>IF(ABS(IF(I2SA!$H$32="M",AL89-W90,AL132-W90))&gt;1,"ALARM"," ")</f>
        <v xml:space="preserve"> </v>
      </c>
      <c r="AA90" s="76" t="str">
        <f>IF(ABS(IF(I2SA!$H$32="M",AM89-X90,AM132-X90))&gt;1,"ALARM"," ")</f>
        <v xml:space="preserve"> </v>
      </c>
      <c r="AB90" s="30"/>
      <c r="AC90" s="43" t="s">
        <v>36</v>
      </c>
      <c r="AD90" s="25">
        <v>3</v>
      </c>
      <c r="AE90" s="30"/>
      <c r="AF90" s="26">
        <f>I2SA!$H$35</f>
        <v>49</v>
      </c>
      <c r="AG90" s="27">
        <f>AF91+0.01</f>
        <v>44.01</v>
      </c>
      <c r="AH90" s="30"/>
      <c r="AI90" s="24">
        <v>5</v>
      </c>
      <c r="AJ90" s="25">
        <v>2</v>
      </c>
      <c r="AK90" s="30"/>
      <c r="AL90" s="26">
        <f>ROUNDDOWN(I2SA!$H$30*AF91/500,1)*5</f>
        <v>17.5</v>
      </c>
      <c r="AM90" s="242">
        <f t="shared" si="11"/>
        <v>16</v>
      </c>
      <c r="AN90" s="28">
        <f t="shared" si="9"/>
        <v>2</v>
      </c>
    </row>
    <row r="91" spans="4:40" ht="12.75" customHeight="1" x14ac:dyDescent="0.2">
      <c r="D91" s="1">
        <f>COUNT(Notenbogen!C18)</f>
        <v>0</v>
      </c>
      <c r="E91" s="1">
        <f>COUNT(Notenbogen!D18)</f>
        <v>0</v>
      </c>
      <c r="F91" s="1">
        <f>COUNT(Notenbogen!E18)</f>
        <v>0</v>
      </c>
      <c r="G91" s="1">
        <f>COUNT(Notenbogen!F18)</f>
        <v>0</v>
      </c>
      <c r="H91" s="1">
        <f>COUNT(Notenbogen!G18)</f>
        <v>0</v>
      </c>
      <c r="I91" s="1">
        <f>COUNT(Notenbogen!H18)</f>
        <v>0</v>
      </c>
      <c r="J91" s="1">
        <f>COUNT(Notenbogen!I18)</f>
        <v>0</v>
      </c>
      <c r="K91" s="1">
        <f>COUNT(Notenbogen!J18)</f>
        <v>0</v>
      </c>
      <c r="L91" s="1">
        <f>COUNT(Notenbogen!K18)</f>
        <v>0</v>
      </c>
      <c r="U91" s="49">
        <f>+I2SA!A56</f>
        <v>0</v>
      </c>
      <c r="V91" s="73">
        <f>IF(I2SA!$H$32="M",AN90+U91,AN133+U91)</f>
        <v>2</v>
      </c>
      <c r="W91" s="253">
        <f t="shared" si="12"/>
        <v>17.5</v>
      </c>
      <c r="X91" s="242">
        <f t="shared" si="13"/>
        <v>16</v>
      </c>
      <c r="Y91" s="385">
        <v>2</v>
      </c>
      <c r="Z91" s="77" t="str">
        <f>IF(ABS(IF(I2SA!$H$32="M",AL90-W91,AL133-W91))&gt;1,"ALARM"," ")</f>
        <v xml:space="preserve"> </v>
      </c>
      <c r="AA91" s="28" t="str">
        <f>IF(ABS(IF(I2SA!$H$32="M",AM90-X91,AM133-X91))&gt;1,"ALARM"," ")</f>
        <v xml:space="preserve"> </v>
      </c>
      <c r="AB91" s="30"/>
      <c r="AC91" s="24">
        <v>5</v>
      </c>
      <c r="AD91" s="25">
        <v>2</v>
      </c>
      <c r="AE91" s="30"/>
      <c r="AF91" s="26">
        <f>AG92+2*(AF90-AG92)/3</f>
        <v>44</v>
      </c>
      <c r="AG91" s="27">
        <f>AF92+0.01</f>
        <v>39.01</v>
      </c>
      <c r="AH91" s="30"/>
      <c r="AI91" s="46" t="s">
        <v>9</v>
      </c>
      <c r="AJ91" s="34">
        <v>1</v>
      </c>
      <c r="AK91" s="35"/>
      <c r="AL91" s="26">
        <f>ROUNDDOWN(I2SA!$H$30*AF92/500,1)*5</f>
        <v>15.5</v>
      </c>
      <c r="AM91" s="248">
        <f>ROUNDUP(I2SA!$H$30*(I2SA!$H$34/500),1)*5</f>
        <v>14.000000000000002</v>
      </c>
      <c r="AN91" s="38">
        <f t="shared" si="9"/>
        <v>1.9999999999999982</v>
      </c>
    </row>
    <row r="92" spans="4:40" ht="12.75" customHeight="1" thickBot="1" x14ac:dyDescent="0.25">
      <c r="D92" s="1">
        <f>COUNT(Notenbogen!C19)</f>
        <v>0</v>
      </c>
      <c r="E92" s="1">
        <f>COUNT(Notenbogen!D19)</f>
        <v>0</v>
      </c>
      <c r="F92" s="1">
        <f>COUNT(Notenbogen!E19)</f>
        <v>0</v>
      </c>
      <c r="G92" s="1">
        <f>COUNT(Notenbogen!F19)</f>
        <v>0</v>
      </c>
      <c r="H92" s="1">
        <f>COUNT(Notenbogen!G19)</f>
        <v>0</v>
      </c>
      <c r="I92" s="1">
        <f>COUNT(Notenbogen!H19)</f>
        <v>0</v>
      </c>
      <c r="J92" s="1">
        <f>COUNT(Notenbogen!I19)</f>
        <v>0</v>
      </c>
      <c r="K92" s="1">
        <f>COUNT(Notenbogen!J19)</f>
        <v>0</v>
      </c>
      <c r="L92" s="1">
        <f>COUNT(Notenbogen!K19)</f>
        <v>0</v>
      </c>
      <c r="U92" s="71">
        <f>+I2SA!A57</f>
        <v>0</v>
      </c>
      <c r="V92" s="75">
        <f>IF(I2SA!$H$32="M",AN91+U92,AN134+U92)</f>
        <v>1.9999999999999982</v>
      </c>
      <c r="W92" s="254">
        <f t="shared" si="12"/>
        <v>15.5</v>
      </c>
      <c r="X92" s="242">
        <f t="shared" si="13"/>
        <v>14.000000000000002</v>
      </c>
      <c r="Y92" s="40">
        <v>1</v>
      </c>
      <c r="Z92" s="80" t="str">
        <f>IF(ABS(IF(I2SA!$H$32="M",AL91-W92,AL134-W92))&gt;1,"ALARM"," ")</f>
        <v xml:space="preserve"> </v>
      </c>
      <c r="AA92" s="38" t="str">
        <f>IF(ABS(IF(I2SA!$H$32="M",AM91-X92,AM134-X92))&gt;1,"ALARM"," ")</f>
        <v xml:space="preserve"> </v>
      </c>
      <c r="AB92" s="30"/>
      <c r="AC92" s="46" t="s">
        <v>9</v>
      </c>
      <c r="AD92" s="34">
        <v>1</v>
      </c>
      <c r="AE92" s="35"/>
      <c r="AF92" s="47">
        <f>AG92+(AF90-AG92)/3</f>
        <v>39</v>
      </c>
      <c r="AG92" s="48">
        <f>I2SA!$H$34</f>
        <v>34</v>
      </c>
      <c r="AH92" s="30"/>
      <c r="AI92" s="54">
        <v>6</v>
      </c>
      <c r="AJ92" s="55">
        <v>0</v>
      </c>
      <c r="AK92" s="56"/>
      <c r="AL92" s="61">
        <f>AM91-0.5</f>
        <v>13.500000000000002</v>
      </c>
      <c r="AM92" s="249">
        <v>0</v>
      </c>
      <c r="AN92" s="59">
        <f>IF(AM92&gt;AM91,"ALARM",AL92)</f>
        <v>13.500000000000002</v>
      </c>
    </row>
    <row r="93" spans="4:40" ht="12.75" customHeight="1" thickBot="1" x14ac:dyDescent="0.25">
      <c r="D93" s="1">
        <f>COUNT(Notenbogen!C20)</f>
        <v>0</v>
      </c>
      <c r="E93" s="1">
        <f>COUNT(Notenbogen!D20)</f>
        <v>0</v>
      </c>
      <c r="F93" s="1">
        <f>COUNT(Notenbogen!E20)</f>
        <v>0</v>
      </c>
      <c r="G93" s="1">
        <f>COUNT(Notenbogen!F20)</f>
        <v>0</v>
      </c>
      <c r="H93" s="1">
        <f>COUNT(Notenbogen!G20)</f>
        <v>0</v>
      </c>
      <c r="I93" s="1">
        <f>COUNT(Notenbogen!H20)</f>
        <v>0</v>
      </c>
      <c r="J93" s="1">
        <f>COUNT(Notenbogen!I20)</f>
        <v>0</v>
      </c>
      <c r="K93" s="1">
        <f>COUNT(Notenbogen!J20)</f>
        <v>0</v>
      </c>
      <c r="L93" s="1">
        <f>COUNT(Notenbogen!K20)</f>
        <v>0</v>
      </c>
      <c r="U93" s="12" t="s">
        <v>37</v>
      </c>
      <c r="V93" s="74">
        <f>IF(I2SA!$H$32="M",+W93,W135)</f>
        <v>0</v>
      </c>
      <c r="W93" s="255">
        <f t="shared" si="12"/>
        <v>13.500000000000002</v>
      </c>
      <c r="X93" s="249">
        <v>0</v>
      </c>
      <c r="Y93" s="60">
        <v>0</v>
      </c>
      <c r="Z93" s="78" t="str">
        <f>IF(ABS(IF(I2SA!$H$32="M",AL92-W93,AL135-W93))&gt;1,"ALARM"," ")</f>
        <v xml:space="preserve"> </v>
      </c>
      <c r="AA93" s="59" t="str">
        <f>IF(ABS(IF(I2SA!$H$32="M",AM92-X93,AM135-X93))&gt;1,"ALARM"," ")</f>
        <v xml:space="preserve"> </v>
      </c>
      <c r="AB93" s="30"/>
      <c r="AC93" s="54">
        <v>6</v>
      </c>
      <c r="AD93" s="55">
        <v>0</v>
      </c>
      <c r="AE93" s="56"/>
      <c r="AF93" s="61">
        <f>I2SA!$H$34-0.1</f>
        <v>33.9</v>
      </c>
      <c r="AG93" s="62">
        <v>0</v>
      </c>
      <c r="AH93" s="30"/>
      <c r="AI93" s="30"/>
      <c r="AJ93" s="30"/>
      <c r="AK93" s="30"/>
      <c r="AL93" s="30"/>
      <c r="AM93" s="30"/>
      <c r="AN93" s="30"/>
    </row>
    <row r="94" spans="4:40" ht="12.75" customHeight="1" x14ac:dyDescent="0.2">
      <c r="D94" s="1">
        <f>COUNT(Notenbogen!C21)</f>
        <v>0</v>
      </c>
      <c r="E94" s="1">
        <f>COUNT(Notenbogen!D21)</f>
        <v>0</v>
      </c>
      <c r="F94" s="1">
        <f>COUNT(Notenbogen!E21)</f>
        <v>0</v>
      </c>
      <c r="G94" s="1">
        <f>COUNT(Notenbogen!F21)</f>
        <v>0</v>
      </c>
      <c r="H94" s="1">
        <f>COUNT(Notenbogen!G21)</f>
        <v>0</v>
      </c>
      <c r="I94" s="1">
        <f>COUNT(Notenbogen!H21)</f>
        <v>0</v>
      </c>
      <c r="J94" s="1">
        <f>COUNT(Notenbogen!I21)</f>
        <v>0</v>
      </c>
      <c r="K94" s="1">
        <f>COUNT(Notenbogen!J21)</f>
        <v>0</v>
      </c>
      <c r="L94" s="1">
        <f>COUNT(Notenbogen!K21)</f>
        <v>0</v>
      </c>
      <c r="U94" s="15"/>
      <c r="V94" s="15"/>
      <c r="W94" s="15"/>
      <c r="X94" s="15"/>
      <c r="Y94" s="15"/>
      <c r="Z94" s="15"/>
      <c r="AA94" s="15"/>
      <c r="AB94" s="15"/>
      <c r="AC94" s="15"/>
      <c r="AD94" s="15"/>
      <c r="AE94" s="15"/>
      <c r="AF94" s="15"/>
      <c r="AG94" s="15"/>
      <c r="AH94" s="15"/>
      <c r="AI94" s="15"/>
      <c r="AJ94" s="15"/>
      <c r="AK94" s="15"/>
      <c r="AL94" s="15"/>
      <c r="AM94" s="15"/>
      <c r="AN94" s="15"/>
    </row>
    <row r="95" spans="4:40" ht="12.75" customHeight="1" x14ac:dyDescent="0.2">
      <c r="D95" s="1">
        <f>COUNT(Notenbogen!C22)</f>
        <v>0</v>
      </c>
      <c r="E95" s="1">
        <f>COUNT(Notenbogen!D22)</f>
        <v>0</v>
      </c>
      <c r="F95" s="1">
        <f>COUNT(Notenbogen!E22)</f>
        <v>0</v>
      </c>
      <c r="G95" s="1">
        <f>COUNT(Notenbogen!F22)</f>
        <v>0</v>
      </c>
      <c r="H95" s="1">
        <f>COUNT(Notenbogen!G22)</f>
        <v>0</v>
      </c>
      <c r="I95" s="1">
        <f>COUNT(Notenbogen!H22)</f>
        <v>0</v>
      </c>
      <c r="J95" s="1">
        <f>COUNT(Notenbogen!I22)</f>
        <v>0</v>
      </c>
      <c r="K95" s="1">
        <f>COUNT(Notenbogen!J22)</f>
        <v>0</v>
      </c>
      <c r="L95" s="1">
        <f>COUNT(Notenbogen!K22)</f>
        <v>0</v>
      </c>
      <c r="U95" s="15"/>
      <c r="V95" s="15"/>
      <c r="W95" s="15"/>
      <c r="X95" s="15"/>
      <c r="Y95" s="15"/>
      <c r="Z95" s="15"/>
      <c r="AA95" s="15"/>
      <c r="AB95" s="15"/>
      <c r="AC95" s="15"/>
      <c r="AD95" s="15"/>
      <c r="AE95" s="15"/>
      <c r="AF95" s="15"/>
      <c r="AG95" s="15"/>
      <c r="AH95" s="15"/>
      <c r="AI95" s="15"/>
      <c r="AJ95" s="15"/>
      <c r="AK95" s="15"/>
      <c r="AL95" s="15"/>
      <c r="AM95" s="15"/>
      <c r="AN95" s="15"/>
    </row>
    <row r="96" spans="4:40" ht="12.75" customHeight="1" x14ac:dyDescent="0.2">
      <c r="D96" s="1">
        <f>COUNT(Notenbogen!C23)</f>
        <v>0</v>
      </c>
      <c r="E96" s="1">
        <f>COUNT(Notenbogen!D23)</f>
        <v>0</v>
      </c>
      <c r="F96" s="1">
        <f>COUNT(Notenbogen!E23)</f>
        <v>0</v>
      </c>
      <c r="G96" s="1">
        <f>COUNT(Notenbogen!F23)</f>
        <v>0</v>
      </c>
      <c r="H96" s="1">
        <f>COUNT(Notenbogen!G23)</f>
        <v>0</v>
      </c>
      <c r="I96" s="1">
        <f>COUNT(Notenbogen!H23)</f>
        <v>0</v>
      </c>
      <c r="J96" s="1">
        <f>COUNT(Notenbogen!I23)</f>
        <v>0</v>
      </c>
      <c r="K96" s="1">
        <f>COUNT(Notenbogen!J23)</f>
        <v>0</v>
      </c>
      <c r="L96" s="1">
        <f>COUNT(Notenbogen!K23)</f>
        <v>0</v>
      </c>
      <c r="U96" s="15"/>
      <c r="V96" s="247">
        <f t="shared" ref="V96:V111" si="14">+X96</f>
        <v>0</v>
      </c>
      <c r="W96" s="247">
        <f>+W93</f>
        <v>13.500000000000002</v>
      </c>
      <c r="X96" s="247">
        <f>+X93</f>
        <v>0</v>
      </c>
      <c r="Y96" s="15">
        <f>+Y93</f>
        <v>0</v>
      </c>
      <c r="Z96" s="15"/>
      <c r="AA96" s="15"/>
      <c r="AB96" s="15"/>
      <c r="AC96" s="15"/>
      <c r="AD96" s="15"/>
      <c r="AE96" s="15"/>
      <c r="AF96" s="15"/>
      <c r="AG96" s="15"/>
      <c r="AH96" s="15"/>
      <c r="AI96" s="15"/>
      <c r="AJ96" s="15"/>
      <c r="AK96" s="15"/>
      <c r="AL96" s="15"/>
      <c r="AM96" s="15"/>
      <c r="AN96" s="15"/>
    </row>
    <row r="97" spans="4:40" ht="12.75" customHeight="1" x14ac:dyDescent="0.2">
      <c r="D97" s="1">
        <f>COUNT(Notenbogen!C24)</f>
        <v>0</v>
      </c>
      <c r="E97" s="1">
        <f>COUNT(Notenbogen!D24)</f>
        <v>0</v>
      </c>
      <c r="F97" s="1">
        <f>COUNT(Notenbogen!E24)</f>
        <v>0</v>
      </c>
      <c r="G97" s="1">
        <f>COUNT(Notenbogen!F24)</f>
        <v>0</v>
      </c>
      <c r="H97" s="1">
        <f>COUNT(Notenbogen!G24)</f>
        <v>0</v>
      </c>
      <c r="I97" s="1">
        <f>COUNT(Notenbogen!H24)</f>
        <v>0</v>
      </c>
      <c r="J97" s="1">
        <f>COUNT(Notenbogen!I24)</f>
        <v>0</v>
      </c>
      <c r="K97" s="1">
        <f>COUNT(Notenbogen!J24)</f>
        <v>0</v>
      </c>
      <c r="L97" s="1">
        <f>COUNT(Notenbogen!K24)</f>
        <v>0</v>
      </c>
      <c r="U97" s="15"/>
      <c r="V97" s="247">
        <f t="shared" si="14"/>
        <v>14.000000000000002</v>
      </c>
      <c r="W97" s="247">
        <f>+W92</f>
        <v>15.5</v>
      </c>
      <c r="X97" s="247">
        <f>+X92</f>
        <v>14.000000000000002</v>
      </c>
      <c r="Y97" s="15">
        <f>+Y92</f>
        <v>1</v>
      </c>
      <c r="Z97" s="15"/>
      <c r="AA97" s="15"/>
      <c r="AB97" s="15"/>
      <c r="AC97" s="15"/>
      <c r="AD97" s="15"/>
      <c r="AE97" s="15"/>
      <c r="AF97" s="15"/>
      <c r="AG97" s="15"/>
      <c r="AH97" s="15"/>
      <c r="AI97" s="15"/>
      <c r="AJ97" s="15"/>
      <c r="AK97" s="15"/>
      <c r="AL97" s="15"/>
      <c r="AM97" s="15"/>
      <c r="AN97" s="15"/>
    </row>
    <row r="98" spans="4:40" ht="12.75" customHeight="1" x14ac:dyDescent="0.2">
      <c r="D98" s="1">
        <f>COUNT(Notenbogen!C25)</f>
        <v>0</v>
      </c>
      <c r="E98" s="1">
        <f>COUNT(Notenbogen!D25)</f>
        <v>0</v>
      </c>
      <c r="F98" s="1">
        <f>COUNT(Notenbogen!E25)</f>
        <v>0</v>
      </c>
      <c r="G98" s="1">
        <f>COUNT(Notenbogen!F25)</f>
        <v>0</v>
      </c>
      <c r="H98" s="1">
        <f>COUNT(Notenbogen!G25)</f>
        <v>0</v>
      </c>
      <c r="I98" s="1">
        <f>COUNT(Notenbogen!H25)</f>
        <v>0</v>
      </c>
      <c r="J98" s="1">
        <f>COUNT(Notenbogen!I25)</f>
        <v>0</v>
      </c>
      <c r="K98" s="1">
        <f>COUNT(Notenbogen!J25)</f>
        <v>0</v>
      </c>
      <c r="L98" s="1">
        <f>COUNT(Notenbogen!K25)</f>
        <v>0</v>
      </c>
      <c r="U98" s="15"/>
      <c r="V98" s="247">
        <f t="shared" si="14"/>
        <v>16</v>
      </c>
      <c r="W98" s="247">
        <f>+W91</f>
        <v>17.5</v>
      </c>
      <c r="X98" s="247">
        <f>+X91</f>
        <v>16</v>
      </c>
      <c r="Y98" s="15">
        <f>+Y91</f>
        <v>2</v>
      </c>
      <c r="Z98" s="15"/>
      <c r="AA98" s="15"/>
      <c r="AB98" s="15"/>
      <c r="AC98" s="15"/>
      <c r="AD98" s="15"/>
      <c r="AE98" s="15"/>
      <c r="AF98" s="15"/>
      <c r="AG98" s="15"/>
      <c r="AH98" s="15"/>
      <c r="AI98" s="15"/>
      <c r="AJ98" s="15"/>
      <c r="AK98" s="15"/>
      <c r="AL98" s="15"/>
      <c r="AM98" s="15"/>
      <c r="AN98" s="15"/>
    </row>
    <row r="99" spans="4:40" ht="12.75" customHeight="1" x14ac:dyDescent="0.2">
      <c r="D99" s="1">
        <f>COUNT(Notenbogen!C26)</f>
        <v>0</v>
      </c>
      <c r="E99" s="1">
        <f>COUNT(Notenbogen!D26)</f>
        <v>0</v>
      </c>
      <c r="F99" s="1">
        <f>COUNT(Notenbogen!E26)</f>
        <v>0</v>
      </c>
      <c r="G99" s="1">
        <f>COUNT(Notenbogen!F26)</f>
        <v>0</v>
      </c>
      <c r="H99" s="1">
        <f>COUNT(Notenbogen!G26)</f>
        <v>0</v>
      </c>
      <c r="I99" s="1">
        <f>COUNT(Notenbogen!H26)</f>
        <v>0</v>
      </c>
      <c r="J99" s="1">
        <f>COUNT(Notenbogen!I26)</f>
        <v>0</v>
      </c>
      <c r="K99" s="1">
        <f>COUNT(Notenbogen!J26)</f>
        <v>0</v>
      </c>
      <c r="L99" s="1">
        <f>COUNT(Notenbogen!K26)</f>
        <v>0</v>
      </c>
      <c r="U99" s="15"/>
      <c r="V99" s="247">
        <f t="shared" si="14"/>
        <v>18</v>
      </c>
      <c r="W99" s="247">
        <f>+W90</f>
        <v>19.5</v>
      </c>
      <c r="X99" s="247">
        <f>+X90</f>
        <v>18</v>
      </c>
      <c r="Y99" s="15">
        <f>+Y90</f>
        <v>3</v>
      </c>
      <c r="Z99" s="15"/>
      <c r="AA99" s="15"/>
      <c r="AB99" s="15"/>
      <c r="AC99" s="15"/>
      <c r="AD99" s="15"/>
      <c r="AE99" s="15"/>
      <c r="AF99" s="15"/>
      <c r="AG99" s="15"/>
      <c r="AH99" s="15"/>
      <c r="AI99" s="15"/>
      <c r="AJ99" s="15"/>
      <c r="AK99" s="15"/>
      <c r="AL99" s="15"/>
      <c r="AM99" s="15"/>
      <c r="AN99" s="15"/>
    </row>
    <row r="100" spans="4:40" ht="12.75" customHeight="1" x14ac:dyDescent="0.2">
      <c r="D100" s="1">
        <f>COUNT(Notenbogen!C27)</f>
        <v>0</v>
      </c>
      <c r="E100" s="1">
        <f>COUNT(Notenbogen!D27)</f>
        <v>0</v>
      </c>
      <c r="F100" s="1">
        <f>COUNT(Notenbogen!E27)</f>
        <v>0</v>
      </c>
      <c r="G100" s="1">
        <f>COUNT(Notenbogen!F27)</f>
        <v>0</v>
      </c>
      <c r="H100" s="1">
        <f>COUNT(Notenbogen!G27)</f>
        <v>0</v>
      </c>
      <c r="I100" s="1">
        <f>COUNT(Notenbogen!H27)</f>
        <v>0</v>
      </c>
      <c r="J100" s="1">
        <f>COUNT(Notenbogen!I27)</f>
        <v>0</v>
      </c>
      <c r="K100" s="1">
        <f>COUNT(Notenbogen!J27)</f>
        <v>0</v>
      </c>
      <c r="L100" s="1">
        <f>COUNT(Notenbogen!K27)</f>
        <v>0</v>
      </c>
      <c r="U100" s="15"/>
      <c r="V100" s="247">
        <f t="shared" si="14"/>
        <v>20</v>
      </c>
      <c r="W100" s="247">
        <f>+W89</f>
        <v>20.5</v>
      </c>
      <c r="X100" s="247">
        <f>+X89</f>
        <v>20</v>
      </c>
      <c r="Y100" s="15">
        <f>+Y89</f>
        <v>4</v>
      </c>
      <c r="Z100" s="15"/>
      <c r="AA100" s="15"/>
      <c r="AB100" s="15"/>
      <c r="AC100" s="15"/>
      <c r="AD100" s="15"/>
      <c r="AE100" s="15"/>
      <c r="AF100" s="15"/>
      <c r="AG100" s="15"/>
      <c r="AH100" s="15"/>
      <c r="AI100" s="15"/>
      <c r="AJ100" s="15"/>
      <c r="AK100" s="15"/>
      <c r="AL100" s="15"/>
      <c r="AM100" s="15"/>
      <c r="AN100" s="15"/>
    </row>
    <row r="101" spans="4:40" ht="12.75" customHeight="1" x14ac:dyDescent="0.2">
      <c r="D101" s="1">
        <f>COUNT(Notenbogen!C28)</f>
        <v>0</v>
      </c>
      <c r="E101" s="1">
        <f>COUNT(Notenbogen!D28)</f>
        <v>0</v>
      </c>
      <c r="F101" s="1">
        <f>COUNT(Notenbogen!E28)</f>
        <v>0</v>
      </c>
      <c r="G101" s="1">
        <f>COUNT(Notenbogen!F28)</f>
        <v>0</v>
      </c>
      <c r="H101" s="1">
        <f>COUNT(Notenbogen!G28)</f>
        <v>0</v>
      </c>
      <c r="I101" s="1">
        <f>COUNT(Notenbogen!H28)</f>
        <v>0</v>
      </c>
      <c r="J101" s="1">
        <f>COUNT(Notenbogen!I28)</f>
        <v>0</v>
      </c>
      <c r="K101" s="1">
        <f>COUNT(Notenbogen!J28)</f>
        <v>0</v>
      </c>
      <c r="L101" s="1">
        <f>COUNT(Notenbogen!K28)</f>
        <v>0</v>
      </c>
      <c r="U101" s="15"/>
      <c r="V101" s="247">
        <f t="shared" si="14"/>
        <v>21</v>
      </c>
      <c r="W101" s="247">
        <f>+W88</f>
        <v>22</v>
      </c>
      <c r="X101" s="247">
        <f>+X88</f>
        <v>21</v>
      </c>
      <c r="Y101" s="15">
        <f>+Y88</f>
        <v>5</v>
      </c>
      <c r="Z101" s="15"/>
      <c r="AA101" s="15"/>
      <c r="AB101" s="15"/>
      <c r="AC101" s="15"/>
      <c r="AD101" s="15"/>
      <c r="AE101" s="15"/>
      <c r="AF101" s="15"/>
      <c r="AG101" s="15"/>
      <c r="AH101" s="15"/>
      <c r="AI101" s="15"/>
      <c r="AJ101" s="15"/>
      <c r="AK101" s="15"/>
      <c r="AL101" s="15"/>
      <c r="AM101" s="15"/>
      <c r="AN101" s="15"/>
    </row>
    <row r="102" spans="4:40" ht="12.75" customHeight="1" x14ac:dyDescent="0.2">
      <c r="D102" s="1">
        <f>COUNT(Notenbogen!C29)</f>
        <v>0</v>
      </c>
      <c r="E102" s="1">
        <f>COUNT(Notenbogen!D29)</f>
        <v>0</v>
      </c>
      <c r="F102" s="1">
        <f>COUNT(Notenbogen!E29)</f>
        <v>0</v>
      </c>
      <c r="G102" s="1">
        <f>COUNT(Notenbogen!F29)</f>
        <v>0</v>
      </c>
      <c r="H102" s="1">
        <f>COUNT(Notenbogen!G29)</f>
        <v>0</v>
      </c>
      <c r="I102" s="1">
        <f>COUNT(Notenbogen!H29)</f>
        <v>0</v>
      </c>
      <c r="J102" s="1">
        <f>COUNT(Notenbogen!I29)</f>
        <v>0</v>
      </c>
      <c r="K102" s="1">
        <f>COUNT(Notenbogen!J29)</f>
        <v>0</v>
      </c>
      <c r="L102" s="1">
        <f>COUNT(Notenbogen!K29)</f>
        <v>0</v>
      </c>
      <c r="U102" s="15"/>
      <c r="V102" s="247">
        <f t="shared" si="14"/>
        <v>22.5</v>
      </c>
      <c r="W102" s="247">
        <f>+W87</f>
        <v>23.5</v>
      </c>
      <c r="X102" s="247">
        <f>+X87</f>
        <v>22.5</v>
      </c>
      <c r="Y102" s="15">
        <f>+Y87</f>
        <v>6</v>
      </c>
      <c r="Z102" s="15"/>
      <c r="AA102" s="15"/>
      <c r="AB102" s="15"/>
      <c r="AC102" s="15"/>
      <c r="AD102" s="15"/>
      <c r="AE102" s="15"/>
      <c r="AF102" s="15"/>
      <c r="AG102" s="15"/>
      <c r="AH102" s="15"/>
      <c r="AI102" s="15"/>
      <c r="AJ102" s="15"/>
      <c r="AK102" s="15"/>
      <c r="AL102" s="15"/>
      <c r="AM102" s="15"/>
      <c r="AN102" s="15"/>
    </row>
    <row r="103" spans="4:40" ht="12.75" customHeight="1" x14ac:dyDescent="0.2">
      <c r="D103" s="1">
        <f>COUNT(Notenbogen!C30)</f>
        <v>0</v>
      </c>
      <c r="E103" s="1">
        <f>COUNT(Notenbogen!D30)</f>
        <v>0</v>
      </c>
      <c r="F103" s="1">
        <f>COUNT(Notenbogen!E30)</f>
        <v>0</v>
      </c>
      <c r="G103" s="1">
        <f>COUNT(Notenbogen!F30)</f>
        <v>0</v>
      </c>
      <c r="H103" s="1">
        <f>COUNT(Notenbogen!G30)</f>
        <v>0</v>
      </c>
      <c r="I103" s="1">
        <f>COUNT(Notenbogen!H30)</f>
        <v>0</v>
      </c>
      <c r="J103" s="1">
        <f>COUNT(Notenbogen!I30)</f>
        <v>0</v>
      </c>
      <c r="K103" s="1">
        <f>COUNT(Notenbogen!J30)</f>
        <v>0</v>
      </c>
      <c r="L103" s="1">
        <f>COUNT(Notenbogen!K30)</f>
        <v>0</v>
      </c>
      <c r="U103" s="15"/>
      <c r="V103" s="247">
        <f t="shared" si="14"/>
        <v>24</v>
      </c>
      <c r="W103" s="247">
        <f>+W86</f>
        <v>25</v>
      </c>
      <c r="X103" s="247">
        <f>+X86</f>
        <v>24</v>
      </c>
      <c r="Y103" s="15">
        <f>+Y86</f>
        <v>7</v>
      </c>
      <c r="Z103" s="15"/>
      <c r="AA103" s="15"/>
      <c r="AB103" s="15"/>
      <c r="AC103" s="15"/>
      <c r="AD103" s="15"/>
      <c r="AE103" s="15"/>
      <c r="AF103" s="15"/>
      <c r="AG103" s="15"/>
      <c r="AH103" s="15"/>
      <c r="AI103" s="15"/>
      <c r="AJ103" s="15"/>
      <c r="AK103" s="15"/>
      <c r="AL103" s="15"/>
      <c r="AM103" s="15"/>
      <c r="AN103" s="15"/>
    </row>
    <row r="104" spans="4:40" ht="12.75" customHeight="1" x14ac:dyDescent="0.2">
      <c r="D104" s="1">
        <f>COUNT(Notenbogen!C31)</f>
        <v>0</v>
      </c>
      <c r="E104" s="1">
        <f>COUNT(Notenbogen!D31)</f>
        <v>0</v>
      </c>
      <c r="F104" s="1">
        <f>COUNT(Notenbogen!E31)</f>
        <v>0</v>
      </c>
      <c r="G104" s="1">
        <f>COUNT(Notenbogen!F31)</f>
        <v>0</v>
      </c>
      <c r="H104" s="1">
        <f>COUNT(Notenbogen!G31)</f>
        <v>0</v>
      </c>
      <c r="I104" s="1">
        <f>COUNT(Notenbogen!H31)</f>
        <v>0</v>
      </c>
      <c r="J104" s="1">
        <f>COUNT(Notenbogen!I31)</f>
        <v>0</v>
      </c>
      <c r="K104" s="1">
        <f>COUNT(Notenbogen!J31)</f>
        <v>0</v>
      </c>
      <c r="L104" s="1">
        <f>COUNT(Notenbogen!K31)</f>
        <v>0</v>
      </c>
      <c r="U104" s="15"/>
      <c r="V104" s="247">
        <f t="shared" si="14"/>
        <v>25.5</v>
      </c>
      <c r="W104" s="247">
        <f>+W85</f>
        <v>26</v>
      </c>
      <c r="X104" s="247">
        <f>+X85</f>
        <v>25.5</v>
      </c>
      <c r="Y104" s="15">
        <f>+Y85</f>
        <v>8</v>
      </c>
      <c r="Z104" s="15"/>
      <c r="AA104" s="15"/>
      <c r="AB104" s="15"/>
      <c r="AC104" s="15"/>
      <c r="AD104" s="15"/>
      <c r="AE104" s="15"/>
      <c r="AF104" s="15"/>
      <c r="AG104" s="15"/>
      <c r="AH104" s="15"/>
      <c r="AI104" s="15"/>
      <c r="AJ104" s="15"/>
      <c r="AK104" s="15"/>
      <c r="AL104" s="15"/>
      <c r="AM104" s="15"/>
      <c r="AN104" s="15"/>
    </row>
    <row r="105" spans="4:40" ht="12.75" customHeight="1" x14ac:dyDescent="0.2">
      <c r="D105" s="1">
        <f>COUNT(Notenbogen!C32)</f>
        <v>0</v>
      </c>
      <c r="E105" s="1">
        <f>COUNT(Notenbogen!D32)</f>
        <v>0</v>
      </c>
      <c r="F105" s="1">
        <f>COUNT(Notenbogen!E32)</f>
        <v>0</v>
      </c>
      <c r="G105" s="1">
        <f>COUNT(Notenbogen!F32)</f>
        <v>0</v>
      </c>
      <c r="H105" s="1">
        <f>COUNT(Notenbogen!G32)</f>
        <v>0</v>
      </c>
      <c r="I105" s="1">
        <f>COUNT(Notenbogen!H32)</f>
        <v>0</v>
      </c>
      <c r="J105" s="1">
        <f>COUNT(Notenbogen!I32)</f>
        <v>0</v>
      </c>
      <c r="K105" s="1">
        <f>COUNT(Notenbogen!J32)</f>
        <v>0</v>
      </c>
      <c r="L105" s="1">
        <f>COUNT(Notenbogen!K32)</f>
        <v>0</v>
      </c>
      <c r="U105" s="15"/>
      <c r="V105" s="247">
        <f t="shared" si="14"/>
        <v>26.5</v>
      </c>
      <c r="W105" s="247">
        <f>+W84</f>
        <v>27.5</v>
      </c>
      <c r="X105" s="247">
        <f>+X84</f>
        <v>26.5</v>
      </c>
      <c r="Y105" s="15">
        <f>+Y84</f>
        <v>9</v>
      </c>
      <c r="Z105" s="15"/>
      <c r="AA105" s="15"/>
      <c r="AB105" s="15"/>
      <c r="AC105" s="15"/>
      <c r="AD105" s="15"/>
      <c r="AE105" s="15"/>
      <c r="AF105" s="15"/>
      <c r="AG105" s="15"/>
      <c r="AH105" s="15"/>
      <c r="AI105" s="15"/>
      <c r="AJ105" s="15"/>
      <c r="AK105" s="15"/>
      <c r="AL105" s="15"/>
      <c r="AM105" s="15"/>
      <c r="AN105" s="15"/>
    </row>
    <row r="106" spans="4:40" ht="12.75" customHeight="1" x14ac:dyDescent="0.2">
      <c r="D106" s="1">
        <f>COUNT(Notenbogen!C33)</f>
        <v>0</v>
      </c>
      <c r="E106" s="1">
        <f>COUNT(Notenbogen!D33)</f>
        <v>0</v>
      </c>
      <c r="F106" s="1">
        <f>COUNT(Notenbogen!E33)</f>
        <v>0</v>
      </c>
      <c r="G106" s="1">
        <f>COUNT(Notenbogen!F33)</f>
        <v>0</v>
      </c>
      <c r="H106" s="1">
        <f>COUNT(Notenbogen!G33)</f>
        <v>0</v>
      </c>
      <c r="I106" s="1">
        <f>COUNT(Notenbogen!H33)</f>
        <v>0</v>
      </c>
      <c r="J106" s="1">
        <f>COUNT(Notenbogen!I33)</f>
        <v>0</v>
      </c>
      <c r="K106" s="1">
        <f>COUNT(Notenbogen!J33)</f>
        <v>0</v>
      </c>
      <c r="L106" s="1">
        <f>COUNT(Notenbogen!K33)</f>
        <v>0</v>
      </c>
      <c r="U106" s="15"/>
      <c r="V106" s="247">
        <f t="shared" si="14"/>
        <v>28</v>
      </c>
      <c r="W106" s="247">
        <f>+W83</f>
        <v>29.5</v>
      </c>
      <c r="X106" s="247">
        <f>+X83</f>
        <v>28</v>
      </c>
      <c r="Y106" s="15">
        <f>+Y83</f>
        <v>10</v>
      </c>
      <c r="Z106" s="15"/>
      <c r="AA106" s="15"/>
      <c r="AB106" s="15"/>
      <c r="AC106" s="15"/>
      <c r="AD106" s="15"/>
      <c r="AE106" s="15"/>
      <c r="AF106" s="15"/>
      <c r="AG106" s="15"/>
      <c r="AH106" s="15"/>
      <c r="AI106" s="15"/>
      <c r="AJ106" s="15"/>
      <c r="AK106" s="15"/>
      <c r="AL106" s="15"/>
      <c r="AM106" s="15"/>
      <c r="AN106" s="15"/>
    </row>
    <row r="107" spans="4:40" ht="12.75" customHeight="1" x14ac:dyDescent="0.2">
      <c r="D107" s="1">
        <f>COUNT(Notenbogen!C34)</f>
        <v>0</v>
      </c>
      <c r="E107" s="1">
        <f>COUNT(Notenbogen!D34)</f>
        <v>0</v>
      </c>
      <c r="F107" s="1">
        <f>COUNT(Notenbogen!E34)</f>
        <v>0</v>
      </c>
      <c r="G107" s="1">
        <f>COUNT(Notenbogen!F34)</f>
        <v>0</v>
      </c>
      <c r="H107" s="1">
        <f>COUNT(Notenbogen!G34)</f>
        <v>0</v>
      </c>
      <c r="I107" s="1">
        <f>COUNT(Notenbogen!H34)</f>
        <v>0</v>
      </c>
      <c r="J107" s="1">
        <f>COUNT(Notenbogen!I34)</f>
        <v>0</v>
      </c>
      <c r="K107" s="1">
        <f>COUNT(Notenbogen!J34)</f>
        <v>0</v>
      </c>
      <c r="L107" s="1">
        <f>COUNT(Notenbogen!K34)</f>
        <v>0</v>
      </c>
      <c r="U107" s="15"/>
      <c r="V107" s="247">
        <f t="shared" si="14"/>
        <v>30</v>
      </c>
      <c r="W107" s="247">
        <f>+W82</f>
        <v>31.5</v>
      </c>
      <c r="X107" s="247">
        <f>+X82</f>
        <v>30</v>
      </c>
      <c r="Y107" s="15">
        <f>+Y82</f>
        <v>11</v>
      </c>
      <c r="Z107" s="15"/>
      <c r="AA107" s="15"/>
      <c r="AB107" s="15"/>
      <c r="AC107" s="15"/>
      <c r="AD107" s="15"/>
      <c r="AE107" s="15"/>
      <c r="AF107" s="15"/>
      <c r="AG107" s="15"/>
      <c r="AH107" s="15"/>
      <c r="AI107" s="15"/>
      <c r="AJ107" s="15"/>
      <c r="AK107" s="15"/>
      <c r="AL107" s="15"/>
      <c r="AM107" s="15"/>
      <c r="AN107" s="15"/>
    </row>
    <row r="108" spans="4:40" ht="12.75" customHeight="1" x14ac:dyDescent="0.2">
      <c r="D108" s="1">
        <f>COUNT(Notenbogen!C35)</f>
        <v>0</v>
      </c>
      <c r="E108" s="1">
        <f>COUNT(Notenbogen!D35)</f>
        <v>0</v>
      </c>
      <c r="F108" s="1">
        <f>COUNT(Notenbogen!E35)</f>
        <v>0</v>
      </c>
      <c r="G108" s="1">
        <f>COUNT(Notenbogen!F35)</f>
        <v>0</v>
      </c>
      <c r="H108" s="1">
        <f>COUNT(Notenbogen!G35)</f>
        <v>0</v>
      </c>
      <c r="I108" s="1">
        <f>COUNT(Notenbogen!H35)</f>
        <v>0</v>
      </c>
      <c r="J108" s="1">
        <f>COUNT(Notenbogen!I35)</f>
        <v>0</v>
      </c>
      <c r="K108" s="1">
        <f>COUNT(Notenbogen!J35)</f>
        <v>0</v>
      </c>
      <c r="L108" s="1">
        <f>COUNT(Notenbogen!K35)</f>
        <v>0</v>
      </c>
      <c r="U108" s="15"/>
      <c r="V108" s="247">
        <f t="shared" si="14"/>
        <v>32</v>
      </c>
      <c r="W108" s="247">
        <f>+W81</f>
        <v>33.5</v>
      </c>
      <c r="X108" s="247">
        <f>+X81</f>
        <v>32</v>
      </c>
      <c r="Y108" s="15">
        <f>+Y81</f>
        <v>12</v>
      </c>
      <c r="Z108" s="15"/>
      <c r="AA108" s="15"/>
      <c r="AB108" s="15"/>
      <c r="AC108" s="15"/>
      <c r="AD108" s="15"/>
      <c r="AE108" s="15"/>
      <c r="AF108" s="15"/>
      <c r="AG108" s="15"/>
      <c r="AH108" s="15"/>
      <c r="AI108" s="15"/>
      <c r="AJ108" s="15"/>
      <c r="AK108" s="15"/>
      <c r="AL108" s="15"/>
      <c r="AM108" s="15"/>
      <c r="AN108" s="15"/>
    </row>
    <row r="109" spans="4:40" ht="12.75" customHeight="1" x14ac:dyDescent="0.2">
      <c r="D109" s="1">
        <f>COUNT(Notenbogen!C36)</f>
        <v>0</v>
      </c>
      <c r="E109" s="1">
        <f>COUNT(Notenbogen!D36)</f>
        <v>0</v>
      </c>
      <c r="F109" s="1">
        <f>COUNT(Notenbogen!E36)</f>
        <v>0</v>
      </c>
      <c r="G109" s="1">
        <f>COUNT(Notenbogen!F36)</f>
        <v>0</v>
      </c>
      <c r="H109" s="1">
        <f>COUNT(Notenbogen!G36)</f>
        <v>0</v>
      </c>
      <c r="I109" s="1">
        <f>COUNT(Notenbogen!H36)</f>
        <v>0</v>
      </c>
      <c r="J109" s="1">
        <f>COUNT(Notenbogen!I36)</f>
        <v>0</v>
      </c>
      <c r="K109" s="1">
        <f>COUNT(Notenbogen!J36)</f>
        <v>0</v>
      </c>
      <c r="L109" s="1">
        <f>COUNT(Notenbogen!K36)</f>
        <v>0</v>
      </c>
      <c r="U109" s="15"/>
      <c r="V109" s="247">
        <f t="shared" si="14"/>
        <v>34</v>
      </c>
      <c r="W109" s="247">
        <f>+W80</f>
        <v>35.5</v>
      </c>
      <c r="X109" s="247">
        <f>+X80</f>
        <v>34</v>
      </c>
      <c r="Y109" s="15">
        <f>+Y80</f>
        <v>13</v>
      </c>
      <c r="Z109" s="15"/>
      <c r="AA109" s="15"/>
      <c r="AB109" s="15"/>
      <c r="AC109" s="15"/>
      <c r="AD109" s="15"/>
      <c r="AE109" s="15"/>
      <c r="AF109" s="15"/>
      <c r="AG109" s="15"/>
      <c r="AH109" s="15"/>
      <c r="AI109" s="15"/>
      <c r="AJ109" s="15"/>
      <c r="AK109" s="15"/>
      <c r="AL109" s="15"/>
      <c r="AM109" s="15"/>
      <c r="AN109" s="15"/>
    </row>
    <row r="110" spans="4:40" ht="12.75" customHeight="1" x14ac:dyDescent="0.2">
      <c r="D110" s="1">
        <f>COUNT(Notenbogen!C37)</f>
        <v>0</v>
      </c>
      <c r="E110" s="1">
        <f>COUNT(Notenbogen!D37)</f>
        <v>0</v>
      </c>
      <c r="F110" s="1">
        <f>COUNT(Notenbogen!E37)</f>
        <v>0</v>
      </c>
      <c r="G110" s="1">
        <f>COUNT(Notenbogen!F37)</f>
        <v>0</v>
      </c>
      <c r="H110" s="1">
        <f>COUNT(Notenbogen!G37)</f>
        <v>0</v>
      </c>
      <c r="I110" s="1">
        <f>COUNT(Notenbogen!H37)</f>
        <v>0</v>
      </c>
      <c r="J110" s="1">
        <f>COUNT(Notenbogen!I37)</f>
        <v>0</v>
      </c>
      <c r="K110" s="1">
        <f>COUNT(Notenbogen!J37)</f>
        <v>0</v>
      </c>
      <c r="L110" s="1">
        <f>COUNT(Notenbogen!K37)</f>
        <v>0</v>
      </c>
      <c r="U110" s="15"/>
      <c r="V110" s="247">
        <f t="shared" si="14"/>
        <v>36</v>
      </c>
      <c r="W110" s="247">
        <f>+W79</f>
        <v>37.5</v>
      </c>
      <c r="X110" s="247">
        <f>+X79</f>
        <v>36</v>
      </c>
      <c r="Y110" s="15">
        <f>+Y79</f>
        <v>14</v>
      </c>
      <c r="Z110" s="15"/>
      <c r="AA110" s="15"/>
      <c r="AB110" s="15"/>
      <c r="AC110" s="15"/>
      <c r="AD110" s="15"/>
      <c r="AE110" s="15"/>
      <c r="AF110" s="15"/>
      <c r="AG110" s="15"/>
      <c r="AH110" s="15"/>
      <c r="AI110" s="15"/>
      <c r="AJ110" s="15"/>
      <c r="AK110" s="15"/>
      <c r="AL110" s="15"/>
      <c r="AM110" s="15"/>
      <c r="AN110" s="15"/>
    </row>
    <row r="111" spans="4:40" ht="12.75" customHeight="1" x14ac:dyDescent="0.2">
      <c r="D111" s="1">
        <f>COUNT(Notenbogen!C38)</f>
        <v>0</v>
      </c>
      <c r="E111" s="1">
        <f>COUNT(Notenbogen!D38)</f>
        <v>0</v>
      </c>
      <c r="F111" s="1">
        <f>COUNT(Notenbogen!E38)</f>
        <v>0</v>
      </c>
      <c r="G111" s="1">
        <f>COUNT(Notenbogen!F38)</f>
        <v>0</v>
      </c>
      <c r="H111" s="1">
        <f>COUNT(Notenbogen!G38)</f>
        <v>0</v>
      </c>
      <c r="I111" s="1">
        <f>COUNT(Notenbogen!H38)</f>
        <v>0</v>
      </c>
      <c r="J111" s="1">
        <f>COUNT(Notenbogen!I38)</f>
        <v>0</v>
      </c>
      <c r="K111" s="1">
        <f>COUNT(Notenbogen!J38)</f>
        <v>0</v>
      </c>
      <c r="L111" s="1">
        <f>COUNT(Notenbogen!K38)</f>
        <v>0</v>
      </c>
      <c r="U111" s="15"/>
      <c r="V111" s="247">
        <f t="shared" si="14"/>
        <v>38</v>
      </c>
      <c r="W111" s="247">
        <f>+W78</f>
        <v>40</v>
      </c>
      <c r="X111" s="247">
        <f>+X78</f>
        <v>38</v>
      </c>
      <c r="Y111" s="63">
        <f>+Y78</f>
        <v>15</v>
      </c>
      <c r="Z111" s="15"/>
      <c r="AA111" s="15"/>
      <c r="AB111" s="15"/>
      <c r="AC111" s="15"/>
      <c r="AD111" s="15"/>
      <c r="AE111" s="15"/>
      <c r="AF111" s="15"/>
      <c r="AG111" s="15"/>
      <c r="AH111" s="15"/>
      <c r="AI111" s="15"/>
      <c r="AJ111" s="15"/>
      <c r="AK111" s="15"/>
      <c r="AL111" s="15"/>
      <c r="AM111" s="15"/>
      <c r="AN111" s="15"/>
    </row>
    <row r="112" spans="4:40" ht="12.75" customHeight="1" x14ac:dyDescent="0.2">
      <c r="U112" s="15"/>
      <c r="V112" s="15"/>
      <c r="W112" s="15"/>
      <c r="X112" s="15"/>
      <c r="Y112" s="15"/>
      <c r="Z112" s="15"/>
      <c r="AA112" s="15"/>
      <c r="AB112" s="15"/>
      <c r="AC112" s="15"/>
      <c r="AD112" s="15"/>
      <c r="AE112" s="15"/>
      <c r="AF112" s="15"/>
      <c r="AG112" s="15"/>
      <c r="AH112" s="15"/>
      <c r="AI112" s="15"/>
      <c r="AJ112" s="15"/>
      <c r="AK112" s="15"/>
      <c r="AL112" s="15"/>
      <c r="AM112" s="15"/>
      <c r="AN112" s="15"/>
    </row>
    <row r="113" spans="4:40" ht="12.75" customHeight="1" x14ac:dyDescent="0.2">
      <c r="U113" s="15"/>
      <c r="V113" s="15"/>
      <c r="W113" s="15"/>
      <c r="X113" s="15"/>
      <c r="Y113" s="15"/>
      <c r="Z113" s="15"/>
      <c r="AA113" s="15"/>
      <c r="AB113" s="15"/>
      <c r="AC113" s="15"/>
      <c r="AD113" s="15"/>
      <c r="AE113" s="15"/>
      <c r="AF113" s="15"/>
      <c r="AG113" s="15"/>
      <c r="AH113" s="15"/>
      <c r="AI113" s="15"/>
      <c r="AJ113" s="15"/>
      <c r="AK113" s="15"/>
      <c r="AL113" s="15"/>
      <c r="AM113" s="15"/>
      <c r="AN113" s="15"/>
    </row>
    <row r="114" spans="4:40" ht="12.75" customHeight="1" x14ac:dyDescent="0.2">
      <c r="U114" s="15"/>
      <c r="V114" s="15"/>
      <c r="W114" s="15"/>
      <c r="X114" s="15"/>
      <c r="Y114" s="15"/>
      <c r="Z114" s="15"/>
      <c r="AA114" s="15"/>
      <c r="AB114" s="15"/>
      <c r="AC114" s="15"/>
      <c r="AD114" s="15"/>
      <c r="AE114" s="15"/>
      <c r="AF114" s="15"/>
      <c r="AG114" s="15"/>
      <c r="AH114" s="15"/>
      <c r="AI114" s="15"/>
      <c r="AJ114" s="15"/>
      <c r="AK114" s="15"/>
      <c r="AL114" s="15"/>
      <c r="AM114" s="15"/>
      <c r="AN114" s="15"/>
    </row>
    <row r="115" spans="4:40" ht="12.75" customHeight="1" x14ac:dyDescent="0.2">
      <c r="U115" s="15"/>
      <c r="V115" s="15"/>
      <c r="W115" s="15"/>
      <c r="X115" s="15"/>
      <c r="Y115" s="15"/>
      <c r="Z115" s="15"/>
      <c r="AA115" s="15"/>
      <c r="AB115" s="15"/>
      <c r="AC115" s="15"/>
      <c r="AD115" s="15"/>
      <c r="AE115" s="15"/>
      <c r="AF115" s="15"/>
      <c r="AG115" s="15"/>
      <c r="AH115" s="20"/>
      <c r="AI115" s="383"/>
      <c r="AJ115" s="26"/>
      <c r="AK115" s="26"/>
      <c r="AL115" s="20"/>
      <c r="AM115" s="53" t="s">
        <v>41</v>
      </c>
      <c r="AN115" s="383"/>
    </row>
    <row r="116" spans="4:40" ht="12.75" customHeight="1" thickBot="1" x14ac:dyDescent="0.25">
      <c r="D116" s="472" t="s">
        <v>172</v>
      </c>
      <c r="U116" s="383"/>
      <c r="V116" s="250"/>
      <c r="W116" s="500"/>
      <c r="X116" s="500"/>
      <c r="Y116" s="30"/>
      <c r="Z116" s="500"/>
      <c r="AA116" s="500"/>
      <c r="AB116" s="15"/>
      <c r="AC116" s="30"/>
      <c r="AD116" s="383"/>
      <c r="AE116" s="383"/>
      <c r="AF116" s="26"/>
      <c r="AG116" s="26"/>
      <c r="AH116" s="20"/>
      <c r="AI116" s="30"/>
      <c r="AJ116" s="383"/>
      <c r="AK116" s="30"/>
      <c r="AL116" s="383"/>
      <c r="AM116" s="383"/>
      <c r="AN116" s="383"/>
    </row>
    <row r="117" spans="4:40" ht="12.75" customHeight="1" x14ac:dyDescent="0.2">
      <c r="D117" s="472" t="s">
        <v>166</v>
      </c>
      <c r="E117" s="472" t="s">
        <v>167</v>
      </c>
      <c r="F117" s="472" t="s">
        <v>168</v>
      </c>
      <c r="G117" s="472" t="s">
        <v>169</v>
      </c>
      <c r="H117" s="472" t="s">
        <v>170</v>
      </c>
      <c r="I117" s="472" t="s">
        <v>171</v>
      </c>
      <c r="J117" s="472" t="s">
        <v>38</v>
      </c>
      <c r="K117" s="472" t="s">
        <v>152</v>
      </c>
      <c r="L117" s="472" t="s">
        <v>153</v>
      </c>
      <c r="U117" s="251"/>
      <c r="V117" s="250"/>
      <c r="W117" s="501"/>
      <c r="X117" s="501"/>
      <c r="Y117" s="30"/>
      <c r="Z117" s="500"/>
      <c r="AA117" s="500"/>
      <c r="AB117" s="15"/>
      <c r="AC117" s="18" t="s">
        <v>6</v>
      </c>
      <c r="AD117" s="19" t="s">
        <v>18</v>
      </c>
      <c r="AE117" s="384"/>
      <c r="AF117" s="502" t="s">
        <v>27</v>
      </c>
      <c r="AG117" s="503"/>
      <c r="AH117" s="20"/>
      <c r="AI117" s="18" t="s">
        <v>6</v>
      </c>
      <c r="AJ117" s="19" t="s">
        <v>18</v>
      </c>
      <c r="AK117" s="21"/>
      <c r="AL117" s="504" t="s">
        <v>28</v>
      </c>
      <c r="AM117" s="505"/>
      <c r="AN117" s="22" t="s">
        <v>29</v>
      </c>
    </row>
    <row r="118" spans="4:40" ht="12.75" customHeight="1" x14ac:dyDescent="0.2">
      <c r="D118" s="1">
        <f>COUNT(Notenbogen!N4)</f>
        <v>0</v>
      </c>
      <c r="E118" s="1">
        <f>COUNT(Notenbogen!O4)</f>
        <v>0</v>
      </c>
      <c r="F118" s="1">
        <f>COUNT(Notenbogen!P4)</f>
        <v>0</v>
      </c>
      <c r="G118" s="1">
        <f>COUNT(Notenbogen!Q4)</f>
        <v>0</v>
      </c>
      <c r="H118" s="1">
        <f>COUNT(Notenbogen!R4)</f>
        <v>0</v>
      </c>
      <c r="I118" s="1">
        <f>COUNT(Notenbogen!S4)</f>
        <v>0</v>
      </c>
      <c r="J118" s="1">
        <f>COUNT(Notenbogen!T4)</f>
        <v>0</v>
      </c>
      <c r="K118" s="1">
        <f>COUNT(Notenbogen!U4)</f>
        <v>0</v>
      </c>
      <c r="L118" s="1">
        <f>COUNT(Notenbogen!V4)</f>
        <v>0</v>
      </c>
      <c r="U118" s="252"/>
      <c r="V118" s="250"/>
      <c r="W118" s="383"/>
      <c r="X118" s="383"/>
      <c r="Y118" s="30"/>
      <c r="Z118" s="500"/>
      <c r="AA118" s="500"/>
      <c r="AB118" s="15"/>
      <c r="AC118" s="24"/>
      <c r="AD118" s="25"/>
      <c r="AE118" s="383"/>
      <c r="AF118" s="26" t="s">
        <v>32</v>
      </c>
      <c r="AG118" s="27" t="s">
        <v>33</v>
      </c>
      <c r="AH118" s="20"/>
      <c r="AI118" s="24"/>
      <c r="AJ118" s="25"/>
      <c r="AK118" s="383"/>
      <c r="AL118" s="383" t="s">
        <v>32</v>
      </c>
      <c r="AM118" s="241" t="s">
        <v>33</v>
      </c>
      <c r="AN118" s="28"/>
    </row>
    <row r="119" spans="4:40" ht="12.75" customHeight="1" x14ac:dyDescent="0.2">
      <c r="D119" s="1">
        <f>COUNT(Notenbogen!N5)</f>
        <v>0</v>
      </c>
      <c r="E119" s="1">
        <f>COUNT(Notenbogen!O5)</f>
        <v>0</v>
      </c>
      <c r="F119" s="1">
        <f>COUNT(Notenbogen!P5)</f>
        <v>0</v>
      </c>
      <c r="G119" s="1">
        <f>COUNT(Notenbogen!Q5)</f>
        <v>0</v>
      </c>
      <c r="H119" s="1">
        <f>COUNT(Notenbogen!R5)</f>
        <v>0</v>
      </c>
      <c r="I119" s="1">
        <f>COUNT(Notenbogen!S5)</f>
        <v>0</v>
      </c>
      <c r="J119" s="1">
        <f>COUNT(Notenbogen!T5)</f>
        <v>0</v>
      </c>
      <c r="K119" s="1">
        <f>COUNT(Notenbogen!U5)</f>
        <v>0</v>
      </c>
      <c r="L119" s="1">
        <f>COUNT(Notenbogen!V5)</f>
        <v>0</v>
      </c>
      <c r="U119" s="30"/>
      <c r="V119" s="250"/>
      <c r="W119" s="383"/>
      <c r="X119" s="383"/>
      <c r="Y119" s="30"/>
      <c r="Z119" s="383"/>
      <c r="AA119" s="383"/>
      <c r="AB119" s="15"/>
      <c r="AC119" s="33"/>
      <c r="AD119" s="34"/>
      <c r="AE119" s="35"/>
      <c r="AF119" s="41"/>
      <c r="AG119" s="42"/>
      <c r="AH119" s="30"/>
      <c r="AI119" s="33"/>
      <c r="AJ119" s="34"/>
      <c r="AK119" s="35"/>
      <c r="AL119" s="36"/>
      <c r="AM119" s="37"/>
      <c r="AN119" s="38"/>
    </row>
    <row r="120" spans="4:40" ht="12.75" customHeight="1" x14ac:dyDescent="0.2">
      <c r="D120" s="1">
        <f>COUNT(Notenbogen!N6)</f>
        <v>0</v>
      </c>
      <c r="E120" s="1">
        <f>COUNT(Notenbogen!O6)</f>
        <v>0</v>
      </c>
      <c r="F120" s="1">
        <f>COUNT(Notenbogen!P6)</f>
        <v>0</v>
      </c>
      <c r="G120" s="1">
        <f>COUNT(Notenbogen!Q6)</f>
        <v>0</v>
      </c>
      <c r="H120" s="1">
        <f>COUNT(Notenbogen!R6)</f>
        <v>0</v>
      </c>
      <c r="I120" s="1">
        <f>COUNT(Notenbogen!S6)</f>
        <v>0</v>
      </c>
      <c r="J120" s="1">
        <f>COUNT(Notenbogen!T6)</f>
        <v>0</v>
      </c>
      <c r="K120" s="1">
        <f>COUNT(Notenbogen!U6)</f>
        <v>0</v>
      </c>
      <c r="L120" s="1">
        <f>COUNT(Notenbogen!V6)</f>
        <v>0</v>
      </c>
      <c r="U120" s="251"/>
      <c r="V120" s="250"/>
      <c r="W120" s="44"/>
      <c r="X120" s="383"/>
      <c r="Y120" s="30"/>
      <c r="Z120" s="383"/>
      <c r="AA120" s="383"/>
      <c r="AB120" s="15"/>
      <c r="AC120" s="43" t="s">
        <v>36</v>
      </c>
      <c r="AD120" s="25">
        <v>15</v>
      </c>
      <c r="AE120" s="30"/>
      <c r="AF120" s="26">
        <f>I2SA!$H$35+30*(100-I2SA!$H$35)/30</f>
        <v>100</v>
      </c>
      <c r="AG120" s="27">
        <f t="shared" ref="AG120:AG131" si="15">AF121+0.1</f>
        <v>95</v>
      </c>
      <c r="AH120" s="30"/>
      <c r="AI120" s="43" t="s">
        <v>36</v>
      </c>
      <c r="AJ120" s="25">
        <v>15</v>
      </c>
      <c r="AK120" s="30"/>
      <c r="AL120" s="26">
        <f>I2SA!$H$30</f>
        <v>40</v>
      </c>
      <c r="AM120" s="242">
        <f>AL121+0.5</f>
        <v>38</v>
      </c>
      <c r="AN120" s="28">
        <f t="shared" ref="AN120:AN134" si="16">IF(AM120&gt;AL120,"ALARM",AL120-AL121)</f>
        <v>2.5</v>
      </c>
    </row>
    <row r="121" spans="4:40" ht="12.75" customHeight="1" x14ac:dyDescent="0.2">
      <c r="D121" s="1">
        <f>COUNT(Notenbogen!N7)</f>
        <v>0</v>
      </c>
      <c r="E121" s="1">
        <f>COUNT(Notenbogen!O7)</f>
        <v>0</v>
      </c>
      <c r="F121" s="1">
        <f>COUNT(Notenbogen!P7)</f>
        <v>0</v>
      </c>
      <c r="G121" s="1">
        <f>COUNT(Notenbogen!Q7)</f>
        <v>0</v>
      </c>
      <c r="H121" s="1">
        <f>COUNT(Notenbogen!R7)</f>
        <v>0</v>
      </c>
      <c r="I121" s="1">
        <f>COUNT(Notenbogen!S7)</f>
        <v>0</v>
      </c>
      <c r="J121" s="1">
        <f>COUNT(Notenbogen!T7)</f>
        <v>0</v>
      </c>
      <c r="K121" s="1">
        <f>COUNT(Notenbogen!U7)</f>
        <v>0</v>
      </c>
      <c r="L121" s="1">
        <f>COUNT(Notenbogen!V7)</f>
        <v>0</v>
      </c>
      <c r="U121" s="251"/>
      <c r="V121" s="250"/>
      <c r="W121" s="383"/>
      <c r="X121" s="383"/>
      <c r="Y121" s="30"/>
      <c r="Z121" s="383"/>
      <c r="AA121" s="383"/>
      <c r="AB121" s="15"/>
      <c r="AC121" s="24">
        <v>1</v>
      </c>
      <c r="AD121" s="25">
        <v>14</v>
      </c>
      <c r="AE121" s="30"/>
      <c r="AF121" s="26">
        <f>I2SA!$H$35+27*(100-I2SA!$H$35)/30</f>
        <v>94.9</v>
      </c>
      <c r="AG121" s="27">
        <f t="shared" si="15"/>
        <v>89.899999999999991</v>
      </c>
      <c r="AH121" s="30"/>
      <c r="AI121" s="24">
        <v>1</v>
      </c>
      <c r="AJ121" s="25">
        <v>14</v>
      </c>
      <c r="AK121" s="30"/>
      <c r="AL121" s="26">
        <f>ROUNDDOWN(I2SA!$H$30*AF121/500,1)*5</f>
        <v>37.5</v>
      </c>
      <c r="AM121" s="242">
        <f t="shared" ref="AM121:AM133" si="17">AL122+0.5</f>
        <v>36</v>
      </c>
      <c r="AN121" s="28">
        <f t="shared" si="16"/>
        <v>2</v>
      </c>
    </row>
    <row r="122" spans="4:40" ht="12.75" customHeight="1" x14ac:dyDescent="0.2">
      <c r="D122" s="1">
        <f>COUNT(Notenbogen!N8)</f>
        <v>0</v>
      </c>
      <c r="E122" s="1">
        <f>COUNT(Notenbogen!O8)</f>
        <v>0</v>
      </c>
      <c r="F122" s="1">
        <f>COUNT(Notenbogen!P8)</f>
        <v>0</v>
      </c>
      <c r="G122" s="1">
        <f>COUNT(Notenbogen!Q8)</f>
        <v>0</v>
      </c>
      <c r="H122" s="1">
        <f>COUNT(Notenbogen!R8)</f>
        <v>0</v>
      </c>
      <c r="I122" s="1">
        <f>COUNT(Notenbogen!S8)</f>
        <v>0</v>
      </c>
      <c r="J122" s="1">
        <f>COUNT(Notenbogen!T8)</f>
        <v>0</v>
      </c>
      <c r="K122" s="1">
        <f>COUNT(Notenbogen!U8)</f>
        <v>0</v>
      </c>
      <c r="L122" s="1">
        <f>COUNT(Notenbogen!V8)</f>
        <v>0</v>
      </c>
      <c r="U122" s="251"/>
      <c r="V122" s="250"/>
      <c r="W122" s="383"/>
      <c r="X122" s="383"/>
      <c r="Y122" s="30"/>
      <c r="Z122" s="383"/>
      <c r="AA122" s="383"/>
      <c r="AB122" s="15"/>
      <c r="AC122" s="46" t="s">
        <v>9</v>
      </c>
      <c r="AD122" s="34">
        <v>13</v>
      </c>
      <c r="AE122" s="35"/>
      <c r="AF122" s="47">
        <f>I2SA!$H$35+24*(100-I2SA!$H$35)/30</f>
        <v>89.8</v>
      </c>
      <c r="AG122" s="48">
        <f t="shared" si="15"/>
        <v>84.8</v>
      </c>
      <c r="AH122" s="30"/>
      <c r="AI122" s="46" t="s">
        <v>9</v>
      </c>
      <c r="AJ122" s="34">
        <v>13</v>
      </c>
      <c r="AK122" s="35"/>
      <c r="AL122" s="26">
        <f>ROUNDDOWN(I2SA!$H$30*AF122/500,1)*5</f>
        <v>35.5</v>
      </c>
      <c r="AM122" s="242">
        <f t="shared" si="17"/>
        <v>34</v>
      </c>
      <c r="AN122" s="38">
        <f t="shared" si="16"/>
        <v>2</v>
      </c>
    </row>
    <row r="123" spans="4:40" ht="12.75" customHeight="1" x14ac:dyDescent="0.2">
      <c r="D123" s="1">
        <f>COUNT(Notenbogen!N9)</f>
        <v>0</v>
      </c>
      <c r="E123" s="1">
        <f>COUNT(Notenbogen!O9)</f>
        <v>0</v>
      </c>
      <c r="F123" s="1">
        <f>COUNT(Notenbogen!P9)</f>
        <v>0</v>
      </c>
      <c r="G123" s="1">
        <f>COUNT(Notenbogen!Q9)</f>
        <v>0</v>
      </c>
      <c r="H123" s="1">
        <f>COUNT(Notenbogen!R9)</f>
        <v>0</v>
      </c>
      <c r="I123" s="1">
        <f>COUNT(Notenbogen!S9)</f>
        <v>0</v>
      </c>
      <c r="J123" s="1">
        <f>COUNT(Notenbogen!T9)</f>
        <v>0</v>
      </c>
      <c r="K123" s="1">
        <f>COUNT(Notenbogen!U9)</f>
        <v>0</v>
      </c>
      <c r="L123" s="1">
        <f>COUNT(Notenbogen!V9)</f>
        <v>0</v>
      </c>
      <c r="U123" s="251"/>
      <c r="V123" s="250"/>
      <c r="W123" s="383"/>
      <c r="X123" s="383"/>
      <c r="Y123" s="30"/>
      <c r="Z123" s="383"/>
      <c r="AA123" s="383"/>
      <c r="AB123" s="15"/>
      <c r="AC123" s="43" t="s">
        <v>36</v>
      </c>
      <c r="AD123" s="25">
        <v>12</v>
      </c>
      <c r="AE123" s="30"/>
      <c r="AF123" s="26">
        <f>I2SA!$H$35+21*(100-I2SA!$H$35)/30</f>
        <v>84.7</v>
      </c>
      <c r="AG123" s="27">
        <f t="shared" si="15"/>
        <v>79.699999999999989</v>
      </c>
      <c r="AH123" s="30"/>
      <c r="AI123" s="43" t="s">
        <v>36</v>
      </c>
      <c r="AJ123" s="25">
        <v>12</v>
      </c>
      <c r="AK123" s="30"/>
      <c r="AL123" s="26">
        <f>ROUNDDOWN(I2SA!$H$30*AF123/500,1)*5</f>
        <v>33.5</v>
      </c>
      <c r="AM123" s="242">
        <f t="shared" si="17"/>
        <v>32</v>
      </c>
      <c r="AN123" s="28">
        <f t="shared" si="16"/>
        <v>2</v>
      </c>
    </row>
    <row r="124" spans="4:40" ht="12.75" customHeight="1" x14ac:dyDescent="0.2">
      <c r="D124" s="1">
        <f>COUNT(Notenbogen!N10)</f>
        <v>0</v>
      </c>
      <c r="E124" s="1">
        <f>COUNT(Notenbogen!O10)</f>
        <v>0</v>
      </c>
      <c r="F124" s="1">
        <f>COUNT(Notenbogen!P10)</f>
        <v>0</v>
      </c>
      <c r="G124" s="1">
        <f>COUNT(Notenbogen!Q10)</f>
        <v>0</v>
      </c>
      <c r="H124" s="1">
        <f>COUNT(Notenbogen!R10)</f>
        <v>0</v>
      </c>
      <c r="I124" s="1">
        <f>COUNT(Notenbogen!S10)</f>
        <v>0</v>
      </c>
      <c r="J124" s="1">
        <f>COUNT(Notenbogen!T10)</f>
        <v>0</v>
      </c>
      <c r="K124" s="1">
        <f>COUNT(Notenbogen!U10)</f>
        <v>0</v>
      </c>
      <c r="L124" s="1">
        <f>COUNT(Notenbogen!V10)</f>
        <v>0</v>
      </c>
      <c r="U124" s="251"/>
      <c r="V124" s="250"/>
      <c r="W124" s="383"/>
      <c r="X124" s="383"/>
      <c r="Y124" s="30"/>
      <c r="Z124" s="383"/>
      <c r="AA124" s="383"/>
      <c r="AB124" s="15"/>
      <c r="AC124" s="24">
        <v>2</v>
      </c>
      <c r="AD124" s="25">
        <v>11</v>
      </c>
      <c r="AE124" s="30"/>
      <c r="AF124" s="26">
        <f>I2SA!$H$35+18*(100-I2SA!$H$35)/30</f>
        <v>79.599999999999994</v>
      </c>
      <c r="AG124" s="27">
        <f t="shared" si="15"/>
        <v>74.599999999999994</v>
      </c>
      <c r="AH124" s="30"/>
      <c r="AI124" s="24">
        <v>2</v>
      </c>
      <c r="AJ124" s="25">
        <v>11</v>
      </c>
      <c r="AK124" s="30"/>
      <c r="AL124" s="26">
        <f>ROUNDDOWN(I2SA!$H$30*AF124/500,1)*5</f>
        <v>31.5</v>
      </c>
      <c r="AM124" s="242">
        <f t="shared" si="17"/>
        <v>30</v>
      </c>
      <c r="AN124" s="28">
        <f t="shared" si="16"/>
        <v>2</v>
      </c>
    </row>
    <row r="125" spans="4:40" ht="12.75" customHeight="1" x14ac:dyDescent="0.2">
      <c r="D125" s="1">
        <f>COUNT(Notenbogen!N11)</f>
        <v>0</v>
      </c>
      <c r="E125" s="1">
        <f>COUNT(Notenbogen!O11)</f>
        <v>0</v>
      </c>
      <c r="F125" s="1">
        <f>COUNT(Notenbogen!P11)</f>
        <v>0</v>
      </c>
      <c r="G125" s="1">
        <f>COUNT(Notenbogen!Q11)</f>
        <v>0</v>
      </c>
      <c r="H125" s="1">
        <f>COUNT(Notenbogen!R11)</f>
        <v>0</v>
      </c>
      <c r="I125" s="1">
        <f>COUNT(Notenbogen!S11)</f>
        <v>0</v>
      </c>
      <c r="J125" s="1">
        <f>COUNT(Notenbogen!T11)</f>
        <v>0</v>
      </c>
      <c r="K125" s="1">
        <f>COUNT(Notenbogen!U11)</f>
        <v>0</v>
      </c>
      <c r="L125" s="1">
        <f>COUNT(Notenbogen!V11)</f>
        <v>0</v>
      </c>
      <c r="U125" s="251"/>
      <c r="V125" s="250"/>
      <c r="W125" s="383"/>
      <c r="X125" s="383"/>
      <c r="Y125" s="30"/>
      <c r="Z125" s="383"/>
      <c r="AA125" s="383"/>
      <c r="AB125" s="15"/>
      <c r="AC125" s="46" t="s">
        <v>9</v>
      </c>
      <c r="AD125" s="34">
        <v>10</v>
      </c>
      <c r="AE125" s="35"/>
      <c r="AF125" s="47">
        <f>I2SA!$H$35+15*(100-I2SA!$H$35)/30</f>
        <v>74.5</v>
      </c>
      <c r="AG125" s="48">
        <f t="shared" si="15"/>
        <v>69.5</v>
      </c>
      <c r="AH125" s="30"/>
      <c r="AI125" s="46" t="s">
        <v>9</v>
      </c>
      <c r="AJ125" s="34">
        <v>10</v>
      </c>
      <c r="AK125" s="35"/>
      <c r="AL125" s="26">
        <f>ROUNDDOWN(I2SA!$H$30*AF125/500,1)*5</f>
        <v>29.5</v>
      </c>
      <c r="AM125" s="242">
        <f t="shared" si="17"/>
        <v>28</v>
      </c>
      <c r="AN125" s="38">
        <f t="shared" si="16"/>
        <v>2</v>
      </c>
    </row>
    <row r="126" spans="4:40" ht="12.75" customHeight="1" x14ac:dyDescent="0.2">
      <c r="D126" s="1">
        <f>COUNT(Notenbogen!N12)</f>
        <v>0</v>
      </c>
      <c r="E126" s="1">
        <f>COUNT(Notenbogen!O12)</f>
        <v>0</v>
      </c>
      <c r="F126" s="1">
        <f>COUNT(Notenbogen!P12)</f>
        <v>0</v>
      </c>
      <c r="G126" s="1">
        <f>COUNT(Notenbogen!Q12)</f>
        <v>0</v>
      </c>
      <c r="H126" s="1">
        <f>COUNT(Notenbogen!R12)</f>
        <v>0</v>
      </c>
      <c r="I126" s="1">
        <f>COUNT(Notenbogen!S12)</f>
        <v>0</v>
      </c>
      <c r="J126" s="1">
        <f>COUNT(Notenbogen!T12)</f>
        <v>0</v>
      </c>
      <c r="K126" s="1">
        <f>COUNT(Notenbogen!U12)</f>
        <v>0</v>
      </c>
      <c r="L126" s="1">
        <f>COUNT(Notenbogen!V12)</f>
        <v>0</v>
      </c>
      <c r="U126" s="251"/>
      <c r="V126" s="250"/>
      <c r="W126" s="383"/>
      <c r="X126" s="383"/>
      <c r="Y126" s="30"/>
      <c r="Z126" s="383"/>
      <c r="AA126" s="383"/>
      <c r="AB126" s="15"/>
      <c r="AC126" s="43" t="s">
        <v>36</v>
      </c>
      <c r="AD126" s="25">
        <v>9</v>
      </c>
      <c r="AE126" s="30"/>
      <c r="AF126" s="26">
        <f>I2SA!$H$35+12*(100-I2SA!$H$35)/30</f>
        <v>69.400000000000006</v>
      </c>
      <c r="AG126" s="27">
        <f t="shared" si="15"/>
        <v>66.099999999999994</v>
      </c>
      <c r="AH126" s="30"/>
      <c r="AI126" s="43" t="s">
        <v>36</v>
      </c>
      <c r="AJ126" s="25">
        <v>9</v>
      </c>
      <c r="AK126" s="30"/>
      <c r="AL126" s="26">
        <f>ROUNDDOWN(I2SA!$H$30*AF126/500,1)*5</f>
        <v>27.5</v>
      </c>
      <c r="AM126" s="242">
        <f t="shared" si="17"/>
        <v>26.5</v>
      </c>
      <c r="AN126" s="28">
        <f t="shared" si="16"/>
        <v>1.5</v>
      </c>
    </row>
    <row r="127" spans="4:40" ht="12.75" customHeight="1" x14ac:dyDescent="0.2">
      <c r="D127" s="1">
        <f>COUNT(Notenbogen!N13)</f>
        <v>0</v>
      </c>
      <c r="E127" s="1">
        <f>COUNT(Notenbogen!O13)</f>
        <v>0</v>
      </c>
      <c r="F127" s="1">
        <f>COUNT(Notenbogen!P13)</f>
        <v>0</v>
      </c>
      <c r="G127" s="1">
        <f>COUNT(Notenbogen!Q13)</f>
        <v>0</v>
      </c>
      <c r="H127" s="1">
        <f>COUNT(Notenbogen!R13)</f>
        <v>0</v>
      </c>
      <c r="I127" s="1">
        <f>COUNT(Notenbogen!S13)</f>
        <v>0</v>
      </c>
      <c r="J127" s="1">
        <f>COUNT(Notenbogen!T13)</f>
        <v>0</v>
      </c>
      <c r="K127" s="1">
        <f>COUNT(Notenbogen!U13)</f>
        <v>0</v>
      </c>
      <c r="L127" s="1">
        <f>COUNT(Notenbogen!V13)</f>
        <v>0</v>
      </c>
      <c r="U127" s="251"/>
      <c r="V127" s="250"/>
      <c r="W127" s="383"/>
      <c r="X127" s="383"/>
      <c r="Y127" s="30"/>
      <c r="Z127" s="383"/>
      <c r="AA127" s="383"/>
      <c r="AB127" s="15"/>
      <c r="AC127" s="24">
        <v>3</v>
      </c>
      <c r="AD127" s="25">
        <v>8</v>
      </c>
      <c r="AE127" s="30"/>
      <c r="AF127" s="26">
        <f>I2SA!$H$35+10*(100-I2SA!$H$35)/30</f>
        <v>66</v>
      </c>
      <c r="AG127" s="27">
        <f t="shared" si="15"/>
        <v>62.7</v>
      </c>
      <c r="AH127" s="30"/>
      <c r="AI127" s="24">
        <v>3</v>
      </c>
      <c r="AJ127" s="25">
        <v>8</v>
      </c>
      <c r="AK127" s="30"/>
      <c r="AL127" s="26">
        <f>ROUNDDOWN(I2SA!$H$30*AF127/500,1)*5</f>
        <v>26</v>
      </c>
      <c r="AM127" s="242">
        <f t="shared" si="17"/>
        <v>25.5</v>
      </c>
      <c r="AN127" s="28">
        <f t="shared" si="16"/>
        <v>1</v>
      </c>
    </row>
    <row r="128" spans="4:40" ht="12.75" customHeight="1" x14ac:dyDescent="0.2">
      <c r="D128" s="1">
        <f>COUNT(Notenbogen!N14)</f>
        <v>0</v>
      </c>
      <c r="E128" s="1">
        <f>COUNT(Notenbogen!O14)</f>
        <v>0</v>
      </c>
      <c r="F128" s="1">
        <f>COUNT(Notenbogen!P14)</f>
        <v>0</v>
      </c>
      <c r="G128" s="1">
        <f>COUNT(Notenbogen!Q14)</f>
        <v>0</v>
      </c>
      <c r="H128" s="1">
        <f>COUNT(Notenbogen!R14)</f>
        <v>0</v>
      </c>
      <c r="I128" s="1">
        <f>COUNT(Notenbogen!S14)</f>
        <v>0</v>
      </c>
      <c r="J128" s="1">
        <f>COUNT(Notenbogen!T14)</f>
        <v>0</v>
      </c>
      <c r="K128" s="1">
        <f>COUNT(Notenbogen!U14)</f>
        <v>0</v>
      </c>
      <c r="L128" s="1">
        <f>COUNT(Notenbogen!V14)</f>
        <v>0</v>
      </c>
      <c r="U128" s="251"/>
      <c r="V128" s="250"/>
      <c r="W128" s="383"/>
      <c r="X128" s="383"/>
      <c r="Y128" s="30"/>
      <c r="Z128" s="383"/>
      <c r="AA128" s="383"/>
      <c r="AB128" s="15"/>
      <c r="AC128" s="46" t="s">
        <v>9</v>
      </c>
      <c r="AD128" s="34">
        <v>7</v>
      </c>
      <c r="AE128" s="35"/>
      <c r="AF128" s="47">
        <f>I2SA!$H$35+8*(100-I2SA!$H$35)/30</f>
        <v>62.6</v>
      </c>
      <c r="AG128" s="48">
        <f t="shared" si="15"/>
        <v>59.300000000000004</v>
      </c>
      <c r="AH128" s="30"/>
      <c r="AI128" s="46" t="s">
        <v>9</v>
      </c>
      <c r="AJ128" s="34">
        <v>7</v>
      </c>
      <c r="AK128" s="35"/>
      <c r="AL128" s="26">
        <f>ROUNDDOWN(I2SA!$H$30*AF128/500,1)*5</f>
        <v>25</v>
      </c>
      <c r="AM128" s="242">
        <f t="shared" si="17"/>
        <v>24</v>
      </c>
      <c r="AN128" s="38">
        <f t="shared" si="16"/>
        <v>1.5</v>
      </c>
    </row>
    <row r="129" spans="4:40" ht="12.75" customHeight="1" x14ac:dyDescent="0.2">
      <c r="D129" s="1">
        <f>COUNT(Notenbogen!N15)</f>
        <v>0</v>
      </c>
      <c r="E129" s="1">
        <f>COUNT(Notenbogen!O15)</f>
        <v>0</v>
      </c>
      <c r="F129" s="1">
        <f>COUNT(Notenbogen!P15)</f>
        <v>0</v>
      </c>
      <c r="G129" s="1">
        <f>COUNT(Notenbogen!Q15)</f>
        <v>0</v>
      </c>
      <c r="H129" s="1">
        <f>COUNT(Notenbogen!R15)</f>
        <v>0</v>
      </c>
      <c r="I129" s="1">
        <f>COUNT(Notenbogen!S15)</f>
        <v>0</v>
      </c>
      <c r="J129" s="1">
        <f>COUNT(Notenbogen!T15)</f>
        <v>0</v>
      </c>
      <c r="K129" s="1">
        <f>COUNT(Notenbogen!U15)</f>
        <v>0</v>
      </c>
      <c r="L129" s="1">
        <f>COUNT(Notenbogen!V15)</f>
        <v>0</v>
      </c>
      <c r="U129" s="251"/>
      <c r="V129" s="250"/>
      <c r="W129" s="383"/>
      <c r="X129" s="383"/>
      <c r="Y129" s="30"/>
      <c r="Z129" s="383"/>
      <c r="AA129" s="383"/>
      <c r="AB129" s="15"/>
      <c r="AC129" s="43" t="s">
        <v>36</v>
      </c>
      <c r="AD129" s="25">
        <v>6</v>
      </c>
      <c r="AE129" s="30"/>
      <c r="AF129" s="26">
        <f>I2SA!$H$35+6*(100-I2SA!$H$35)/30</f>
        <v>59.2</v>
      </c>
      <c r="AG129" s="27">
        <f t="shared" si="15"/>
        <v>55.9</v>
      </c>
      <c r="AH129" s="30"/>
      <c r="AI129" s="43" t="s">
        <v>36</v>
      </c>
      <c r="AJ129" s="25">
        <v>6</v>
      </c>
      <c r="AK129" s="30"/>
      <c r="AL129" s="26">
        <f>ROUNDDOWN(I2SA!$H$30*AF129/500,1)*5</f>
        <v>23.5</v>
      </c>
      <c r="AM129" s="242">
        <f t="shared" si="17"/>
        <v>22.5</v>
      </c>
      <c r="AN129" s="28">
        <f t="shared" si="16"/>
        <v>1.5</v>
      </c>
    </row>
    <row r="130" spans="4:40" ht="12.75" customHeight="1" x14ac:dyDescent="0.2">
      <c r="D130" s="1">
        <f>COUNT(Notenbogen!N16)</f>
        <v>0</v>
      </c>
      <c r="E130" s="1">
        <f>COUNT(Notenbogen!O16)</f>
        <v>0</v>
      </c>
      <c r="F130" s="1">
        <f>COUNT(Notenbogen!P16)</f>
        <v>0</v>
      </c>
      <c r="G130" s="1">
        <f>COUNT(Notenbogen!Q16)</f>
        <v>0</v>
      </c>
      <c r="H130" s="1">
        <f>COUNT(Notenbogen!R16)</f>
        <v>0</v>
      </c>
      <c r="I130" s="1">
        <f>COUNT(Notenbogen!S16)</f>
        <v>0</v>
      </c>
      <c r="J130" s="1">
        <f>COUNT(Notenbogen!T16)</f>
        <v>0</v>
      </c>
      <c r="K130" s="1">
        <f>COUNT(Notenbogen!U16)</f>
        <v>0</v>
      </c>
      <c r="L130" s="1">
        <f>COUNT(Notenbogen!V16)</f>
        <v>0</v>
      </c>
      <c r="U130" s="251"/>
      <c r="V130" s="250"/>
      <c r="W130" s="383"/>
      <c r="X130" s="383"/>
      <c r="Y130" s="30"/>
      <c r="Z130" s="383"/>
      <c r="AA130" s="383"/>
      <c r="AB130" s="15"/>
      <c r="AC130" s="24">
        <v>4</v>
      </c>
      <c r="AD130" s="25">
        <v>5</v>
      </c>
      <c r="AE130" s="30"/>
      <c r="AF130" s="26">
        <f>I2SA!$H$35+4*(100-I2SA!$H$35)/30</f>
        <v>55.8</v>
      </c>
      <c r="AG130" s="27">
        <f t="shared" si="15"/>
        <v>52.5</v>
      </c>
      <c r="AH130" s="30"/>
      <c r="AI130" s="24">
        <v>4</v>
      </c>
      <c r="AJ130" s="25">
        <v>5</v>
      </c>
      <c r="AK130" s="30"/>
      <c r="AL130" s="26">
        <f>ROUNDDOWN(I2SA!$H$30*AF130/500,1)*5</f>
        <v>22</v>
      </c>
      <c r="AM130" s="242">
        <f t="shared" si="17"/>
        <v>21</v>
      </c>
      <c r="AN130" s="28">
        <f t="shared" si="16"/>
        <v>1.5</v>
      </c>
    </row>
    <row r="131" spans="4:40" ht="12.75" customHeight="1" x14ac:dyDescent="0.2">
      <c r="D131" s="1">
        <f>COUNT(Notenbogen!N17)</f>
        <v>0</v>
      </c>
      <c r="E131" s="1">
        <f>COUNT(Notenbogen!O17)</f>
        <v>0</v>
      </c>
      <c r="F131" s="1">
        <f>COUNT(Notenbogen!P17)</f>
        <v>0</v>
      </c>
      <c r="G131" s="1">
        <f>COUNT(Notenbogen!Q17)</f>
        <v>0</v>
      </c>
      <c r="H131" s="1">
        <f>COUNT(Notenbogen!R17)</f>
        <v>0</v>
      </c>
      <c r="I131" s="1">
        <f>COUNT(Notenbogen!S17)</f>
        <v>0</v>
      </c>
      <c r="J131" s="1">
        <f>COUNT(Notenbogen!T17)</f>
        <v>0</v>
      </c>
      <c r="K131" s="1">
        <f>COUNT(Notenbogen!U17)</f>
        <v>0</v>
      </c>
      <c r="L131" s="1">
        <f>COUNT(Notenbogen!V17)</f>
        <v>0</v>
      </c>
      <c r="U131" s="251"/>
      <c r="V131" s="250"/>
      <c r="W131" s="383"/>
      <c r="X131" s="383"/>
      <c r="Y131" s="30"/>
      <c r="Z131" s="383"/>
      <c r="AA131" s="383"/>
      <c r="AB131" s="15"/>
      <c r="AC131" s="46" t="s">
        <v>9</v>
      </c>
      <c r="AD131" s="34">
        <v>4</v>
      </c>
      <c r="AE131" s="35"/>
      <c r="AF131" s="47">
        <f>I2SA!$H$35+2*(100-I2SA!$H$35)/30</f>
        <v>52.4</v>
      </c>
      <c r="AG131" s="48">
        <f t="shared" si="15"/>
        <v>49.1</v>
      </c>
      <c r="AH131" s="30"/>
      <c r="AI131" s="46" t="s">
        <v>9</v>
      </c>
      <c r="AJ131" s="34">
        <v>4</v>
      </c>
      <c r="AK131" s="35"/>
      <c r="AL131" s="26">
        <f>ROUNDDOWN(I2SA!$H$30*AF131/500,1)*5</f>
        <v>20.5</v>
      </c>
      <c r="AM131" s="242">
        <f t="shared" si="17"/>
        <v>20</v>
      </c>
      <c r="AN131" s="38">
        <f t="shared" si="16"/>
        <v>1</v>
      </c>
    </row>
    <row r="132" spans="4:40" ht="12.75" customHeight="1" x14ac:dyDescent="0.2">
      <c r="D132" s="1">
        <f>COUNT(Notenbogen!N18)</f>
        <v>0</v>
      </c>
      <c r="E132" s="1">
        <f>COUNT(Notenbogen!O18)</f>
        <v>0</v>
      </c>
      <c r="F132" s="1">
        <f>COUNT(Notenbogen!P18)</f>
        <v>0</v>
      </c>
      <c r="G132" s="1">
        <f>COUNT(Notenbogen!Q18)</f>
        <v>0</v>
      </c>
      <c r="H132" s="1">
        <f>COUNT(Notenbogen!R18)</f>
        <v>0</v>
      </c>
      <c r="I132" s="1">
        <f>COUNT(Notenbogen!S18)</f>
        <v>0</v>
      </c>
      <c r="J132" s="1">
        <f>COUNT(Notenbogen!T18)</f>
        <v>0</v>
      </c>
      <c r="K132" s="1">
        <f>COUNT(Notenbogen!U18)</f>
        <v>0</v>
      </c>
      <c r="L132" s="1">
        <f>COUNT(Notenbogen!V18)</f>
        <v>0</v>
      </c>
      <c r="U132" s="251"/>
      <c r="V132" s="250"/>
      <c r="W132" s="383"/>
      <c r="X132" s="383"/>
      <c r="Y132" s="30"/>
      <c r="Z132" s="383"/>
      <c r="AA132" s="383"/>
      <c r="AB132" s="15"/>
      <c r="AC132" s="43" t="s">
        <v>36</v>
      </c>
      <c r="AD132" s="25">
        <v>3</v>
      </c>
      <c r="AE132" s="30"/>
      <c r="AF132" s="26">
        <f>I2SA!$H$35</f>
        <v>49</v>
      </c>
      <c r="AG132" s="27">
        <f>AF133+0.01</f>
        <v>44.01</v>
      </c>
      <c r="AH132" s="30"/>
      <c r="AI132" s="43" t="s">
        <v>36</v>
      </c>
      <c r="AJ132" s="25">
        <v>3</v>
      </c>
      <c r="AK132" s="30"/>
      <c r="AL132" s="26">
        <f>ROUNDDOWN(I2SA!$H$30*AF132/500,1)*5</f>
        <v>19.5</v>
      </c>
      <c r="AM132" s="242">
        <f t="shared" si="17"/>
        <v>18</v>
      </c>
      <c r="AN132" s="28">
        <f t="shared" si="16"/>
        <v>2</v>
      </c>
    </row>
    <row r="133" spans="4:40" ht="12.75" customHeight="1" x14ac:dyDescent="0.2">
      <c r="D133" s="1">
        <f>COUNT(Notenbogen!N19)</f>
        <v>0</v>
      </c>
      <c r="E133" s="1">
        <f>COUNT(Notenbogen!O19)</f>
        <v>0</v>
      </c>
      <c r="F133" s="1">
        <f>COUNT(Notenbogen!P19)</f>
        <v>0</v>
      </c>
      <c r="G133" s="1">
        <f>COUNT(Notenbogen!Q19)</f>
        <v>0</v>
      </c>
      <c r="H133" s="1">
        <f>COUNT(Notenbogen!R19)</f>
        <v>0</v>
      </c>
      <c r="I133" s="1">
        <f>COUNT(Notenbogen!S19)</f>
        <v>0</v>
      </c>
      <c r="J133" s="1">
        <f>COUNT(Notenbogen!T19)</f>
        <v>0</v>
      </c>
      <c r="K133" s="1">
        <f>COUNT(Notenbogen!U19)</f>
        <v>0</v>
      </c>
      <c r="L133" s="1">
        <f>COUNT(Notenbogen!V19)</f>
        <v>0</v>
      </c>
      <c r="U133" s="251"/>
      <c r="V133" s="250"/>
      <c r="W133" s="383"/>
      <c r="X133" s="383"/>
      <c r="Y133" s="30"/>
      <c r="Z133" s="383"/>
      <c r="AA133" s="383"/>
      <c r="AB133" s="15"/>
      <c r="AC133" s="24">
        <v>5</v>
      </c>
      <c r="AD133" s="25">
        <v>2</v>
      </c>
      <c r="AE133" s="30"/>
      <c r="AF133" s="26">
        <f>AG134+2*(AF132-AG134)/3</f>
        <v>44</v>
      </c>
      <c r="AG133" s="27">
        <f>AF134+0.01</f>
        <v>39.01</v>
      </c>
      <c r="AH133" s="30"/>
      <c r="AI133" s="24">
        <v>5</v>
      </c>
      <c r="AJ133" s="25">
        <v>2</v>
      </c>
      <c r="AK133" s="30"/>
      <c r="AL133" s="26">
        <f>ROUNDDOWN(I2SA!$H$30*AF133/500,1)*5</f>
        <v>17.5</v>
      </c>
      <c r="AM133" s="242">
        <f t="shared" si="17"/>
        <v>16</v>
      </c>
      <c r="AN133" s="28">
        <f t="shared" si="16"/>
        <v>2</v>
      </c>
    </row>
    <row r="134" spans="4:40" ht="12.75" customHeight="1" x14ac:dyDescent="0.2">
      <c r="D134" s="1">
        <f>COUNT(Notenbogen!N20)</f>
        <v>0</v>
      </c>
      <c r="E134" s="1">
        <f>COUNT(Notenbogen!O20)</f>
        <v>0</v>
      </c>
      <c r="F134" s="1">
        <f>COUNT(Notenbogen!P20)</f>
        <v>0</v>
      </c>
      <c r="G134" s="1">
        <f>COUNT(Notenbogen!Q20)</f>
        <v>0</v>
      </c>
      <c r="H134" s="1">
        <f>COUNT(Notenbogen!R20)</f>
        <v>0</v>
      </c>
      <c r="I134" s="1">
        <f>COUNT(Notenbogen!S20)</f>
        <v>0</v>
      </c>
      <c r="J134" s="1">
        <f>COUNT(Notenbogen!T20)</f>
        <v>0</v>
      </c>
      <c r="K134" s="1">
        <f>COUNT(Notenbogen!U20)</f>
        <v>0</v>
      </c>
      <c r="L134" s="1">
        <f>COUNT(Notenbogen!V20)</f>
        <v>0</v>
      </c>
      <c r="U134" s="251"/>
      <c r="V134" s="250"/>
      <c r="W134" s="383"/>
      <c r="X134" s="250"/>
      <c r="Y134" s="30"/>
      <c r="Z134" s="383"/>
      <c r="AA134" s="383"/>
      <c r="AB134" s="15"/>
      <c r="AC134" s="46" t="s">
        <v>9</v>
      </c>
      <c r="AD134" s="34">
        <v>1</v>
      </c>
      <c r="AE134" s="35"/>
      <c r="AF134" s="47">
        <f>AG134+(AF132-AG134)/3</f>
        <v>39</v>
      </c>
      <c r="AG134" s="48">
        <f>I2SA!$H$34</f>
        <v>34</v>
      </c>
      <c r="AH134" s="30"/>
      <c r="AI134" s="46" t="s">
        <v>9</v>
      </c>
      <c r="AJ134" s="34">
        <v>1</v>
      </c>
      <c r="AK134" s="35"/>
      <c r="AL134" s="26">
        <f>ROUNDDOWN(I2SA!$H$30*AF134/500,1)*5</f>
        <v>15.5</v>
      </c>
      <c r="AM134" s="248">
        <f>ROUNDUP(I2SA!$H$30*(I2SA!$H$34/500),1)*5</f>
        <v>14.000000000000002</v>
      </c>
      <c r="AN134" s="38">
        <f t="shared" si="16"/>
        <v>1.9999999999999982</v>
      </c>
    </row>
    <row r="135" spans="4:40" ht="12.75" customHeight="1" thickBot="1" x14ac:dyDescent="0.25">
      <c r="D135" s="1">
        <f>COUNT(Notenbogen!N21)</f>
        <v>0</v>
      </c>
      <c r="E135" s="1">
        <f>COUNT(Notenbogen!O21)</f>
        <v>0</v>
      </c>
      <c r="F135" s="1">
        <f>COUNT(Notenbogen!P21)</f>
        <v>0</v>
      </c>
      <c r="G135" s="1">
        <f>COUNT(Notenbogen!Q21)</f>
        <v>0</v>
      </c>
      <c r="H135" s="1">
        <f>COUNT(Notenbogen!R21)</f>
        <v>0</v>
      </c>
      <c r="I135" s="1">
        <f>COUNT(Notenbogen!S21)</f>
        <v>0</v>
      </c>
      <c r="J135" s="1">
        <f>COUNT(Notenbogen!T21)</f>
        <v>0</v>
      </c>
      <c r="K135" s="1">
        <f>COUNT(Notenbogen!U21)</f>
        <v>0</v>
      </c>
      <c r="L135" s="1">
        <f>COUNT(Notenbogen!V21)</f>
        <v>0</v>
      </c>
      <c r="U135" s="250"/>
      <c r="V135" s="250"/>
      <c r="W135" s="383"/>
      <c r="X135" s="383"/>
      <c r="Y135" s="30"/>
      <c r="Z135" s="383"/>
      <c r="AA135" s="383"/>
      <c r="AB135" s="15"/>
      <c r="AC135" s="54">
        <v>6</v>
      </c>
      <c r="AD135" s="55">
        <v>0</v>
      </c>
      <c r="AE135" s="56"/>
      <c r="AF135" s="61">
        <f>I2SA!$H$34-0.1</f>
        <v>33.9</v>
      </c>
      <c r="AG135" s="62">
        <v>0</v>
      </c>
      <c r="AH135" s="30"/>
      <c r="AI135" s="54">
        <v>6</v>
      </c>
      <c r="AJ135" s="55">
        <v>0</v>
      </c>
      <c r="AK135" s="56"/>
      <c r="AL135" s="61">
        <f>AM134-0.5</f>
        <v>13.500000000000002</v>
      </c>
      <c r="AM135" s="249">
        <v>0</v>
      </c>
      <c r="AN135" s="59">
        <f>IF(AM135&gt;AM134,"ALARM",AL135)</f>
        <v>13.500000000000002</v>
      </c>
    </row>
    <row r="136" spans="4:40" ht="12.75" customHeight="1" x14ac:dyDescent="0.2">
      <c r="D136" s="1">
        <f>COUNT(Notenbogen!N22)</f>
        <v>0</v>
      </c>
      <c r="E136" s="1">
        <f>COUNT(Notenbogen!O22)</f>
        <v>0</v>
      </c>
      <c r="F136" s="1">
        <f>COUNT(Notenbogen!P22)</f>
        <v>0</v>
      </c>
      <c r="G136" s="1">
        <f>COUNT(Notenbogen!Q22)</f>
        <v>0</v>
      </c>
      <c r="H136" s="1">
        <f>COUNT(Notenbogen!R22)</f>
        <v>0</v>
      </c>
      <c r="I136" s="1">
        <f>COUNT(Notenbogen!S22)</f>
        <v>0</v>
      </c>
      <c r="J136" s="1">
        <f>COUNT(Notenbogen!T22)</f>
        <v>0</v>
      </c>
      <c r="K136" s="1">
        <f>COUNT(Notenbogen!U22)</f>
        <v>0</v>
      </c>
      <c r="L136" s="1">
        <f>COUNT(Notenbogen!V22)</f>
        <v>0</v>
      </c>
      <c r="U136" s="15"/>
      <c r="V136" s="15"/>
      <c r="W136" s="15"/>
      <c r="X136" s="15"/>
      <c r="Y136" s="15"/>
      <c r="Z136" s="15"/>
      <c r="AA136" s="15"/>
      <c r="AB136" s="15"/>
      <c r="AC136" s="15"/>
      <c r="AD136" s="15"/>
      <c r="AE136" s="15"/>
      <c r="AF136" s="15"/>
      <c r="AG136" s="15"/>
      <c r="AH136" s="15"/>
      <c r="AI136" s="15"/>
      <c r="AJ136" s="15"/>
      <c r="AK136" s="15"/>
      <c r="AL136" s="15"/>
      <c r="AM136" s="15"/>
      <c r="AN136" s="15"/>
    </row>
    <row r="137" spans="4:40" ht="12.75" customHeight="1" x14ac:dyDescent="0.2">
      <c r="D137" s="1">
        <f>COUNT(Notenbogen!N23)</f>
        <v>0</v>
      </c>
      <c r="E137" s="1">
        <f>COUNT(Notenbogen!O23)</f>
        <v>0</v>
      </c>
      <c r="F137" s="1">
        <f>COUNT(Notenbogen!P23)</f>
        <v>0</v>
      </c>
      <c r="G137" s="1">
        <f>COUNT(Notenbogen!Q23)</f>
        <v>0</v>
      </c>
      <c r="H137" s="1">
        <f>COUNT(Notenbogen!R23)</f>
        <v>0</v>
      </c>
      <c r="I137" s="1">
        <f>COUNT(Notenbogen!S23)</f>
        <v>0</v>
      </c>
      <c r="J137" s="1">
        <f>COUNT(Notenbogen!T23)</f>
        <v>0</v>
      </c>
      <c r="K137" s="1">
        <f>COUNT(Notenbogen!U23)</f>
        <v>0</v>
      </c>
      <c r="L137" s="1">
        <f>COUNT(Notenbogen!V23)</f>
        <v>0</v>
      </c>
    </row>
    <row r="138" spans="4:40" ht="12.75" customHeight="1" x14ac:dyDescent="0.2">
      <c r="D138" s="1">
        <f>COUNT(Notenbogen!N24)</f>
        <v>0</v>
      </c>
      <c r="E138" s="1">
        <f>COUNT(Notenbogen!O24)</f>
        <v>0</v>
      </c>
      <c r="F138" s="1">
        <f>COUNT(Notenbogen!P24)</f>
        <v>0</v>
      </c>
      <c r="G138" s="1">
        <f>COUNT(Notenbogen!Q24)</f>
        <v>0</v>
      </c>
      <c r="H138" s="1">
        <f>COUNT(Notenbogen!R24)</f>
        <v>0</v>
      </c>
      <c r="I138" s="1">
        <f>COUNT(Notenbogen!S24)</f>
        <v>0</v>
      </c>
      <c r="J138" s="1">
        <f>COUNT(Notenbogen!T24)</f>
        <v>0</v>
      </c>
      <c r="K138" s="1">
        <f>COUNT(Notenbogen!U24)</f>
        <v>0</v>
      </c>
      <c r="L138" s="1">
        <f>COUNT(Notenbogen!V24)</f>
        <v>0</v>
      </c>
    </row>
    <row r="139" spans="4:40" ht="12.75" customHeight="1" x14ac:dyDescent="0.2">
      <c r="D139" s="1">
        <f>COUNT(Notenbogen!N25)</f>
        <v>0</v>
      </c>
      <c r="E139" s="1">
        <f>COUNT(Notenbogen!O25)</f>
        <v>0</v>
      </c>
      <c r="F139" s="1">
        <f>COUNT(Notenbogen!P25)</f>
        <v>0</v>
      </c>
      <c r="G139" s="1">
        <f>COUNT(Notenbogen!Q25)</f>
        <v>0</v>
      </c>
      <c r="H139" s="1">
        <f>COUNT(Notenbogen!R25)</f>
        <v>0</v>
      </c>
      <c r="I139" s="1">
        <f>COUNT(Notenbogen!S25)</f>
        <v>0</v>
      </c>
      <c r="J139" s="1">
        <f>COUNT(Notenbogen!T25)</f>
        <v>0</v>
      </c>
      <c r="K139" s="1">
        <f>COUNT(Notenbogen!U25)</f>
        <v>0</v>
      </c>
      <c r="L139" s="1">
        <f>COUNT(Notenbogen!V25)</f>
        <v>0</v>
      </c>
    </row>
    <row r="140" spans="4:40" ht="12.75" customHeight="1" x14ac:dyDescent="0.2">
      <c r="D140" s="1">
        <f>COUNT(Notenbogen!N26)</f>
        <v>0</v>
      </c>
      <c r="E140" s="1">
        <f>COUNT(Notenbogen!O26)</f>
        <v>0</v>
      </c>
      <c r="F140" s="1">
        <f>COUNT(Notenbogen!P26)</f>
        <v>0</v>
      </c>
      <c r="G140" s="1">
        <f>COUNT(Notenbogen!Q26)</f>
        <v>0</v>
      </c>
      <c r="H140" s="1">
        <f>COUNT(Notenbogen!R26)</f>
        <v>0</v>
      </c>
      <c r="I140" s="1">
        <f>COUNT(Notenbogen!S26)</f>
        <v>0</v>
      </c>
      <c r="J140" s="1">
        <f>COUNT(Notenbogen!T26)</f>
        <v>0</v>
      </c>
      <c r="K140" s="1">
        <f>COUNT(Notenbogen!U26)</f>
        <v>0</v>
      </c>
      <c r="L140" s="1">
        <f>COUNT(Notenbogen!V26)</f>
        <v>0</v>
      </c>
    </row>
    <row r="141" spans="4:40" ht="12.75" customHeight="1" x14ac:dyDescent="0.2">
      <c r="D141" s="1">
        <f>COUNT(Notenbogen!N27)</f>
        <v>0</v>
      </c>
      <c r="E141" s="1">
        <f>COUNT(Notenbogen!O27)</f>
        <v>0</v>
      </c>
      <c r="F141" s="1">
        <f>COUNT(Notenbogen!P27)</f>
        <v>0</v>
      </c>
      <c r="G141" s="1">
        <f>COUNT(Notenbogen!Q27)</f>
        <v>0</v>
      </c>
      <c r="H141" s="1">
        <f>COUNT(Notenbogen!R27)</f>
        <v>0</v>
      </c>
      <c r="I141" s="1">
        <f>COUNT(Notenbogen!S27)</f>
        <v>0</v>
      </c>
      <c r="J141" s="1">
        <f>COUNT(Notenbogen!T27)</f>
        <v>0</v>
      </c>
      <c r="K141" s="1">
        <f>COUNT(Notenbogen!U27)</f>
        <v>0</v>
      </c>
      <c r="L141" s="1">
        <f>COUNT(Notenbogen!V27)</f>
        <v>0</v>
      </c>
    </row>
    <row r="142" spans="4:40" ht="12.75" customHeight="1" x14ac:dyDescent="0.2">
      <c r="D142" s="1">
        <f>COUNT(Notenbogen!N28)</f>
        <v>0</v>
      </c>
      <c r="E142" s="1">
        <f>COUNT(Notenbogen!O28)</f>
        <v>0</v>
      </c>
      <c r="F142" s="1">
        <f>COUNT(Notenbogen!P28)</f>
        <v>0</v>
      </c>
      <c r="G142" s="1">
        <f>COUNT(Notenbogen!Q28)</f>
        <v>0</v>
      </c>
      <c r="H142" s="1">
        <f>COUNT(Notenbogen!R28)</f>
        <v>0</v>
      </c>
      <c r="I142" s="1">
        <f>COUNT(Notenbogen!S28)</f>
        <v>0</v>
      </c>
      <c r="J142" s="1">
        <f>COUNT(Notenbogen!T28)</f>
        <v>0</v>
      </c>
      <c r="K142" s="1">
        <f>COUNT(Notenbogen!U28)</f>
        <v>0</v>
      </c>
      <c r="L142" s="1">
        <f>COUNT(Notenbogen!V28)</f>
        <v>0</v>
      </c>
    </row>
    <row r="143" spans="4:40" ht="12.75" customHeight="1" x14ac:dyDescent="0.2">
      <c r="D143" s="1">
        <f>COUNT(Notenbogen!N29)</f>
        <v>0</v>
      </c>
      <c r="E143" s="1">
        <f>COUNT(Notenbogen!O29)</f>
        <v>0</v>
      </c>
      <c r="F143" s="1">
        <f>COUNT(Notenbogen!P29)</f>
        <v>0</v>
      </c>
      <c r="G143" s="1">
        <f>COUNT(Notenbogen!Q29)</f>
        <v>0</v>
      </c>
      <c r="H143" s="1">
        <f>COUNT(Notenbogen!R29)</f>
        <v>0</v>
      </c>
      <c r="I143" s="1">
        <f>COUNT(Notenbogen!S29)</f>
        <v>0</v>
      </c>
      <c r="J143" s="1">
        <f>COUNT(Notenbogen!T29)</f>
        <v>0</v>
      </c>
      <c r="K143" s="1">
        <f>COUNT(Notenbogen!U29)</f>
        <v>0</v>
      </c>
      <c r="L143" s="1">
        <f>COUNT(Notenbogen!V29)</f>
        <v>0</v>
      </c>
    </row>
    <row r="144" spans="4:40" ht="12.75" customHeight="1" x14ac:dyDescent="0.2">
      <c r="D144" s="1">
        <f>COUNT(Notenbogen!N30)</f>
        <v>0</v>
      </c>
      <c r="E144" s="1">
        <f>COUNT(Notenbogen!O30)</f>
        <v>0</v>
      </c>
      <c r="F144" s="1">
        <f>COUNT(Notenbogen!P30)</f>
        <v>0</v>
      </c>
      <c r="G144" s="1">
        <f>COUNT(Notenbogen!Q30)</f>
        <v>0</v>
      </c>
      <c r="H144" s="1">
        <f>COUNT(Notenbogen!R30)</f>
        <v>0</v>
      </c>
      <c r="I144" s="1">
        <f>COUNT(Notenbogen!S30)</f>
        <v>0</v>
      </c>
      <c r="J144" s="1">
        <f>COUNT(Notenbogen!T30)</f>
        <v>0</v>
      </c>
      <c r="K144" s="1">
        <f>COUNT(Notenbogen!U30)</f>
        <v>0</v>
      </c>
      <c r="L144" s="1">
        <f>COUNT(Notenbogen!V30)</f>
        <v>0</v>
      </c>
    </row>
    <row r="145" spans="4:40" ht="12.75" customHeight="1" x14ac:dyDescent="0.2">
      <c r="D145" s="1">
        <f>COUNT(Notenbogen!N31)</f>
        <v>0</v>
      </c>
      <c r="E145" s="1">
        <f>COUNT(Notenbogen!O31)</f>
        <v>0</v>
      </c>
      <c r="F145" s="1">
        <f>COUNT(Notenbogen!P31)</f>
        <v>0</v>
      </c>
      <c r="G145" s="1">
        <f>COUNT(Notenbogen!Q31)</f>
        <v>0</v>
      </c>
      <c r="H145" s="1">
        <f>COUNT(Notenbogen!R31)</f>
        <v>0</v>
      </c>
      <c r="I145" s="1">
        <f>COUNT(Notenbogen!S31)</f>
        <v>0</v>
      </c>
      <c r="J145" s="1">
        <f>COUNT(Notenbogen!T31)</f>
        <v>0</v>
      </c>
      <c r="K145" s="1">
        <f>COUNT(Notenbogen!U31)</f>
        <v>0</v>
      </c>
      <c r="L145" s="1">
        <f>COUNT(Notenbogen!V31)</f>
        <v>0</v>
      </c>
    </row>
    <row r="146" spans="4:40" ht="12.75" customHeight="1" x14ac:dyDescent="0.2">
      <c r="D146" s="1">
        <f>COUNT(Notenbogen!N32)</f>
        <v>0</v>
      </c>
      <c r="E146" s="1">
        <f>COUNT(Notenbogen!O32)</f>
        <v>0</v>
      </c>
      <c r="F146" s="1">
        <f>COUNT(Notenbogen!P32)</f>
        <v>0</v>
      </c>
      <c r="G146" s="1">
        <f>COUNT(Notenbogen!Q32)</f>
        <v>0</v>
      </c>
      <c r="H146" s="1">
        <f>COUNT(Notenbogen!R32)</f>
        <v>0</v>
      </c>
      <c r="I146" s="1">
        <f>COUNT(Notenbogen!S32)</f>
        <v>0</v>
      </c>
      <c r="J146" s="1">
        <f>COUNT(Notenbogen!T32)</f>
        <v>0</v>
      </c>
      <c r="K146" s="1">
        <f>COUNT(Notenbogen!U32)</f>
        <v>0</v>
      </c>
      <c r="L146" s="1">
        <f>COUNT(Notenbogen!V32)</f>
        <v>0</v>
      </c>
    </row>
    <row r="147" spans="4:40" ht="12.75" customHeight="1" x14ac:dyDescent="0.2">
      <c r="D147" s="1">
        <f>COUNT(Notenbogen!N33)</f>
        <v>0</v>
      </c>
      <c r="E147" s="1">
        <f>COUNT(Notenbogen!O33)</f>
        <v>0</v>
      </c>
      <c r="F147" s="1">
        <f>COUNT(Notenbogen!P33)</f>
        <v>0</v>
      </c>
      <c r="G147" s="1">
        <f>COUNT(Notenbogen!Q33)</f>
        <v>0</v>
      </c>
      <c r="H147" s="1">
        <f>COUNT(Notenbogen!R33)</f>
        <v>0</v>
      </c>
      <c r="I147" s="1">
        <f>COUNT(Notenbogen!S33)</f>
        <v>0</v>
      </c>
      <c r="J147" s="1">
        <f>COUNT(Notenbogen!T33)</f>
        <v>0</v>
      </c>
      <c r="K147" s="1">
        <f>COUNT(Notenbogen!U33)</f>
        <v>0</v>
      </c>
      <c r="L147" s="1">
        <f>COUNT(Notenbogen!V33)</f>
        <v>0</v>
      </c>
    </row>
    <row r="148" spans="4:40" ht="12.75" customHeight="1" x14ac:dyDescent="0.2">
      <c r="D148" s="1">
        <f>COUNT(Notenbogen!N34)</f>
        <v>0</v>
      </c>
      <c r="E148" s="1">
        <f>COUNT(Notenbogen!O34)</f>
        <v>0</v>
      </c>
      <c r="F148" s="1">
        <f>COUNT(Notenbogen!P34)</f>
        <v>0</v>
      </c>
      <c r="G148" s="1">
        <f>COUNT(Notenbogen!Q34)</f>
        <v>0</v>
      </c>
      <c r="H148" s="1">
        <f>COUNT(Notenbogen!R34)</f>
        <v>0</v>
      </c>
      <c r="I148" s="1">
        <f>COUNT(Notenbogen!S34)</f>
        <v>0</v>
      </c>
      <c r="J148" s="1">
        <f>COUNT(Notenbogen!T34)</f>
        <v>0</v>
      </c>
      <c r="K148" s="1">
        <f>COUNT(Notenbogen!U34)</f>
        <v>0</v>
      </c>
      <c r="L148" s="1">
        <f>COUNT(Notenbogen!V34)</f>
        <v>0</v>
      </c>
    </row>
    <row r="149" spans="4:40" ht="12.75" customHeight="1" x14ac:dyDescent="0.2">
      <c r="D149" s="1">
        <f>COUNT(Notenbogen!N35)</f>
        <v>0</v>
      </c>
      <c r="E149" s="1">
        <f>COUNT(Notenbogen!O35)</f>
        <v>0</v>
      </c>
      <c r="F149" s="1">
        <f>COUNT(Notenbogen!P35)</f>
        <v>0</v>
      </c>
      <c r="G149" s="1">
        <f>COUNT(Notenbogen!Q35)</f>
        <v>0</v>
      </c>
      <c r="H149" s="1">
        <f>COUNT(Notenbogen!R35)</f>
        <v>0</v>
      </c>
      <c r="I149" s="1">
        <f>COUNT(Notenbogen!S35)</f>
        <v>0</v>
      </c>
      <c r="J149" s="1">
        <f>COUNT(Notenbogen!T35)</f>
        <v>0</v>
      </c>
      <c r="K149" s="1">
        <f>COUNT(Notenbogen!U35)</f>
        <v>0</v>
      </c>
      <c r="L149" s="1">
        <f>COUNT(Notenbogen!V35)</f>
        <v>0</v>
      </c>
    </row>
    <row r="150" spans="4:40" ht="12.75" customHeight="1" x14ac:dyDescent="0.2">
      <c r="D150" s="1">
        <f>COUNT(Notenbogen!N36)</f>
        <v>0</v>
      </c>
      <c r="E150" s="1">
        <f>COUNT(Notenbogen!O36)</f>
        <v>0</v>
      </c>
      <c r="F150" s="1">
        <f>COUNT(Notenbogen!P36)</f>
        <v>0</v>
      </c>
      <c r="G150" s="1">
        <f>COUNT(Notenbogen!Q36)</f>
        <v>0</v>
      </c>
      <c r="H150" s="1">
        <f>COUNT(Notenbogen!R36)</f>
        <v>0</v>
      </c>
      <c r="I150" s="1">
        <f>COUNT(Notenbogen!S36)</f>
        <v>0</v>
      </c>
      <c r="J150" s="1">
        <f>COUNT(Notenbogen!T36)</f>
        <v>0</v>
      </c>
      <c r="K150" s="1">
        <f>COUNT(Notenbogen!U36)</f>
        <v>0</v>
      </c>
      <c r="L150" s="1">
        <f>COUNT(Notenbogen!V36)</f>
        <v>0</v>
      </c>
    </row>
    <row r="151" spans="4:40" ht="12.75" customHeight="1" x14ac:dyDescent="0.2">
      <c r="D151" s="1">
        <f>COUNT(Notenbogen!N37)</f>
        <v>0</v>
      </c>
      <c r="E151" s="1">
        <f>COUNT(Notenbogen!O37)</f>
        <v>0</v>
      </c>
      <c r="F151" s="1">
        <f>COUNT(Notenbogen!P37)</f>
        <v>0</v>
      </c>
      <c r="G151" s="1">
        <f>COUNT(Notenbogen!Q37)</f>
        <v>0</v>
      </c>
      <c r="H151" s="1">
        <f>COUNT(Notenbogen!R37)</f>
        <v>0</v>
      </c>
      <c r="I151" s="1">
        <f>COUNT(Notenbogen!S37)</f>
        <v>0</v>
      </c>
      <c r="J151" s="1">
        <f>COUNT(Notenbogen!T37)</f>
        <v>0</v>
      </c>
      <c r="K151" s="1">
        <f>COUNT(Notenbogen!U37)</f>
        <v>0</v>
      </c>
      <c r="L151" s="1">
        <f>COUNT(Notenbogen!V37)</f>
        <v>0</v>
      </c>
    </row>
    <row r="152" spans="4:40" ht="12.75" customHeight="1" x14ac:dyDescent="0.2">
      <c r="D152" s="1">
        <f>COUNT(Notenbogen!N38)</f>
        <v>0</v>
      </c>
      <c r="E152" s="1">
        <f>COUNT(Notenbogen!O38)</f>
        <v>0</v>
      </c>
      <c r="F152" s="1">
        <f>COUNT(Notenbogen!P38)</f>
        <v>0</v>
      </c>
      <c r="G152" s="1">
        <f>COUNT(Notenbogen!Q38)</f>
        <v>0</v>
      </c>
      <c r="H152" s="1">
        <f>COUNT(Notenbogen!R38)</f>
        <v>0</v>
      </c>
      <c r="I152" s="1">
        <f>COUNT(Notenbogen!S38)</f>
        <v>0</v>
      </c>
      <c r="J152" s="1">
        <f>COUNT(Notenbogen!T38)</f>
        <v>0</v>
      </c>
      <c r="K152" s="1">
        <f>COUNT(Notenbogen!U38)</f>
        <v>0</v>
      </c>
      <c r="L152" s="1">
        <f>COUNT(Notenbogen!V38)</f>
        <v>0</v>
      </c>
    </row>
    <row r="156" spans="4:40" ht="12.75" customHeight="1" thickBot="1" x14ac:dyDescent="0.25"/>
    <row r="157" spans="4:40" ht="12.75" customHeight="1" x14ac:dyDescent="0.2">
      <c r="T157" s="112" t="s">
        <v>51</v>
      </c>
      <c r="U157" s="16"/>
      <c r="V157" s="17"/>
      <c r="W157" s="506" t="s">
        <v>25</v>
      </c>
      <c r="X157" s="507"/>
      <c r="Y157" s="516" t="s">
        <v>18</v>
      </c>
      <c r="Z157" s="511" t="s">
        <v>26</v>
      </c>
      <c r="AA157" s="512"/>
      <c r="AB157" s="15"/>
      <c r="AC157" s="18" t="s">
        <v>6</v>
      </c>
      <c r="AD157" s="19" t="s">
        <v>18</v>
      </c>
      <c r="AE157" s="384"/>
      <c r="AF157" s="502" t="s">
        <v>27</v>
      </c>
      <c r="AG157" s="503"/>
      <c r="AH157" s="20"/>
      <c r="AI157" s="18" t="s">
        <v>6</v>
      </c>
      <c r="AJ157" s="19" t="s">
        <v>18</v>
      </c>
      <c r="AK157" s="21"/>
      <c r="AL157" s="504" t="s">
        <v>28</v>
      </c>
      <c r="AM157" s="505"/>
      <c r="AN157" s="22" t="s">
        <v>29</v>
      </c>
    </row>
    <row r="158" spans="4:40" ht="12.75" customHeight="1" x14ac:dyDescent="0.2">
      <c r="U158" s="23" t="s">
        <v>30</v>
      </c>
      <c r="V158" s="10" t="s">
        <v>29</v>
      </c>
      <c r="W158" s="513" t="s">
        <v>28</v>
      </c>
      <c r="X158" s="501"/>
      <c r="Y158" s="517"/>
      <c r="Z158" s="514" t="s">
        <v>31</v>
      </c>
      <c r="AA158" s="515"/>
      <c r="AB158" s="15"/>
      <c r="AC158" s="24"/>
      <c r="AD158" s="25"/>
      <c r="AE158" s="383"/>
      <c r="AF158" s="26" t="s">
        <v>32</v>
      </c>
      <c r="AG158" s="27" t="s">
        <v>33</v>
      </c>
      <c r="AH158" s="20"/>
      <c r="AI158" s="24"/>
      <c r="AJ158" s="25"/>
      <c r="AK158" s="383"/>
      <c r="AL158" s="383" t="s">
        <v>32</v>
      </c>
      <c r="AM158" s="241" t="s">
        <v>33</v>
      </c>
      <c r="AN158" s="28"/>
    </row>
    <row r="159" spans="4:40" ht="12.75" customHeight="1" x14ac:dyDescent="0.2">
      <c r="U159" s="29" t="s">
        <v>34</v>
      </c>
      <c r="V159" s="10" t="s">
        <v>25</v>
      </c>
      <c r="W159" s="385" t="s">
        <v>32</v>
      </c>
      <c r="X159" s="383" t="s">
        <v>33</v>
      </c>
      <c r="Y159" s="517"/>
      <c r="Z159" s="514" t="s">
        <v>35</v>
      </c>
      <c r="AA159" s="515"/>
      <c r="AB159" s="30"/>
      <c r="AC159" s="24"/>
      <c r="AD159" s="25"/>
      <c r="AE159" s="30"/>
      <c r="AF159" s="31"/>
      <c r="AG159" s="32"/>
      <c r="AH159" s="30"/>
      <c r="AI159" s="33"/>
      <c r="AJ159" s="34"/>
      <c r="AK159" s="35"/>
      <c r="AL159" s="36"/>
      <c r="AM159" s="37"/>
      <c r="AN159" s="38"/>
    </row>
    <row r="160" spans="4:40" ht="12.75" customHeight="1" x14ac:dyDescent="0.2">
      <c r="U160" s="39"/>
      <c r="V160" s="11"/>
      <c r="W160" s="40"/>
      <c r="X160" s="36"/>
      <c r="Y160" s="518"/>
      <c r="Z160" s="77"/>
      <c r="AA160" s="28"/>
      <c r="AB160" s="30"/>
      <c r="AC160" s="33"/>
      <c r="AD160" s="34"/>
      <c r="AE160" s="35"/>
      <c r="AF160" s="41"/>
      <c r="AG160" s="42"/>
      <c r="AH160" s="30"/>
      <c r="AI160" s="43" t="s">
        <v>36</v>
      </c>
      <c r="AJ160" s="25">
        <v>15</v>
      </c>
      <c r="AK160" s="30"/>
      <c r="AL160" s="26">
        <f>I1Ext!$H$30</f>
        <v>20</v>
      </c>
      <c r="AM160" s="242">
        <f>AL161+0.5</f>
        <v>19.5</v>
      </c>
      <c r="AN160" s="28">
        <f t="shared" ref="AN160:AN174" si="18">IF(AM160&gt;AL160,"ALARM",AL160-AL161)</f>
        <v>1</v>
      </c>
    </row>
    <row r="161" spans="21:40" ht="12.75" customHeight="1" x14ac:dyDescent="0.2">
      <c r="U161" s="70">
        <f>+I1Ext!A43</f>
        <v>0</v>
      </c>
      <c r="V161" s="72">
        <f>IF(I1Ext!$H$32="M",AN160+U161,AN203+U161)</f>
        <v>1.5</v>
      </c>
      <c r="W161" s="253">
        <f>I1Ext!$H$30</f>
        <v>20</v>
      </c>
      <c r="X161" s="242">
        <f>W162+0.5</f>
        <v>19</v>
      </c>
      <c r="Y161" s="385">
        <v>15</v>
      </c>
      <c r="Z161" s="79" t="str">
        <f>IF(ABS(IF(I1Ext!$H$32="M",AL160-W161,AL203-W161))&gt;1,"ALARM"," ")</f>
        <v xml:space="preserve"> </v>
      </c>
      <c r="AA161" s="76" t="str">
        <f>IF(ABS(IF(I1Ext!$H$32="M",AM160-X161,AM203-X161))&gt;1,"ALARM"," ")</f>
        <v xml:space="preserve"> </v>
      </c>
      <c r="AB161" s="30"/>
      <c r="AC161" s="43" t="s">
        <v>36</v>
      </c>
      <c r="AD161" s="25">
        <v>15</v>
      </c>
      <c r="AE161" s="30"/>
      <c r="AF161" s="26">
        <f>I1Ext!$H$35+12*(100-I1Ext!$H$35)/12</f>
        <v>100</v>
      </c>
      <c r="AG161" s="27">
        <f t="shared" ref="AG161:AG172" si="19">AF162+0.1</f>
        <v>95.85</v>
      </c>
      <c r="AH161" s="30"/>
      <c r="AI161" s="24">
        <v>1</v>
      </c>
      <c r="AJ161" s="25">
        <v>14</v>
      </c>
      <c r="AK161" s="30"/>
      <c r="AL161" s="26">
        <f>ROUNDDOWN(I1Ext!$H$30*AF162/500,1)*5</f>
        <v>19</v>
      </c>
      <c r="AM161" s="242">
        <f t="shared" ref="AM161:AM173" si="20">AL162+0.5</f>
        <v>18.5</v>
      </c>
      <c r="AN161" s="28">
        <f t="shared" si="18"/>
        <v>1</v>
      </c>
    </row>
    <row r="162" spans="21:40" ht="12.75" customHeight="1" x14ac:dyDescent="0.2">
      <c r="U162" s="70">
        <f>+I1Ext!A44</f>
        <v>0</v>
      </c>
      <c r="V162" s="73">
        <f>IF(I1Ext!$H$32="M",AN161+U162,AN204+U162)</f>
        <v>1</v>
      </c>
      <c r="W162" s="253">
        <f t="shared" ref="W162:W176" si="21">W161-V161</f>
        <v>18.5</v>
      </c>
      <c r="X162" s="242">
        <f t="shared" ref="X162:X175" si="22">W163+0.5</f>
        <v>18</v>
      </c>
      <c r="Y162" s="385">
        <v>14</v>
      </c>
      <c r="Z162" s="77" t="str">
        <f>IF(ABS(IF(I1Ext!$H$32="M",AL161-W162,AL204-W162))&gt;1,"ALARM"," ")</f>
        <v xml:space="preserve"> </v>
      </c>
      <c r="AA162" s="28" t="str">
        <f>IF(ABS(IF(I1Ext!$H$32="M",AM161-X162,AM204-X162))&gt;1,"ALARM"," ")</f>
        <v xml:space="preserve"> </v>
      </c>
      <c r="AB162" s="30"/>
      <c r="AC162" s="24">
        <v>1</v>
      </c>
      <c r="AD162" s="25">
        <v>14</v>
      </c>
      <c r="AE162" s="30"/>
      <c r="AF162" s="26">
        <f>I1Ext!$H$35+11*(100-I1Ext!$H$35)/12</f>
        <v>95.75</v>
      </c>
      <c r="AG162" s="27">
        <f t="shared" si="19"/>
        <v>91.6</v>
      </c>
      <c r="AH162" s="30"/>
      <c r="AI162" s="46" t="s">
        <v>9</v>
      </c>
      <c r="AJ162" s="34">
        <v>13</v>
      </c>
      <c r="AK162" s="35"/>
      <c r="AL162" s="26">
        <f>ROUNDDOWN(I1Ext!$H$30*AF163/500,1)*5</f>
        <v>18</v>
      </c>
      <c r="AM162" s="242">
        <f t="shared" si="20"/>
        <v>17.5</v>
      </c>
      <c r="AN162" s="38">
        <f t="shared" si="18"/>
        <v>1</v>
      </c>
    </row>
    <row r="163" spans="21:40" ht="12.75" customHeight="1" x14ac:dyDescent="0.2">
      <c r="U163" s="70">
        <f>+I1Ext!A45</f>
        <v>0</v>
      </c>
      <c r="V163" s="73">
        <f>IF(I1Ext!$H$32="M",AN162+U163,AN205+U163)</f>
        <v>1</v>
      </c>
      <c r="W163" s="254">
        <f t="shared" si="21"/>
        <v>17.5</v>
      </c>
      <c r="X163" s="242">
        <f t="shared" si="22"/>
        <v>17</v>
      </c>
      <c r="Y163" s="40">
        <v>13</v>
      </c>
      <c r="Z163" s="80" t="str">
        <f>IF(ABS(IF(I1Ext!$H$32="M",AL162-W163,AL205-W163))&gt;1,"ALARM"," ")</f>
        <v xml:space="preserve"> </v>
      </c>
      <c r="AA163" s="38" t="str">
        <f>IF(ABS(IF(I1Ext!$H$32="M",AM162-X163,AM205-X163))&gt;1,"ALARM"," ")</f>
        <v xml:space="preserve"> </v>
      </c>
      <c r="AB163" s="30"/>
      <c r="AC163" s="46" t="s">
        <v>9</v>
      </c>
      <c r="AD163" s="34">
        <v>13</v>
      </c>
      <c r="AE163" s="35"/>
      <c r="AF163" s="47">
        <f>I1Ext!$H$35+10*(100-I1Ext!$H$35)/12</f>
        <v>91.5</v>
      </c>
      <c r="AG163" s="48">
        <f t="shared" si="19"/>
        <v>87.35</v>
      </c>
      <c r="AH163" s="30"/>
      <c r="AI163" s="43" t="s">
        <v>36</v>
      </c>
      <c r="AJ163" s="25">
        <v>12</v>
      </c>
      <c r="AK163" s="30"/>
      <c r="AL163" s="26">
        <f>ROUNDDOWN(I1Ext!$H$30*AF164/500,1)*5</f>
        <v>17</v>
      </c>
      <c r="AM163" s="242">
        <f t="shared" si="20"/>
        <v>17</v>
      </c>
      <c r="AN163" s="28">
        <f t="shared" si="18"/>
        <v>0.5</v>
      </c>
    </row>
    <row r="164" spans="21:40" ht="12.75" customHeight="1" x14ac:dyDescent="0.2">
      <c r="U164" s="70">
        <f>+I1Ext!A46</f>
        <v>0</v>
      </c>
      <c r="V164" s="72">
        <f>IF(I1Ext!$H$32="M",AN163+U164,AN206+U164)</f>
        <v>1</v>
      </c>
      <c r="W164" s="253">
        <f t="shared" si="21"/>
        <v>16.5</v>
      </c>
      <c r="X164" s="242">
        <f t="shared" si="22"/>
        <v>16</v>
      </c>
      <c r="Y164" s="385">
        <v>12</v>
      </c>
      <c r="Z164" s="77" t="str">
        <f>IF(ABS(IF(I1Ext!$H$32="M",AL163-W164,AL206-W164))&gt;1,"ALARM"," ")</f>
        <v xml:space="preserve"> </v>
      </c>
      <c r="AA164" s="28" t="str">
        <f>IF(ABS(IF(I1Ext!$H$32="M",AM163-X164,AM206-X164))&gt;1,"ALARM"," ")</f>
        <v xml:space="preserve"> </v>
      </c>
      <c r="AB164" s="30"/>
      <c r="AC164" s="43" t="s">
        <v>36</v>
      </c>
      <c r="AD164" s="25">
        <v>12</v>
      </c>
      <c r="AE164" s="30"/>
      <c r="AF164" s="26">
        <f>I1Ext!$H$35+9*(100-I1Ext!$H$35)/12</f>
        <v>87.25</v>
      </c>
      <c r="AG164" s="27">
        <f t="shared" si="19"/>
        <v>83.1</v>
      </c>
      <c r="AH164" s="30"/>
      <c r="AI164" s="24">
        <v>2</v>
      </c>
      <c r="AJ164" s="25">
        <v>11</v>
      </c>
      <c r="AK164" s="30"/>
      <c r="AL164" s="26">
        <f>ROUNDDOWN(I1Ext!$H$30*AF165/500,1)*5</f>
        <v>16.5</v>
      </c>
      <c r="AM164" s="242">
        <f t="shared" si="20"/>
        <v>16</v>
      </c>
      <c r="AN164" s="28">
        <f t="shared" si="18"/>
        <v>1</v>
      </c>
    </row>
    <row r="165" spans="21:40" ht="12.75" customHeight="1" x14ac:dyDescent="0.2">
      <c r="U165" s="70">
        <f>+I1Ext!A47</f>
        <v>0</v>
      </c>
      <c r="V165" s="73">
        <f>IF(I1Ext!$H$32="M",AN164+U165,AN207+U165)</f>
        <v>1</v>
      </c>
      <c r="W165" s="253">
        <f t="shared" si="21"/>
        <v>15.5</v>
      </c>
      <c r="X165" s="242">
        <f t="shared" si="22"/>
        <v>15</v>
      </c>
      <c r="Y165" s="385">
        <v>11</v>
      </c>
      <c r="Z165" s="77" t="str">
        <f>IF(ABS(IF(I1Ext!$H$32="M",AL164-W165,AL207-W165))&gt;1,"ALARM"," ")</f>
        <v xml:space="preserve"> </v>
      </c>
      <c r="AA165" s="28" t="str">
        <f>IF(ABS(IF(I1Ext!$H$32="M",AM164-X165,AM207-X165))&gt;1,"ALARM"," ")</f>
        <v xml:space="preserve"> </v>
      </c>
      <c r="AB165" s="30"/>
      <c r="AC165" s="24">
        <v>2</v>
      </c>
      <c r="AD165" s="25">
        <v>11</v>
      </c>
      <c r="AE165" s="30"/>
      <c r="AF165" s="26">
        <f>I1Ext!$H$35+8*(100-I1Ext!$H$35)/12</f>
        <v>83</v>
      </c>
      <c r="AG165" s="27">
        <f t="shared" si="19"/>
        <v>78.849999999999994</v>
      </c>
      <c r="AH165" s="30"/>
      <c r="AI165" s="46" t="s">
        <v>9</v>
      </c>
      <c r="AJ165" s="34">
        <v>10</v>
      </c>
      <c r="AK165" s="35"/>
      <c r="AL165" s="26">
        <f>ROUNDDOWN(I1Ext!$H$30*AF166/500,1)*5</f>
        <v>15.5</v>
      </c>
      <c r="AM165" s="242">
        <f t="shared" si="20"/>
        <v>15</v>
      </c>
      <c r="AN165" s="38">
        <f t="shared" si="18"/>
        <v>1</v>
      </c>
    </row>
    <row r="166" spans="21:40" ht="12.75" customHeight="1" x14ac:dyDescent="0.2">
      <c r="U166" s="70">
        <f>+I1Ext!A48</f>
        <v>0</v>
      </c>
      <c r="V166" s="75">
        <f>IF(I1Ext!$H$32="M",AN165+U166,AN208+U166)</f>
        <v>1</v>
      </c>
      <c r="W166" s="254">
        <f t="shared" si="21"/>
        <v>14.5</v>
      </c>
      <c r="X166" s="242">
        <f t="shared" si="22"/>
        <v>14</v>
      </c>
      <c r="Y166" s="40">
        <v>10</v>
      </c>
      <c r="Z166" s="77" t="str">
        <f>IF(ABS(IF(I1Ext!$H$32="M",AL165-W166,AL208-W166))&gt;1,"ALARM"," ")</f>
        <v xml:space="preserve"> </v>
      </c>
      <c r="AA166" s="28" t="str">
        <f>IF(ABS(IF(I1Ext!$H$32="M",AM165-X166,AM208-X166))&gt;1,"ALARM"," ")</f>
        <v xml:space="preserve"> </v>
      </c>
      <c r="AB166" s="30"/>
      <c r="AC166" s="46" t="s">
        <v>9</v>
      </c>
      <c r="AD166" s="34">
        <v>10</v>
      </c>
      <c r="AE166" s="35"/>
      <c r="AF166" s="47">
        <f>I1Ext!$H$35+7*(100-I1Ext!$H$35)/12</f>
        <v>78.75</v>
      </c>
      <c r="AG166" s="48">
        <f t="shared" si="19"/>
        <v>74.599999999999994</v>
      </c>
      <c r="AH166" s="30"/>
      <c r="AI166" s="43" t="s">
        <v>36</v>
      </c>
      <c r="AJ166" s="25">
        <v>9</v>
      </c>
      <c r="AK166" s="30"/>
      <c r="AL166" s="26">
        <f>ROUNDDOWN(I1Ext!$H$30*AF167/500,1)*5</f>
        <v>14.5</v>
      </c>
      <c r="AM166" s="242">
        <f t="shared" si="20"/>
        <v>14.5</v>
      </c>
      <c r="AN166" s="28">
        <f t="shared" si="18"/>
        <v>0.5</v>
      </c>
    </row>
    <row r="167" spans="21:40" ht="12.75" customHeight="1" x14ac:dyDescent="0.2">
      <c r="U167" s="70">
        <f>+I1Ext!A49</f>
        <v>0</v>
      </c>
      <c r="V167" s="73">
        <f>IF(I1Ext!$H$32="M",AN166+U167,AN209+U167)</f>
        <v>0.5</v>
      </c>
      <c r="W167" s="253">
        <f t="shared" si="21"/>
        <v>13.5</v>
      </c>
      <c r="X167" s="242">
        <f t="shared" si="22"/>
        <v>13.5</v>
      </c>
      <c r="Y167" s="385">
        <v>9</v>
      </c>
      <c r="Z167" s="79" t="str">
        <f>IF(ABS(IF(I1Ext!$H$32="M",AL166-W167,AL209-W167))&gt;1,"ALARM"," ")</f>
        <v xml:space="preserve"> </v>
      </c>
      <c r="AA167" s="76" t="str">
        <f>IF(ABS(IF(I1Ext!$H$32="M",AM166-X167,AM209-X167))&gt;1,"ALARM"," ")</f>
        <v xml:space="preserve"> </v>
      </c>
      <c r="AB167" s="30"/>
      <c r="AC167" s="43" t="s">
        <v>36</v>
      </c>
      <c r="AD167" s="25">
        <v>9</v>
      </c>
      <c r="AE167" s="30"/>
      <c r="AF167" s="26">
        <f>I1Ext!$H$35+6*(100-I1Ext!$H$35)/12</f>
        <v>74.5</v>
      </c>
      <c r="AG167" s="27">
        <f t="shared" si="19"/>
        <v>70.349999999999994</v>
      </c>
      <c r="AH167" s="30"/>
      <c r="AI167" s="24">
        <v>3</v>
      </c>
      <c r="AJ167" s="25">
        <v>8</v>
      </c>
      <c r="AK167" s="30"/>
      <c r="AL167" s="26">
        <f>ROUNDDOWN(I1Ext!$H$30*AF168/500,1)*5</f>
        <v>14</v>
      </c>
      <c r="AM167" s="242">
        <f t="shared" si="20"/>
        <v>13.5</v>
      </c>
      <c r="AN167" s="28">
        <f t="shared" si="18"/>
        <v>1</v>
      </c>
    </row>
    <row r="168" spans="21:40" ht="12.75" customHeight="1" x14ac:dyDescent="0.2">
      <c r="U168" s="70">
        <f>+I1Ext!A50</f>
        <v>0</v>
      </c>
      <c r="V168" s="73">
        <f>IF(I1Ext!$H$32="M",AN167+U168,AN210+U168)</f>
        <v>0.5</v>
      </c>
      <c r="W168" s="253">
        <f t="shared" si="21"/>
        <v>13</v>
      </c>
      <c r="X168" s="242">
        <f t="shared" si="22"/>
        <v>13</v>
      </c>
      <c r="Y168" s="385">
        <v>8</v>
      </c>
      <c r="Z168" s="77" t="str">
        <f>IF(ABS(IF(I1Ext!$H$32="M",AL167-W168,AL210-W168))&gt;1,"ALARM"," ")</f>
        <v xml:space="preserve"> </v>
      </c>
      <c r="AA168" s="28" t="str">
        <f>IF(ABS(IF(I1Ext!$H$32="M",AM167-X168,AM210-X168))&gt;1,"ALARM"," ")</f>
        <v xml:space="preserve"> </v>
      </c>
      <c r="AB168" s="30"/>
      <c r="AC168" s="24">
        <v>3</v>
      </c>
      <c r="AD168" s="25">
        <v>8</v>
      </c>
      <c r="AE168" s="30"/>
      <c r="AF168" s="26">
        <f>I1Ext!$H$35+5*(100-I1Ext!$H$35)/12</f>
        <v>70.25</v>
      </c>
      <c r="AG168" s="27">
        <f t="shared" si="19"/>
        <v>66.099999999999994</v>
      </c>
      <c r="AH168" s="30"/>
      <c r="AI168" s="46" t="s">
        <v>9</v>
      </c>
      <c r="AJ168" s="34">
        <v>7</v>
      </c>
      <c r="AK168" s="35"/>
      <c r="AL168" s="26">
        <f>ROUNDDOWN(I1Ext!$H$30*AF169/500,1)*5</f>
        <v>13</v>
      </c>
      <c r="AM168" s="242">
        <f t="shared" si="20"/>
        <v>12.5</v>
      </c>
      <c r="AN168" s="38">
        <f t="shared" si="18"/>
        <v>1</v>
      </c>
    </row>
    <row r="169" spans="21:40" ht="12.75" customHeight="1" x14ac:dyDescent="0.2">
      <c r="U169" s="70">
        <f>+I1Ext!A51</f>
        <v>0</v>
      </c>
      <c r="V169" s="73">
        <f>IF(I1Ext!$H$32="M",AN168+U169,AN211+U169)</f>
        <v>1</v>
      </c>
      <c r="W169" s="254">
        <f t="shared" si="21"/>
        <v>12.5</v>
      </c>
      <c r="X169" s="242">
        <f t="shared" si="22"/>
        <v>12</v>
      </c>
      <c r="Y169" s="40">
        <v>7</v>
      </c>
      <c r="Z169" s="80" t="str">
        <f>IF(ABS(IF(I1Ext!$H$32="M",AL168-W169,AL211-W169))&gt;1,"ALARM"," ")</f>
        <v xml:space="preserve"> </v>
      </c>
      <c r="AA169" s="38" t="str">
        <f>IF(ABS(IF(I1Ext!$H$32="M",AM168-X169,AM211-X169))&gt;1,"ALARM"," ")</f>
        <v xml:space="preserve"> </v>
      </c>
      <c r="AB169" s="30"/>
      <c r="AC169" s="46" t="s">
        <v>9</v>
      </c>
      <c r="AD169" s="34">
        <v>7</v>
      </c>
      <c r="AE169" s="35"/>
      <c r="AF169" s="47">
        <f>I1Ext!$H$35+4*(100-I1Ext!$H$35)/12</f>
        <v>66</v>
      </c>
      <c r="AG169" s="48">
        <f t="shared" si="19"/>
        <v>61.85</v>
      </c>
      <c r="AH169" s="30"/>
      <c r="AI169" s="43" t="s">
        <v>36</v>
      </c>
      <c r="AJ169" s="25">
        <v>6</v>
      </c>
      <c r="AK169" s="30"/>
      <c r="AL169" s="26">
        <f>ROUNDDOWN(I1Ext!$H$30*AF170/500,1)*5</f>
        <v>12</v>
      </c>
      <c r="AM169" s="242">
        <f t="shared" si="20"/>
        <v>12</v>
      </c>
      <c r="AN169" s="28">
        <f t="shared" si="18"/>
        <v>0.5</v>
      </c>
    </row>
    <row r="170" spans="21:40" ht="12.75" customHeight="1" x14ac:dyDescent="0.2">
      <c r="U170" s="70">
        <f>+I1Ext!A52</f>
        <v>0</v>
      </c>
      <c r="V170" s="72">
        <f>IF(I1Ext!$H$32="M",AN169+U170,AN212+U170)</f>
        <v>0.5</v>
      </c>
      <c r="W170" s="253">
        <f t="shared" si="21"/>
        <v>11.5</v>
      </c>
      <c r="X170" s="242">
        <f t="shared" si="22"/>
        <v>11.5</v>
      </c>
      <c r="Y170" s="385">
        <v>6</v>
      </c>
      <c r="Z170" s="77" t="str">
        <f>IF(ABS(IF(I1Ext!$H$32="M",AL169-W170,AL212-W170))&gt;1,"ALARM"," ")</f>
        <v xml:space="preserve"> </v>
      </c>
      <c r="AA170" s="28" t="str">
        <f>IF(ABS(IF(I1Ext!$H$32="M",AM169-X170,AM212-X170))&gt;1,"ALARM"," ")</f>
        <v xml:space="preserve"> </v>
      </c>
      <c r="AB170" s="30"/>
      <c r="AC170" s="43" t="s">
        <v>36</v>
      </c>
      <c r="AD170" s="25">
        <v>6</v>
      </c>
      <c r="AE170" s="30"/>
      <c r="AF170" s="26">
        <f>I1Ext!$H$35+3*(100-I1Ext!$H$35)/12</f>
        <v>61.75</v>
      </c>
      <c r="AG170" s="27">
        <f t="shared" si="19"/>
        <v>57.6</v>
      </c>
      <c r="AH170" s="30"/>
      <c r="AI170" s="24">
        <v>4</v>
      </c>
      <c r="AJ170" s="25">
        <v>5</v>
      </c>
      <c r="AK170" s="30"/>
      <c r="AL170" s="26">
        <f>ROUNDDOWN(I1Ext!$H$30*AF171/500,1)*5</f>
        <v>11.5</v>
      </c>
      <c r="AM170" s="242">
        <f t="shared" si="20"/>
        <v>11</v>
      </c>
      <c r="AN170" s="28">
        <f t="shared" si="18"/>
        <v>1</v>
      </c>
    </row>
    <row r="171" spans="21:40" ht="12.75" customHeight="1" x14ac:dyDescent="0.2">
      <c r="U171" s="70">
        <f>+I1Ext!A53</f>
        <v>0</v>
      </c>
      <c r="V171" s="73">
        <f>IF(I1Ext!$H$32="M",AN170+U171,AN213+U171)</f>
        <v>1</v>
      </c>
      <c r="W171" s="253">
        <f t="shared" si="21"/>
        <v>11</v>
      </c>
      <c r="X171" s="242">
        <f t="shared" si="22"/>
        <v>10.5</v>
      </c>
      <c r="Y171" s="385">
        <v>5</v>
      </c>
      <c r="Z171" s="77" t="str">
        <f>IF(ABS(IF(I1Ext!$H$32="M",AL170-W171,AL213-W171))&gt;1,"ALARM"," ")</f>
        <v xml:space="preserve"> </v>
      </c>
      <c r="AA171" s="28" t="str">
        <f>IF(ABS(IF(I1Ext!$H$32="M",AM170-X171,AM213-X171))&gt;1,"ALARM"," ")</f>
        <v xml:space="preserve"> </v>
      </c>
      <c r="AB171" s="30"/>
      <c r="AC171" s="24">
        <v>4</v>
      </c>
      <c r="AD171" s="25">
        <v>5</v>
      </c>
      <c r="AE171" s="30"/>
      <c r="AF171" s="26">
        <f>I1Ext!$H$35+2*(100-I1Ext!$H$35)/12</f>
        <v>57.5</v>
      </c>
      <c r="AG171" s="27">
        <f t="shared" si="19"/>
        <v>53.35</v>
      </c>
      <c r="AH171" s="30"/>
      <c r="AI171" s="46" t="s">
        <v>9</v>
      </c>
      <c r="AJ171" s="34">
        <v>4</v>
      </c>
      <c r="AK171" s="35"/>
      <c r="AL171" s="26">
        <f>ROUNDDOWN(I1Ext!$H$30*AF172/500,1)*5</f>
        <v>10.5</v>
      </c>
      <c r="AM171" s="242">
        <f t="shared" si="20"/>
        <v>10</v>
      </c>
      <c r="AN171" s="38">
        <f t="shared" si="18"/>
        <v>1</v>
      </c>
    </row>
    <row r="172" spans="21:40" ht="12.75" customHeight="1" x14ac:dyDescent="0.2">
      <c r="U172" s="70">
        <f>+I1Ext!A54</f>
        <v>0</v>
      </c>
      <c r="V172" s="75">
        <f>IF(I1Ext!$H$32="M",AN171+U172,AN214+U172)</f>
        <v>0.5</v>
      </c>
      <c r="W172" s="254">
        <f t="shared" si="21"/>
        <v>10</v>
      </c>
      <c r="X172" s="242">
        <f>W173+0.5</f>
        <v>10</v>
      </c>
      <c r="Y172" s="40">
        <v>4</v>
      </c>
      <c r="Z172" s="77" t="str">
        <f>IF(ABS(IF(I1Ext!$H$32="M",AL171-W172,AL214-W172))&gt;1,"ALARM"," ")</f>
        <v xml:space="preserve"> </v>
      </c>
      <c r="AA172" s="28" t="str">
        <f>IF(ABS(IF(I1Ext!$H$32="M",AM171-X172,AM214-X172))&gt;1,"ALARM"," ")</f>
        <v xml:space="preserve"> </v>
      </c>
      <c r="AB172" s="30"/>
      <c r="AC172" s="46" t="s">
        <v>9</v>
      </c>
      <c r="AD172" s="34">
        <v>4</v>
      </c>
      <c r="AE172" s="35"/>
      <c r="AF172" s="47">
        <f>I1Ext!$H$35+1*(100-I1Ext!$H$35)/12</f>
        <v>53.25</v>
      </c>
      <c r="AG172" s="48">
        <f t="shared" si="19"/>
        <v>49.1</v>
      </c>
      <c r="AH172" s="30"/>
      <c r="AI172" s="43" t="s">
        <v>36</v>
      </c>
      <c r="AJ172" s="25">
        <v>3</v>
      </c>
      <c r="AK172" s="30"/>
      <c r="AL172" s="26">
        <f>ROUNDDOWN(I1Ext!$H$30*AF173/500,1)*5</f>
        <v>9.5</v>
      </c>
      <c r="AM172" s="242">
        <f t="shared" si="20"/>
        <v>9</v>
      </c>
      <c r="AN172" s="28">
        <f t="shared" si="18"/>
        <v>1</v>
      </c>
    </row>
    <row r="173" spans="21:40" ht="12.75" customHeight="1" x14ac:dyDescent="0.2">
      <c r="U173" s="70">
        <f>+I1Ext!A55</f>
        <v>0</v>
      </c>
      <c r="V173" s="72">
        <f>IF(I1Ext!$H$32="M",AN172+U173,AN215+U173)</f>
        <v>1</v>
      </c>
      <c r="W173" s="253">
        <f t="shared" si="21"/>
        <v>9.5</v>
      </c>
      <c r="X173" s="242">
        <f t="shared" si="22"/>
        <v>9</v>
      </c>
      <c r="Y173" s="385">
        <v>3</v>
      </c>
      <c r="Z173" s="79" t="str">
        <f>IF(ABS(IF(I1Ext!$H$32="M",AL172-W173,AL215-W173))&gt;1,"ALARM"," ")</f>
        <v xml:space="preserve"> </v>
      </c>
      <c r="AA173" s="76" t="str">
        <f>IF(ABS(IF(I1Ext!$H$32="M",AM172-X173,AM215-X173))&gt;1,"ALARM"," ")</f>
        <v xml:space="preserve"> </v>
      </c>
      <c r="AB173" s="30"/>
      <c r="AC173" s="43" t="s">
        <v>36</v>
      </c>
      <c r="AD173" s="25">
        <v>3</v>
      </c>
      <c r="AE173" s="30"/>
      <c r="AF173" s="26">
        <f>I1Ext!$H$35</f>
        <v>49</v>
      </c>
      <c r="AG173" s="27">
        <f>AF174+0.01</f>
        <v>44.01</v>
      </c>
      <c r="AH173" s="30"/>
      <c r="AI173" s="24">
        <v>5</v>
      </c>
      <c r="AJ173" s="25">
        <v>2</v>
      </c>
      <c r="AK173" s="30"/>
      <c r="AL173" s="26">
        <f>ROUNDDOWN(I1Ext!$H$30*AF174/500,1)*5</f>
        <v>8.5</v>
      </c>
      <c r="AM173" s="242">
        <f t="shared" si="20"/>
        <v>8</v>
      </c>
      <c r="AN173" s="28">
        <f t="shared" si="18"/>
        <v>1</v>
      </c>
    </row>
    <row r="174" spans="21:40" ht="12.75" customHeight="1" x14ac:dyDescent="0.2">
      <c r="U174" s="70">
        <f>+I1Ext!A56</f>
        <v>0</v>
      </c>
      <c r="V174" s="73">
        <f>IF(I1Ext!$H$32="M",AN173+U174,AN216+U174)</f>
        <v>1</v>
      </c>
      <c r="W174" s="253">
        <f t="shared" si="21"/>
        <v>8.5</v>
      </c>
      <c r="X174" s="242">
        <f t="shared" si="22"/>
        <v>8</v>
      </c>
      <c r="Y174" s="385">
        <v>2</v>
      </c>
      <c r="Z174" s="77" t="str">
        <f>IF(ABS(IF(I1Ext!$H$32="M",AL173-W174,AL216-W174))&gt;1,"ALARM"," ")</f>
        <v xml:space="preserve"> </v>
      </c>
      <c r="AA174" s="28" t="str">
        <f>IF(ABS(IF(I1Ext!$H$32="M",AM173-X174,AM216-X174))&gt;1,"ALARM"," ")</f>
        <v xml:space="preserve"> </v>
      </c>
      <c r="AB174" s="30"/>
      <c r="AC174" s="24">
        <v>5</v>
      </c>
      <c r="AD174" s="25">
        <v>2</v>
      </c>
      <c r="AE174" s="30"/>
      <c r="AF174" s="26">
        <f>AG175+2*(AF173-AG175)/3</f>
        <v>44</v>
      </c>
      <c r="AG174" s="27">
        <f>AF175+0.01</f>
        <v>39.01</v>
      </c>
      <c r="AH174" s="30"/>
      <c r="AI174" s="46" t="s">
        <v>9</v>
      </c>
      <c r="AJ174" s="34">
        <v>1</v>
      </c>
      <c r="AK174" s="35"/>
      <c r="AL174" s="26">
        <f>ROUNDDOWN(I1Ext!$H$30*AF175/500,1)*5</f>
        <v>7.5</v>
      </c>
      <c r="AM174" s="248">
        <f>ROUNDUP(I1Ext!$H$30*(I1Ext!$H$34/500),1)*5</f>
        <v>7.0000000000000009</v>
      </c>
      <c r="AN174" s="38">
        <f t="shared" si="18"/>
        <v>0.99999999999999911</v>
      </c>
    </row>
    <row r="175" spans="21:40" ht="12.75" customHeight="1" thickBot="1" x14ac:dyDescent="0.25">
      <c r="U175" s="70">
        <f>+I1Ext!A57</f>
        <v>0</v>
      </c>
      <c r="V175" s="75">
        <f>IF(I1Ext!$H$32="M",AN174+U175,AN217+U175)</f>
        <v>0.99999999999999911</v>
      </c>
      <c r="W175" s="254">
        <f t="shared" si="21"/>
        <v>7.5</v>
      </c>
      <c r="X175" s="242">
        <f t="shared" si="22"/>
        <v>7.0000000000000009</v>
      </c>
      <c r="Y175" s="40">
        <v>1</v>
      </c>
      <c r="Z175" s="80" t="str">
        <f>IF(ABS(IF(I1Ext!$H$32="M",AL174-W175,AL217-W175))&gt;1,"ALARM"," ")</f>
        <v xml:space="preserve"> </v>
      </c>
      <c r="AA175" s="38" t="str">
        <f>IF(ABS(IF(I1Ext!$H$32="M",AM174-X175,AM217-X175))&gt;1,"ALARM"," ")</f>
        <v xml:space="preserve"> </v>
      </c>
      <c r="AB175" s="30"/>
      <c r="AC175" s="46" t="s">
        <v>9</v>
      </c>
      <c r="AD175" s="34">
        <v>1</v>
      </c>
      <c r="AE175" s="35"/>
      <c r="AF175" s="47">
        <f>AG175+(AF173-AG175)/3</f>
        <v>39</v>
      </c>
      <c r="AG175" s="48">
        <f>I1Ext!$H$34</f>
        <v>34</v>
      </c>
      <c r="AH175" s="30"/>
      <c r="AI175" s="54">
        <v>6</v>
      </c>
      <c r="AJ175" s="55">
        <v>0</v>
      </c>
      <c r="AK175" s="56"/>
      <c r="AL175" s="61">
        <f>AM174-0.5</f>
        <v>6.5000000000000009</v>
      </c>
      <c r="AM175" s="249">
        <v>0</v>
      </c>
      <c r="AN175" s="59">
        <f>IF(AM175&gt;AM174,"ALARM",AL175)</f>
        <v>6.5000000000000009</v>
      </c>
    </row>
    <row r="176" spans="21:40" ht="12.75" customHeight="1" thickBot="1" x14ac:dyDescent="0.25">
      <c r="U176" s="12" t="s">
        <v>37</v>
      </c>
      <c r="V176" s="74">
        <f>IF(I1Ext!$H$32="M",+W176,W218)</f>
        <v>0</v>
      </c>
      <c r="W176" s="255">
        <f t="shared" si="21"/>
        <v>6.5000000000000009</v>
      </c>
      <c r="X176" s="249">
        <v>0</v>
      </c>
      <c r="Y176" s="60">
        <v>0</v>
      </c>
      <c r="Z176" s="78" t="str">
        <f>IF(ABS(IF(I1Ext!$H$32="M",AL175-W176,AL218-W176))&gt;1,"ALARM"," ")</f>
        <v xml:space="preserve"> </v>
      </c>
      <c r="AA176" s="59" t="str">
        <f>IF(ABS(IF(I1Ext!$H$32="M",AM175-X176,AM218-X176))&gt;1,"ALARM"," ")</f>
        <v xml:space="preserve"> </v>
      </c>
      <c r="AB176" s="30"/>
      <c r="AC176" s="54">
        <v>6</v>
      </c>
      <c r="AD176" s="55">
        <v>0</v>
      </c>
      <c r="AE176" s="56"/>
      <c r="AF176" s="61">
        <f>I1Ext!$H$34-0.1</f>
        <v>33.9</v>
      </c>
      <c r="AG176" s="62">
        <v>0</v>
      </c>
      <c r="AH176" s="30"/>
      <c r="AI176" s="30"/>
      <c r="AJ176" s="30"/>
      <c r="AK176" s="30"/>
      <c r="AL176" s="30"/>
      <c r="AM176" s="30"/>
      <c r="AN176" s="30"/>
    </row>
    <row r="177" spans="21:40" ht="12.75" customHeight="1" x14ac:dyDescent="0.2">
      <c r="U177" s="15"/>
      <c r="V177" s="15"/>
      <c r="W177" s="15"/>
      <c r="X177" s="15"/>
      <c r="Y177" s="15"/>
      <c r="Z177" s="15"/>
      <c r="AA177" s="15"/>
      <c r="AB177" s="15"/>
      <c r="AC177" s="15"/>
      <c r="AD177" s="15"/>
      <c r="AE177" s="15"/>
      <c r="AF177" s="15"/>
      <c r="AG177" s="15"/>
      <c r="AH177" s="15"/>
      <c r="AI177" s="15"/>
      <c r="AJ177" s="15"/>
      <c r="AK177" s="15"/>
      <c r="AL177" s="15"/>
      <c r="AM177" s="15"/>
      <c r="AN177" s="15"/>
    </row>
    <row r="178" spans="21:40" ht="12.75" customHeight="1" x14ac:dyDescent="0.2">
      <c r="U178" s="15"/>
      <c r="V178" s="15"/>
      <c r="W178" s="15"/>
      <c r="X178" s="15"/>
      <c r="Y178" s="15"/>
      <c r="Z178" s="15"/>
      <c r="AA178" s="15"/>
      <c r="AB178" s="15"/>
      <c r="AC178" s="15"/>
      <c r="AD178" s="15"/>
      <c r="AE178" s="15"/>
      <c r="AF178" s="15"/>
      <c r="AG178" s="15"/>
      <c r="AH178" s="15"/>
      <c r="AI178" s="15"/>
      <c r="AJ178" s="15"/>
      <c r="AK178" s="15"/>
      <c r="AL178" s="15"/>
      <c r="AM178" s="15"/>
      <c r="AN178" s="15"/>
    </row>
    <row r="179" spans="21:40" ht="12.75" customHeight="1" x14ac:dyDescent="0.2">
      <c r="U179" s="15"/>
      <c r="V179" s="247">
        <f t="shared" ref="V179:V194" si="23">+X179</f>
        <v>0</v>
      </c>
      <c r="W179" s="247">
        <f>+W176</f>
        <v>6.5000000000000009</v>
      </c>
      <c r="X179" s="247">
        <f>+X176</f>
        <v>0</v>
      </c>
      <c r="Y179" s="15">
        <f>+Y176</f>
        <v>0</v>
      </c>
      <c r="Z179" s="15"/>
      <c r="AA179" s="15"/>
      <c r="AB179" s="15"/>
      <c r="AC179" s="15"/>
      <c r="AD179" s="15"/>
      <c r="AE179" s="15"/>
      <c r="AF179" s="15"/>
      <c r="AG179" s="15"/>
      <c r="AH179" s="15"/>
      <c r="AI179" s="15"/>
      <c r="AJ179" s="15"/>
      <c r="AK179" s="15"/>
      <c r="AL179" s="15"/>
      <c r="AM179" s="15"/>
      <c r="AN179" s="15"/>
    </row>
    <row r="180" spans="21:40" ht="12.75" customHeight="1" x14ac:dyDescent="0.2">
      <c r="U180" s="15"/>
      <c r="V180" s="247">
        <f t="shared" si="23"/>
        <v>7.0000000000000009</v>
      </c>
      <c r="W180" s="247">
        <f>+W175</f>
        <v>7.5</v>
      </c>
      <c r="X180" s="247">
        <f>+X175</f>
        <v>7.0000000000000009</v>
      </c>
      <c r="Y180" s="15">
        <f>+Y175</f>
        <v>1</v>
      </c>
      <c r="Z180" s="15"/>
      <c r="AA180" s="15"/>
      <c r="AB180" s="15"/>
      <c r="AC180" s="15"/>
      <c r="AD180" s="15"/>
      <c r="AE180" s="15"/>
      <c r="AF180" s="15"/>
      <c r="AG180" s="15"/>
      <c r="AH180" s="15"/>
      <c r="AI180" s="15"/>
      <c r="AJ180" s="15"/>
      <c r="AK180" s="15"/>
      <c r="AL180" s="15"/>
      <c r="AM180" s="15"/>
      <c r="AN180" s="15"/>
    </row>
    <row r="181" spans="21:40" ht="12.75" customHeight="1" x14ac:dyDescent="0.2">
      <c r="U181" s="15"/>
      <c r="V181" s="247">
        <f t="shared" si="23"/>
        <v>8</v>
      </c>
      <c r="W181" s="247">
        <f>+W174</f>
        <v>8.5</v>
      </c>
      <c r="X181" s="247">
        <f>+X174</f>
        <v>8</v>
      </c>
      <c r="Y181" s="15">
        <f>+Y174</f>
        <v>2</v>
      </c>
      <c r="Z181" s="15"/>
      <c r="AA181" s="15"/>
      <c r="AB181" s="15"/>
      <c r="AC181" s="15"/>
      <c r="AD181" s="15"/>
      <c r="AE181" s="15"/>
      <c r="AF181" s="15"/>
      <c r="AG181" s="15"/>
      <c r="AH181" s="15"/>
      <c r="AI181" s="15"/>
      <c r="AJ181" s="15"/>
      <c r="AK181" s="15"/>
      <c r="AL181" s="15"/>
      <c r="AM181" s="15"/>
      <c r="AN181" s="15"/>
    </row>
    <row r="182" spans="21:40" ht="12.75" customHeight="1" x14ac:dyDescent="0.2">
      <c r="U182" s="15"/>
      <c r="V182" s="247">
        <f t="shared" si="23"/>
        <v>9</v>
      </c>
      <c r="W182" s="247">
        <f>+W173</f>
        <v>9.5</v>
      </c>
      <c r="X182" s="247">
        <f>+X173</f>
        <v>9</v>
      </c>
      <c r="Y182" s="15">
        <f>+Y173</f>
        <v>3</v>
      </c>
      <c r="Z182" s="15"/>
      <c r="AA182" s="15"/>
      <c r="AB182" s="15"/>
      <c r="AC182" s="15"/>
      <c r="AD182" s="15"/>
      <c r="AE182" s="15"/>
      <c r="AF182" s="15"/>
      <c r="AG182" s="15"/>
      <c r="AH182" s="15"/>
      <c r="AI182" s="15"/>
      <c r="AJ182" s="15"/>
      <c r="AK182" s="15"/>
      <c r="AL182" s="15"/>
      <c r="AM182" s="15"/>
      <c r="AN182" s="15"/>
    </row>
    <row r="183" spans="21:40" ht="12.75" customHeight="1" x14ac:dyDescent="0.2">
      <c r="U183" s="15"/>
      <c r="V183" s="247">
        <f t="shared" si="23"/>
        <v>10</v>
      </c>
      <c r="W183" s="247">
        <f>+W172</f>
        <v>10</v>
      </c>
      <c r="X183" s="247">
        <f>+X172</f>
        <v>10</v>
      </c>
      <c r="Y183" s="15">
        <f>+Y172</f>
        <v>4</v>
      </c>
      <c r="Z183" s="15"/>
      <c r="AA183" s="15"/>
      <c r="AB183" s="15"/>
      <c r="AC183" s="15"/>
      <c r="AD183" s="15"/>
      <c r="AE183" s="15"/>
      <c r="AF183" s="15"/>
      <c r="AG183" s="15"/>
      <c r="AH183" s="15"/>
      <c r="AI183" s="15"/>
      <c r="AJ183" s="15"/>
      <c r="AK183" s="15"/>
      <c r="AL183" s="15"/>
      <c r="AM183" s="15"/>
      <c r="AN183" s="15"/>
    </row>
    <row r="184" spans="21:40" ht="12.75" customHeight="1" x14ac:dyDescent="0.2">
      <c r="U184" s="15"/>
      <c r="V184" s="247">
        <f t="shared" si="23"/>
        <v>10.5</v>
      </c>
      <c r="W184" s="247">
        <f>+W171</f>
        <v>11</v>
      </c>
      <c r="X184" s="247">
        <f>+X171</f>
        <v>10.5</v>
      </c>
      <c r="Y184" s="15">
        <f>+Y171</f>
        <v>5</v>
      </c>
      <c r="Z184" s="15"/>
      <c r="AA184" s="15"/>
      <c r="AB184" s="15"/>
      <c r="AC184" s="15"/>
      <c r="AD184" s="15"/>
      <c r="AE184" s="15"/>
      <c r="AF184" s="15"/>
      <c r="AG184" s="15"/>
      <c r="AH184" s="15"/>
      <c r="AI184" s="15"/>
      <c r="AJ184" s="15"/>
      <c r="AK184" s="15"/>
      <c r="AL184" s="15"/>
      <c r="AM184" s="15"/>
      <c r="AN184" s="15"/>
    </row>
    <row r="185" spans="21:40" ht="12.75" customHeight="1" x14ac:dyDescent="0.2">
      <c r="U185" s="15"/>
      <c r="V185" s="247">
        <f t="shared" si="23"/>
        <v>11.5</v>
      </c>
      <c r="W185" s="247">
        <f>+W170</f>
        <v>11.5</v>
      </c>
      <c r="X185" s="247">
        <f>+X170</f>
        <v>11.5</v>
      </c>
      <c r="Y185" s="15">
        <f>+Y170</f>
        <v>6</v>
      </c>
      <c r="Z185" s="15"/>
      <c r="AA185" s="15"/>
      <c r="AB185" s="15"/>
      <c r="AC185" s="15"/>
      <c r="AD185" s="15"/>
      <c r="AE185" s="15"/>
      <c r="AF185" s="15"/>
      <c r="AG185" s="15"/>
      <c r="AH185" s="15"/>
      <c r="AI185" s="15"/>
      <c r="AJ185" s="15"/>
      <c r="AK185" s="15"/>
      <c r="AL185" s="15"/>
      <c r="AM185" s="15"/>
      <c r="AN185" s="15"/>
    </row>
    <row r="186" spans="21:40" ht="12.75" customHeight="1" x14ac:dyDescent="0.2">
      <c r="U186" s="15"/>
      <c r="V186" s="247">
        <f t="shared" si="23"/>
        <v>12</v>
      </c>
      <c r="W186" s="247">
        <f>+W169</f>
        <v>12.5</v>
      </c>
      <c r="X186" s="247">
        <f>+X169</f>
        <v>12</v>
      </c>
      <c r="Y186" s="15">
        <f>+Y169</f>
        <v>7</v>
      </c>
      <c r="Z186" s="15"/>
      <c r="AA186" s="15"/>
      <c r="AB186" s="15"/>
      <c r="AC186" s="15"/>
      <c r="AD186" s="15"/>
      <c r="AE186" s="15"/>
      <c r="AF186" s="15"/>
      <c r="AG186" s="15"/>
      <c r="AH186" s="15"/>
      <c r="AI186" s="15"/>
      <c r="AJ186" s="15"/>
      <c r="AK186" s="15"/>
      <c r="AL186" s="15"/>
      <c r="AM186" s="15"/>
      <c r="AN186" s="15"/>
    </row>
    <row r="187" spans="21:40" ht="12.75" customHeight="1" x14ac:dyDescent="0.2">
      <c r="U187" s="15"/>
      <c r="V187" s="247">
        <f t="shared" si="23"/>
        <v>13</v>
      </c>
      <c r="W187" s="247">
        <f>+W168</f>
        <v>13</v>
      </c>
      <c r="X187" s="247">
        <f>+X168</f>
        <v>13</v>
      </c>
      <c r="Y187" s="15">
        <f>+Y168</f>
        <v>8</v>
      </c>
      <c r="Z187" s="15"/>
      <c r="AA187" s="15"/>
      <c r="AB187" s="15"/>
      <c r="AC187" s="15"/>
      <c r="AD187" s="15"/>
      <c r="AE187" s="15"/>
      <c r="AF187" s="15"/>
      <c r="AG187" s="15"/>
      <c r="AH187" s="15"/>
      <c r="AI187" s="15"/>
      <c r="AJ187" s="15"/>
      <c r="AK187" s="15"/>
      <c r="AL187" s="15"/>
      <c r="AM187" s="15"/>
      <c r="AN187" s="15"/>
    </row>
    <row r="188" spans="21:40" ht="12.75" customHeight="1" x14ac:dyDescent="0.2">
      <c r="U188" s="15"/>
      <c r="V188" s="247">
        <f t="shared" si="23"/>
        <v>13.5</v>
      </c>
      <c r="W188" s="247">
        <f>+W167</f>
        <v>13.5</v>
      </c>
      <c r="X188" s="247">
        <f>+X167</f>
        <v>13.5</v>
      </c>
      <c r="Y188" s="15">
        <f>+Y167</f>
        <v>9</v>
      </c>
      <c r="Z188" s="15"/>
      <c r="AA188" s="15"/>
      <c r="AB188" s="15"/>
      <c r="AC188" s="15"/>
      <c r="AD188" s="15"/>
      <c r="AE188" s="15"/>
      <c r="AF188" s="15"/>
      <c r="AG188" s="15"/>
      <c r="AH188" s="15"/>
      <c r="AI188" s="15"/>
      <c r="AJ188" s="15"/>
      <c r="AK188" s="15"/>
      <c r="AL188" s="15"/>
      <c r="AM188" s="15"/>
      <c r="AN188" s="15"/>
    </row>
    <row r="189" spans="21:40" ht="12.75" customHeight="1" x14ac:dyDescent="0.2">
      <c r="U189" s="15"/>
      <c r="V189" s="247">
        <f t="shared" si="23"/>
        <v>14</v>
      </c>
      <c r="W189" s="247">
        <f>+W166</f>
        <v>14.5</v>
      </c>
      <c r="X189" s="247">
        <f>+X166</f>
        <v>14</v>
      </c>
      <c r="Y189" s="15">
        <f>+Y166</f>
        <v>10</v>
      </c>
      <c r="Z189" s="15"/>
      <c r="AA189" s="15"/>
      <c r="AB189" s="15"/>
      <c r="AC189" s="15"/>
      <c r="AD189" s="15"/>
      <c r="AE189" s="15"/>
      <c r="AF189" s="15"/>
      <c r="AG189" s="15"/>
      <c r="AH189" s="15"/>
      <c r="AI189" s="15"/>
      <c r="AJ189" s="15"/>
      <c r="AK189" s="15"/>
      <c r="AL189" s="15"/>
      <c r="AM189" s="15"/>
      <c r="AN189" s="15"/>
    </row>
    <row r="190" spans="21:40" ht="12.75" customHeight="1" x14ac:dyDescent="0.2">
      <c r="U190" s="15"/>
      <c r="V190" s="247">
        <f t="shared" si="23"/>
        <v>15</v>
      </c>
      <c r="W190" s="247">
        <f>+W165</f>
        <v>15.5</v>
      </c>
      <c r="X190" s="247">
        <f>+X165</f>
        <v>15</v>
      </c>
      <c r="Y190" s="15">
        <f>+Y165</f>
        <v>11</v>
      </c>
      <c r="Z190" s="15"/>
      <c r="AA190" s="15"/>
      <c r="AB190" s="15"/>
      <c r="AC190" s="15"/>
      <c r="AD190" s="15"/>
      <c r="AE190" s="15"/>
      <c r="AF190" s="15"/>
      <c r="AG190" s="15"/>
      <c r="AH190" s="15"/>
      <c r="AI190" s="15"/>
      <c r="AJ190" s="15"/>
      <c r="AK190" s="15"/>
      <c r="AL190" s="15"/>
      <c r="AM190" s="15"/>
      <c r="AN190" s="15"/>
    </row>
    <row r="191" spans="21:40" ht="12.75" customHeight="1" x14ac:dyDescent="0.2">
      <c r="U191" s="15"/>
      <c r="V191" s="247">
        <f t="shared" si="23"/>
        <v>16</v>
      </c>
      <c r="W191" s="247">
        <f>+W164</f>
        <v>16.5</v>
      </c>
      <c r="X191" s="247">
        <f>+X164</f>
        <v>16</v>
      </c>
      <c r="Y191" s="15">
        <f>+Y164</f>
        <v>12</v>
      </c>
      <c r="Z191" s="15"/>
      <c r="AA191" s="15"/>
      <c r="AB191" s="15"/>
      <c r="AC191" s="15"/>
      <c r="AD191" s="15"/>
      <c r="AE191" s="15"/>
      <c r="AF191" s="15"/>
      <c r="AG191" s="15"/>
      <c r="AH191" s="15"/>
      <c r="AI191" s="15"/>
      <c r="AJ191" s="15"/>
      <c r="AK191" s="15"/>
      <c r="AL191" s="15"/>
      <c r="AM191" s="15"/>
      <c r="AN191" s="15"/>
    </row>
    <row r="192" spans="21:40" ht="12.75" customHeight="1" x14ac:dyDescent="0.2">
      <c r="U192" s="15"/>
      <c r="V192" s="247">
        <f t="shared" si="23"/>
        <v>17</v>
      </c>
      <c r="W192" s="247">
        <f>+W163</f>
        <v>17.5</v>
      </c>
      <c r="X192" s="247">
        <f>+X163</f>
        <v>17</v>
      </c>
      <c r="Y192" s="15">
        <f>+Y163</f>
        <v>13</v>
      </c>
      <c r="Z192" s="15"/>
      <c r="AA192" s="15"/>
      <c r="AB192" s="15"/>
      <c r="AC192" s="15"/>
      <c r="AD192" s="15"/>
      <c r="AE192" s="15"/>
      <c r="AF192" s="15"/>
      <c r="AG192" s="15"/>
      <c r="AH192" s="15"/>
      <c r="AI192" s="15"/>
      <c r="AJ192" s="15"/>
      <c r="AK192" s="15"/>
      <c r="AL192" s="15"/>
      <c r="AM192" s="15"/>
      <c r="AN192" s="15"/>
    </row>
    <row r="193" spans="21:40" ht="12.75" customHeight="1" x14ac:dyDescent="0.2">
      <c r="U193" s="15"/>
      <c r="V193" s="247">
        <f t="shared" si="23"/>
        <v>18</v>
      </c>
      <c r="W193" s="247">
        <f>+W162</f>
        <v>18.5</v>
      </c>
      <c r="X193" s="247">
        <f>+X162</f>
        <v>18</v>
      </c>
      <c r="Y193" s="15">
        <f>+Y162</f>
        <v>14</v>
      </c>
      <c r="Z193" s="15"/>
      <c r="AA193" s="15"/>
      <c r="AB193" s="15"/>
      <c r="AC193" s="15"/>
      <c r="AD193" s="15"/>
      <c r="AE193" s="15"/>
      <c r="AF193" s="15"/>
      <c r="AG193" s="15"/>
      <c r="AH193" s="15"/>
      <c r="AI193" s="15"/>
      <c r="AJ193" s="15"/>
      <c r="AK193" s="15"/>
      <c r="AL193" s="15"/>
      <c r="AM193" s="15"/>
      <c r="AN193" s="15"/>
    </row>
    <row r="194" spans="21:40" ht="12.75" customHeight="1" x14ac:dyDescent="0.2">
      <c r="U194" s="15"/>
      <c r="V194" s="247">
        <f t="shared" si="23"/>
        <v>19</v>
      </c>
      <c r="W194" s="247">
        <f>+W161</f>
        <v>20</v>
      </c>
      <c r="X194" s="247">
        <f>+X161</f>
        <v>19</v>
      </c>
      <c r="Y194" s="63">
        <f>+Y161</f>
        <v>15</v>
      </c>
      <c r="Z194" s="15"/>
      <c r="AA194" s="15"/>
      <c r="AB194" s="15"/>
      <c r="AC194" s="15"/>
      <c r="AD194" s="15"/>
      <c r="AE194" s="15"/>
      <c r="AF194" s="15"/>
      <c r="AG194" s="15"/>
      <c r="AH194" s="15"/>
      <c r="AI194" s="15"/>
      <c r="AJ194" s="15"/>
      <c r="AK194" s="15"/>
      <c r="AL194" s="15"/>
      <c r="AM194" s="15"/>
      <c r="AN194" s="15"/>
    </row>
    <row r="195" spans="21:40" ht="12.75" customHeight="1" x14ac:dyDescent="0.2">
      <c r="U195" s="15"/>
      <c r="V195" s="15"/>
      <c r="W195" s="15"/>
      <c r="X195" s="15"/>
      <c r="Y195" s="15"/>
      <c r="Z195" s="15"/>
      <c r="AA195" s="15"/>
      <c r="AB195" s="15"/>
      <c r="AC195" s="15"/>
      <c r="AD195" s="15"/>
      <c r="AE195" s="15"/>
      <c r="AF195" s="15"/>
      <c r="AG195" s="15"/>
      <c r="AH195" s="15"/>
      <c r="AI195" s="15"/>
      <c r="AJ195" s="15"/>
      <c r="AK195" s="15"/>
      <c r="AL195" s="15"/>
      <c r="AM195" s="15"/>
      <c r="AN195" s="15"/>
    </row>
    <row r="196" spans="21:40" ht="12.75" customHeight="1" x14ac:dyDescent="0.2">
      <c r="U196" s="15"/>
      <c r="V196" s="15"/>
      <c r="W196" s="15"/>
      <c r="X196" s="15"/>
      <c r="Y196" s="15"/>
      <c r="Z196" s="15"/>
      <c r="AA196" s="15"/>
      <c r="AB196" s="15"/>
      <c r="AC196" s="15"/>
      <c r="AD196" s="15"/>
      <c r="AE196" s="15"/>
      <c r="AF196" s="15"/>
      <c r="AG196" s="15"/>
      <c r="AH196" s="15"/>
      <c r="AI196" s="15"/>
      <c r="AJ196" s="15"/>
      <c r="AK196" s="15"/>
      <c r="AL196" s="15"/>
      <c r="AM196" s="15"/>
      <c r="AN196" s="15"/>
    </row>
    <row r="197" spans="21:40" ht="12.75" customHeight="1" x14ac:dyDescent="0.2">
      <c r="U197" s="15"/>
      <c r="V197" s="15"/>
      <c r="W197" s="15"/>
      <c r="X197" s="15"/>
      <c r="Y197" s="15"/>
      <c r="Z197" s="15"/>
      <c r="AA197" s="15"/>
      <c r="AB197" s="15"/>
      <c r="AC197" s="15"/>
      <c r="AD197" s="15"/>
      <c r="AE197" s="15"/>
      <c r="AF197" s="15"/>
      <c r="AG197" s="15"/>
      <c r="AH197" s="15"/>
      <c r="AI197" s="15"/>
      <c r="AJ197" s="15"/>
      <c r="AK197" s="15"/>
      <c r="AL197" s="15"/>
      <c r="AM197" s="15"/>
      <c r="AN197" s="15"/>
    </row>
    <row r="198" spans="21:40" ht="12.75" customHeight="1" x14ac:dyDescent="0.2">
      <c r="U198" s="15"/>
      <c r="V198" s="15"/>
      <c r="W198" s="15"/>
      <c r="X198" s="15"/>
      <c r="Y198" s="15"/>
      <c r="Z198" s="15"/>
      <c r="AA198" s="15"/>
      <c r="AB198" s="15"/>
      <c r="AC198" s="15"/>
      <c r="AD198" s="15"/>
      <c r="AE198" s="15"/>
      <c r="AF198" s="15"/>
      <c r="AG198" s="15"/>
      <c r="AH198" s="20"/>
      <c r="AI198" s="383"/>
      <c r="AJ198" s="26"/>
      <c r="AK198" s="26"/>
      <c r="AL198" s="20"/>
      <c r="AM198" s="53"/>
      <c r="AN198" s="383"/>
    </row>
    <row r="199" spans="21:40" ht="12.75" customHeight="1" thickBot="1" x14ac:dyDescent="0.25">
      <c r="U199" s="383"/>
      <c r="V199" s="250"/>
      <c r="W199" s="500"/>
      <c r="X199" s="500"/>
      <c r="Y199" s="30"/>
      <c r="Z199" s="500"/>
      <c r="AA199" s="500"/>
      <c r="AB199" s="15"/>
      <c r="AC199" s="30"/>
      <c r="AD199" s="383"/>
      <c r="AE199" s="383"/>
      <c r="AF199" s="26"/>
      <c r="AG199" s="26"/>
      <c r="AH199" s="20"/>
      <c r="AI199" s="30"/>
      <c r="AJ199" s="383"/>
      <c r="AK199" s="30"/>
      <c r="AL199" s="383"/>
      <c r="AM199" s="383"/>
      <c r="AN199" s="383"/>
    </row>
    <row r="200" spans="21:40" ht="12.75" customHeight="1" x14ac:dyDescent="0.2">
      <c r="U200" s="251"/>
      <c r="V200" s="250"/>
      <c r="W200" s="501"/>
      <c r="X200" s="501"/>
      <c r="Y200" s="30"/>
      <c r="Z200" s="500"/>
      <c r="AA200" s="500"/>
      <c r="AB200" s="15"/>
      <c r="AC200" s="18" t="s">
        <v>6</v>
      </c>
      <c r="AD200" s="19" t="s">
        <v>18</v>
      </c>
      <c r="AE200" s="384"/>
      <c r="AF200" s="502" t="s">
        <v>27</v>
      </c>
      <c r="AG200" s="503"/>
      <c r="AH200" s="20"/>
      <c r="AI200" s="18" t="s">
        <v>6</v>
      </c>
      <c r="AJ200" s="19" t="s">
        <v>18</v>
      </c>
      <c r="AK200" s="21"/>
      <c r="AL200" s="504" t="s">
        <v>28</v>
      </c>
      <c r="AM200" s="505"/>
      <c r="AN200" s="22" t="s">
        <v>29</v>
      </c>
    </row>
    <row r="201" spans="21:40" ht="12.75" customHeight="1" x14ac:dyDescent="0.2">
      <c r="U201" s="252"/>
      <c r="V201" s="250"/>
      <c r="W201" s="383"/>
      <c r="X201" s="383"/>
      <c r="Y201" s="30"/>
      <c r="Z201" s="500"/>
      <c r="AA201" s="500"/>
      <c r="AB201" s="15"/>
      <c r="AC201" s="24"/>
      <c r="AD201" s="25"/>
      <c r="AE201" s="383"/>
      <c r="AF201" s="26" t="s">
        <v>32</v>
      </c>
      <c r="AG201" s="27" t="s">
        <v>33</v>
      </c>
      <c r="AH201" s="20"/>
      <c r="AI201" s="24"/>
      <c r="AJ201" s="25"/>
      <c r="AK201" s="383"/>
      <c r="AL201" s="383" t="s">
        <v>32</v>
      </c>
      <c r="AM201" s="241" t="s">
        <v>33</v>
      </c>
      <c r="AN201" s="28"/>
    </row>
    <row r="202" spans="21:40" ht="12.75" customHeight="1" x14ac:dyDescent="0.2">
      <c r="U202" s="30"/>
      <c r="V202" s="250"/>
      <c r="W202" s="383"/>
      <c r="X202" s="383"/>
      <c r="Y202" s="30"/>
      <c r="Z202" s="383"/>
      <c r="AA202" s="383"/>
      <c r="AB202" s="15"/>
      <c r="AC202" s="33"/>
      <c r="AD202" s="34"/>
      <c r="AE202" s="35"/>
      <c r="AF202" s="41"/>
      <c r="AG202" s="42"/>
      <c r="AH202" s="30"/>
      <c r="AI202" s="33"/>
      <c r="AJ202" s="34"/>
      <c r="AK202" s="35"/>
      <c r="AL202" s="36"/>
      <c r="AM202" s="37"/>
      <c r="AN202" s="38"/>
    </row>
    <row r="203" spans="21:40" ht="12.75" customHeight="1" x14ac:dyDescent="0.2">
      <c r="U203" s="251"/>
      <c r="V203" s="250"/>
      <c r="W203" s="44"/>
      <c r="X203" s="383"/>
      <c r="Y203" s="30"/>
      <c r="Z203" s="383"/>
      <c r="AA203" s="383"/>
      <c r="AB203" s="15"/>
      <c r="AC203" s="43" t="s">
        <v>36</v>
      </c>
      <c r="AD203" s="25">
        <v>15</v>
      </c>
      <c r="AE203" s="30"/>
      <c r="AF203" s="26">
        <f>I1Ext!$H$35+30*(100-I1Ext!$H$35)/30</f>
        <v>100</v>
      </c>
      <c r="AG203" s="27">
        <f t="shared" ref="AG203:AG214" si="24">AF204+0.1</f>
        <v>95</v>
      </c>
      <c r="AH203" s="30"/>
      <c r="AI203" s="43" t="s">
        <v>36</v>
      </c>
      <c r="AJ203" s="25">
        <v>15</v>
      </c>
      <c r="AK203" s="30"/>
      <c r="AL203" s="26">
        <f>I1Ext!$H$30</f>
        <v>20</v>
      </c>
      <c r="AM203" s="242">
        <f>AL204+0.5</f>
        <v>19</v>
      </c>
      <c r="AN203" s="28">
        <f t="shared" ref="AN203:AN217" si="25">IF(AM203&gt;AL203,"ALARM",AL203-AL204)</f>
        <v>1.5</v>
      </c>
    </row>
    <row r="204" spans="21:40" ht="12.75" customHeight="1" x14ac:dyDescent="0.2">
      <c r="U204" s="251"/>
      <c r="V204" s="250"/>
      <c r="W204" s="383"/>
      <c r="X204" s="383"/>
      <c r="Y204" s="30"/>
      <c r="Z204" s="383"/>
      <c r="AA204" s="383"/>
      <c r="AB204" s="15"/>
      <c r="AC204" s="24">
        <v>1</v>
      </c>
      <c r="AD204" s="25">
        <v>14</v>
      </c>
      <c r="AE204" s="30"/>
      <c r="AF204" s="26">
        <f>I1Ext!$H$35+27*(100-I1Ext!$H$35)/30</f>
        <v>94.9</v>
      </c>
      <c r="AG204" s="27">
        <f t="shared" si="24"/>
        <v>89.899999999999991</v>
      </c>
      <c r="AH204" s="30"/>
      <c r="AI204" s="24">
        <v>1</v>
      </c>
      <c r="AJ204" s="25">
        <v>14</v>
      </c>
      <c r="AK204" s="30"/>
      <c r="AL204" s="26">
        <f>ROUNDDOWN(I1Ext!$H$30*AF204/500,1)*5</f>
        <v>18.5</v>
      </c>
      <c r="AM204" s="242">
        <f t="shared" ref="AM204:AM216" si="26">AL205+0.5</f>
        <v>18</v>
      </c>
      <c r="AN204" s="28">
        <f t="shared" si="25"/>
        <v>1</v>
      </c>
    </row>
    <row r="205" spans="21:40" ht="12.75" customHeight="1" x14ac:dyDescent="0.2">
      <c r="U205" s="251"/>
      <c r="V205" s="250"/>
      <c r="W205" s="383"/>
      <c r="X205" s="383"/>
      <c r="Y205" s="30"/>
      <c r="Z205" s="383"/>
      <c r="AA205" s="383"/>
      <c r="AB205" s="15"/>
      <c r="AC205" s="46" t="s">
        <v>9</v>
      </c>
      <c r="AD205" s="34">
        <v>13</v>
      </c>
      <c r="AE205" s="35"/>
      <c r="AF205" s="47">
        <f>I1Ext!$H$35+24*(100-I1Ext!$H$35)/30</f>
        <v>89.8</v>
      </c>
      <c r="AG205" s="48">
        <f t="shared" si="24"/>
        <v>84.8</v>
      </c>
      <c r="AH205" s="30"/>
      <c r="AI205" s="46" t="s">
        <v>9</v>
      </c>
      <c r="AJ205" s="34">
        <v>13</v>
      </c>
      <c r="AK205" s="35"/>
      <c r="AL205" s="26">
        <f>ROUNDDOWN(I1Ext!$H$30*AF205/500,1)*5</f>
        <v>17.5</v>
      </c>
      <c r="AM205" s="242">
        <f t="shared" si="26"/>
        <v>17</v>
      </c>
      <c r="AN205" s="38">
        <f t="shared" si="25"/>
        <v>1</v>
      </c>
    </row>
    <row r="206" spans="21:40" ht="12.75" customHeight="1" x14ac:dyDescent="0.2">
      <c r="U206" s="251"/>
      <c r="V206" s="250"/>
      <c r="W206" s="383"/>
      <c r="X206" s="383"/>
      <c r="Y206" s="30"/>
      <c r="Z206" s="383"/>
      <c r="AA206" s="383"/>
      <c r="AB206" s="15"/>
      <c r="AC206" s="43" t="s">
        <v>36</v>
      </c>
      <c r="AD206" s="25">
        <v>12</v>
      </c>
      <c r="AE206" s="30"/>
      <c r="AF206" s="26">
        <f>I1Ext!$H$35+21*(100-I1Ext!$H$35)/30</f>
        <v>84.7</v>
      </c>
      <c r="AG206" s="27">
        <f t="shared" si="24"/>
        <v>79.699999999999989</v>
      </c>
      <c r="AH206" s="30"/>
      <c r="AI206" s="43" t="s">
        <v>36</v>
      </c>
      <c r="AJ206" s="25">
        <v>12</v>
      </c>
      <c r="AK206" s="30"/>
      <c r="AL206" s="26">
        <f>ROUNDDOWN(I1Ext!$H$30*AF206/500,1)*5</f>
        <v>16.5</v>
      </c>
      <c r="AM206" s="242">
        <f t="shared" si="26"/>
        <v>16</v>
      </c>
      <c r="AN206" s="28">
        <f t="shared" si="25"/>
        <v>1</v>
      </c>
    </row>
    <row r="207" spans="21:40" ht="12.75" customHeight="1" x14ac:dyDescent="0.2">
      <c r="U207" s="251"/>
      <c r="V207" s="250"/>
      <c r="W207" s="383"/>
      <c r="X207" s="383"/>
      <c r="Y207" s="30"/>
      <c r="Z207" s="383"/>
      <c r="AA207" s="383"/>
      <c r="AB207" s="15"/>
      <c r="AC207" s="24">
        <v>2</v>
      </c>
      <c r="AD207" s="25">
        <v>11</v>
      </c>
      <c r="AE207" s="30"/>
      <c r="AF207" s="26">
        <f>I1Ext!$H$35+18*(100-I1Ext!$H$35)/30</f>
        <v>79.599999999999994</v>
      </c>
      <c r="AG207" s="27">
        <f t="shared" si="24"/>
        <v>74.599999999999994</v>
      </c>
      <c r="AH207" s="30"/>
      <c r="AI207" s="24">
        <v>2</v>
      </c>
      <c r="AJ207" s="25">
        <v>11</v>
      </c>
      <c r="AK207" s="30"/>
      <c r="AL207" s="26">
        <f>ROUNDDOWN(I1Ext!$H$30*AF207/500,1)*5</f>
        <v>15.5</v>
      </c>
      <c r="AM207" s="242">
        <f t="shared" si="26"/>
        <v>15</v>
      </c>
      <c r="AN207" s="28">
        <f t="shared" si="25"/>
        <v>1</v>
      </c>
    </row>
    <row r="208" spans="21:40" ht="12.75" customHeight="1" x14ac:dyDescent="0.2">
      <c r="U208" s="251"/>
      <c r="V208" s="250"/>
      <c r="W208" s="383"/>
      <c r="X208" s="383"/>
      <c r="Y208" s="30"/>
      <c r="Z208" s="383"/>
      <c r="AA208" s="383"/>
      <c r="AB208" s="15"/>
      <c r="AC208" s="46" t="s">
        <v>9</v>
      </c>
      <c r="AD208" s="34">
        <v>10</v>
      </c>
      <c r="AE208" s="35"/>
      <c r="AF208" s="47">
        <f>I1Ext!$H$35+15*(100-I1Ext!$H$35)/30</f>
        <v>74.5</v>
      </c>
      <c r="AG208" s="48">
        <f t="shared" si="24"/>
        <v>69.5</v>
      </c>
      <c r="AH208" s="30"/>
      <c r="AI208" s="46" t="s">
        <v>9</v>
      </c>
      <c r="AJ208" s="34">
        <v>10</v>
      </c>
      <c r="AK208" s="35"/>
      <c r="AL208" s="26">
        <f>ROUNDDOWN(I1Ext!$H$30*AF208/500,1)*5</f>
        <v>14.5</v>
      </c>
      <c r="AM208" s="242">
        <f t="shared" si="26"/>
        <v>14</v>
      </c>
      <c r="AN208" s="38">
        <f t="shared" si="25"/>
        <v>1</v>
      </c>
    </row>
    <row r="209" spans="21:40" ht="12.75" customHeight="1" x14ac:dyDescent="0.2">
      <c r="U209" s="251"/>
      <c r="V209" s="250"/>
      <c r="W209" s="383"/>
      <c r="X209" s="383"/>
      <c r="Y209" s="30"/>
      <c r="Z209" s="383"/>
      <c r="AA209" s="383"/>
      <c r="AB209" s="15"/>
      <c r="AC209" s="43" t="s">
        <v>36</v>
      </c>
      <c r="AD209" s="25">
        <v>9</v>
      </c>
      <c r="AE209" s="30"/>
      <c r="AF209" s="26">
        <f>I1Ext!$H$35+12*(100-I1Ext!$H$35)/30</f>
        <v>69.400000000000006</v>
      </c>
      <c r="AG209" s="27">
        <f t="shared" si="24"/>
        <v>66.099999999999994</v>
      </c>
      <c r="AH209" s="30"/>
      <c r="AI209" s="43" t="s">
        <v>36</v>
      </c>
      <c r="AJ209" s="25">
        <v>9</v>
      </c>
      <c r="AK209" s="30"/>
      <c r="AL209" s="26">
        <f>ROUNDDOWN(I1Ext!$H$30*AF209/500,1)*5</f>
        <v>13.5</v>
      </c>
      <c r="AM209" s="242">
        <f t="shared" si="26"/>
        <v>13.5</v>
      </c>
      <c r="AN209" s="28">
        <f t="shared" si="25"/>
        <v>0.5</v>
      </c>
    </row>
    <row r="210" spans="21:40" ht="12.75" customHeight="1" x14ac:dyDescent="0.2">
      <c r="U210" s="251"/>
      <c r="V210" s="250"/>
      <c r="W210" s="383"/>
      <c r="X210" s="383"/>
      <c r="Y210" s="30"/>
      <c r="Z210" s="383"/>
      <c r="AA210" s="383"/>
      <c r="AB210" s="15"/>
      <c r="AC210" s="24">
        <v>3</v>
      </c>
      <c r="AD210" s="25">
        <v>8</v>
      </c>
      <c r="AE210" s="30"/>
      <c r="AF210" s="26">
        <f>I1Ext!$H$35+10*(100-I1Ext!$H$35)/30</f>
        <v>66</v>
      </c>
      <c r="AG210" s="27">
        <f t="shared" si="24"/>
        <v>62.7</v>
      </c>
      <c r="AH210" s="30"/>
      <c r="AI210" s="24">
        <v>3</v>
      </c>
      <c r="AJ210" s="25">
        <v>8</v>
      </c>
      <c r="AK210" s="30"/>
      <c r="AL210" s="26">
        <f>ROUNDDOWN(I1Ext!$H$30*AF210/500,1)*5</f>
        <v>13</v>
      </c>
      <c r="AM210" s="242">
        <f t="shared" si="26"/>
        <v>13</v>
      </c>
      <c r="AN210" s="28">
        <f t="shared" si="25"/>
        <v>0.5</v>
      </c>
    </row>
    <row r="211" spans="21:40" ht="12.75" customHeight="1" x14ac:dyDescent="0.2">
      <c r="U211" s="251"/>
      <c r="V211" s="250"/>
      <c r="W211" s="383"/>
      <c r="X211" s="383"/>
      <c r="Y211" s="30"/>
      <c r="Z211" s="383"/>
      <c r="AA211" s="383"/>
      <c r="AB211" s="15"/>
      <c r="AC211" s="46" t="s">
        <v>9</v>
      </c>
      <c r="AD211" s="34">
        <v>7</v>
      </c>
      <c r="AE211" s="35"/>
      <c r="AF211" s="47">
        <f>I1Ext!$H$35+8*(100-I1Ext!$H$35)/30</f>
        <v>62.6</v>
      </c>
      <c r="AG211" s="48">
        <f t="shared" si="24"/>
        <v>59.300000000000004</v>
      </c>
      <c r="AH211" s="30"/>
      <c r="AI211" s="46" t="s">
        <v>9</v>
      </c>
      <c r="AJ211" s="34">
        <v>7</v>
      </c>
      <c r="AK211" s="35"/>
      <c r="AL211" s="26">
        <f>ROUNDDOWN(I1Ext!$H$30*AF211/500,1)*5</f>
        <v>12.5</v>
      </c>
      <c r="AM211" s="242">
        <f t="shared" si="26"/>
        <v>12</v>
      </c>
      <c r="AN211" s="38">
        <f t="shared" si="25"/>
        <v>1</v>
      </c>
    </row>
    <row r="212" spans="21:40" ht="12.75" customHeight="1" x14ac:dyDescent="0.2">
      <c r="U212" s="251"/>
      <c r="V212" s="250"/>
      <c r="W212" s="383"/>
      <c r="X212" s="383"/>
      <c r="Y212" s="30"/>
      <c r="Z212" s="383"/>
      <c r="AA212" s="383"/>
      <c r="AB212" s="15"/>
      <c r="AC212" s="43" t="s">
        <v>36</v>
      </c>
      <c r="AD212" s="25">
        <v>6</v>
      </c>
      <c r="AE212" s="30"/>
      <c r="AF212" s="26">
        <f>I1Ext!$H$35+6*(100-I1Ext!$H$35)/30</f>
        <v>59.2</v>
      </c>
      <c r="AG212" s="27">
        <f t="shared" si="24"/>
        <v>55.9</v>
      </c>
      <c r="AH212" s="30"/>
      <c r="AI212" s="43" t="s">
        <v>36</v>
      </c>
      <c r="AJ212" s="25">
        <v>6</v>
      </c>
      <c r="AK212" s="30"/>
      <c r="AL212" s="26">
        <f>ROUNDDOWN(I1Ext!$H$30*AF212/500,1)*5</f>
        <v>11.5</v>
      </c>
      <c r="AM212" s="242">
        <f t="shared" si="26"/>
        <v>11.5</v>
      </c>
      <c r="AN212" s="28">
        <f t="shared" si="25"/>
        <v>0.5</v>
      </c>
    </row>
    <row r="213" spans="21:40" ht="12.75" customHeight="1" x14ac:dyDescent="0.2">
      <c r="U213" s="251"/>
      <c r="V213" s="250"/>
      <c r="W213" s="383"/>
      <c r="X213" s="383"/>
      <c r="Y213" s="30"/>
      <c r="Z213" s="383"/>
      <c r="AA213" s="383"/>
      <c r="AB213" s="15"/>
      <c r="AC213" s="24">
        <v>4</v>
      </c>
      <c r="AD213" s="25">
        <v>5</v>
      </c>
      <c r="AE213" s="30"/>
      <c r="AF213" s="26">
        <f>I1Ext!$H$35+4*(100-I1Ext!$H$35)/30</f>
        <v>55.8</v>
      </c>
      <c r="AG213" s="27">
        <f t="shared" si="24"/>
        <v>52.5</v>
      </c>
      <c r="AH213" s="30"/>
      <c r="AI213" s="24">
        <v>4</v>
      </c>
      <c r="AJ213" s="25">
        <v>5</v>
      </c>
      <c r="AK213" s="30"/>
      <c r="AL213" s="26">
        <f>ROUNDDOWN(I1Ext!$H$30*AF213/500,1)*5</f>
        <v>11</v>
      </c>
      <c r="AM213" s="242">
        <f t="shared" si="26"/>
        <v>10.5</v>
      </c>
      <c r="AN213" s="28">
        <f t="shared" si="25"/>
        <v>1</v>
      </c>
    </row>
    <row r="214" spans="21:40" ht="12.75" customHeight="1" x14ac:dyDescent="0.2">
      <c r="U214" s="251"/>
      <c r="V214" s="250"/>
      <c r="W214" s="383"/>
      <c r="X214" s="383"/>
      <c r="Y214" s="30"/>
      <c r="Z214" s="383"/>
      <c r="AA214" s="383"/>
      <c r="AB214" s="15"/>
      <c r="AC214" s="46" t="s">
        <v>9</v>
      </c>
      <c r="AD214" s="34">
        <v>4</v>
      </c>
      <c r="AE214" s="35"/>
      <c r="AF214" s="47">
        <f>I1Ext!$H$35+2*(100-I1Ext!$H$35)/30</f>
        <v>52.4</v>
      </c>
      <c r="AG214" s="48">
        <f t="shared" si="24"/>
        <v>49.1</v>
      </c>
      <c r="AH214" s="30"/>
      <c r="AI214" s="46" t="s">
        <v>9</v>
      </c>
      <c r="AJ214" s="34">
        <v>4</v>
      </c>
      <c r="AK214" s="35"/>
      <c r="AL214" s="26">
        <f>ROUNDDOWN(I1Ext!$H$30*AF214/500,1)*5</f>
        <v>10</v>
      </c>
      <c r="AM214" s="242">
        <f t="shared" si="26"/>
        <v>10</v>
      </c>
      <c r="AN214" s="38">
        <f t="shared" si="25"/>
        <v>0.5</v>
      </c>
    </row>
    <row r="215" spans="21:40" ht="12.75" customHeight="1" x14ac:dyDescent="0.2">
      <c r="U215" s="251"/>
      <c r="V215" s="250"/>
      <c r="W215" s="383"/>
      <c r="X215" s="383"/>
      <c r="Y215" s="30"/>
      <c r="Z215" s="383"/>
      <c r="AA215" s="383"/>
      <c r="AB215" s="15"/>
      <c r="AC215" s="43" t="s">
        <v>36</v>
      </c>
      <c r="AD215" s="25">
        <v>3</v>
      </c>
      <c r="AE215" s="30"/>
      <c r="AF215" s="26">
        <f>I1Ext!$H$35</f>
        <v>49</v>
      </c>
      <c r="AG215" s="27">
        <f>AF216+0.01</f>
        <v>44.01</v>
      </c>
      <c r="AH215" s="30"/>
      <c r="AI215" s="43" t="s">
        <v>36</v>
      </c>
      <c r="AJ215" s="25">
        <v>3</v>
      </c>
      <c r="AK215" s="30"/>
      <c r="AL215" s="26">
        <f>ROUNDDOWN(I1Ext!$H$30*AF215/500,1)*5</f>
        <v>9.5</v>
      </c>
      <c r="AM215" s="242">
        <f t="shared" si="26"/>
        <v>9</v>
      </c>
      <c r="AN215" s="28">
        <f t="shared" si="25"/>
        <v>1</v>
      </c>
    </row>
    <row r="216" spans="21:40" ht="12.75" customHeight="1" x14ac:dyDescent="0.2">
      <c r="U216" s="251"/>
      <c r="V216" s="250"/>
      <c r="W216" s="383"/>
      <c r="X216" s="383"/>
      <c r="Y216" s="30"/>
      <c r="Z216" s="383"/>
      <c r="AA216" s="383"/>
      <c r="AB216" s="15"/>
      <c r="AC216" s="24">
        <v>5</v>
      </c>
      <c r="AD216" s="25">
        <v>2</v>
      </c>
      <c r="AE216" s="30"/>
      <c r="AF216" s="26">
        <f>AG217+2*(AF215-AG217)/3</f>
        <v>44</v>
      </c>
      <c r="AG216" s="27">
        <f>AF217+0.01</f>
        <v>39.01</v>
      </c>
      <c r="AH216" s="30"/>
      <c r="AI216" s="24">
        <v>5</v>
      </c>
      <c r="AJ216" s="25">
        <v>2</v>
      </c>
      <c r="AK216" s="30"/>
      <c r="AL216" s="26">
        <f>ROUNDDOWN(I1Ext!$H$30*AF216/500,1)*5</f>
        <v>8.5</v>
      </c>
      <c r="AM216" s="242">
        <f t="shared" si="26"/>
        <v>8</v>
      </c>
      <c r="AN216" s="28">
        <f t="shared" si="25"/>
        <v>1</v>
      </c>
    </row>
    <row r="217" spans="21:40" ht="12.75" customHeight="1" x14ac:dyDescent="0.2">
      <c r="U217" s="251"/>
      <c r="V217" s="250"/>
      <c r="W217" s="383"/>
      <c r="X217" s="250"/>
      <c r="Y217" s="30"/>
      <c r="Z217" s="383"/>
      <c r="AA217" s="383"/>
      <c r="AB217" s="15"/>
      <c r="AC217" s="46" t="s">
        <v>9</v>
      </c>
      <c r="AD217" s="34">
        <v>1</v>
      </c>
      <c r="AE217" s="35"/>
      <c r="AF217" s="47">
        <f>AG217+(AF215-AG217)/3</f>
        <v>39</v>
      </c>
      <c r="AG217" s="48">
        <f>I1Ext!$H$34</f>
        <v>34</v>
      </c>
      <c r="AH217" s="30"/>
      <c r="AI217" s="46" t="s">
        <v>9</v>
      </c>
      <c r="AJ217" s="34">
        <v>1</v>
      </c>
      <c r="AK217" s="35"/>
      <c r="AL217" s="26">
        <f>ROUNDDOWN(I1Ext!$H$30*AF217/500,1)*5</f>
        <v>7.5</v>
      </c>
      <c r="AM217" s="248">
        <f>ROUNDUP(I1Ext!$H$30*(I1Ext!$H$34/500),1)*5</f>
        <v>7.0000000000000009</v>
      </c>
      <c r="AN217" s="38">
        <f t="shared" si="25"/>
        <v>0.99999999999999911</v>
      </c>
    </row>
    <row r="218" spans="21:40" ht="12.75" customHeight="1" thickBot="1" x14ac:dyDescent="0.25">
      <c r="U218" s="250"/>
      <c r="V218" s="250"/>
      <c r="W218" s="383"/>
      <c r="X218" s="383"/>
      <c r="Y218" s="30"/>
      <c r="Z218" s="383"/>
      <c r="AA218" s="383"/>
      <c r="AB218" s="15"/>
      <c r="AC218" s="54">
        <v>6</v>
      </c>
      <c r="AD218" s="55">
        <v>0</v>
      </c>
      <c r="AE218" s="56"/>
      <c r="AF218" s="61">
        <f>I1Ext!$H$34-0.1</f>
        <v>33.9</v>
      </c>
      <c r="AG218" s="62">
        <v>0</v>
      </c>
      <c r="AH218" s="30"/>
      <c r="AI218" s="54">
        <v>6</v>
      </c>
      <c r="AJ218" s="55">
        <v>0</v>
      </c>
      <c r="AK218" s="56"/>
      <c r="AL218" s="61">
        <f>AM217-0.5</f>
        <v>6.5000000000000009</v>
      </c>
      <c r="AM218" s="249">
        <v>0</v>
      </c>
      <c r="AN218" s="59">
        <f>IF(AM218&gt;AM217,"ALARM",AL218)</f>
        <v>6.5000000000000009</v>
      </c>
    </row>
    <row r="219" spans="21:40" ht="12.75" customHeight="1" x14ac:dyDescent="0.2">
      <c r="U219" s="15"/>
      <c r="V219" s="15"/>
      <c r="W219" s="15"/>
      <c r="X219" s="15"/>
      <c r="Y219" s="15"/>
      <c r="Z219" s="15"/>
      <c r="AA219" s="15"/>
      <c r="AB219" s="15"/>
      <c r="AC219" s="15"/>
      <c r="AD219" s="15"/>
      <c r="AE219" s="15"/>
      <c r="AF219" s="15"/>
      <c r="AG219" s="15"/>
      <c r="AH219" s="15"/>
      <c r="AI219" s="15"/>
      <c r="AJ219" s="15"/>
      <c r="AK219" s="15"/>
      <c r="AL219" s="15"/>
      <c r="AM219" s="15"/>
      <c r="AN219" s="15"/>
    </row>
    <row r="226" spans="20:40" ht="12.75" customHeight="1" thickBot="1" x14ac:dyDescent="0.25"/>
    <row r="227" spans="20:40" ht="12.75" customHeight="1" x14ac:dyDescent="0.2">
      <c r="T227" s="112" t="s">
        <v>52</v>
      </c>
      <c r="U227" s="16"/>
      <c r="V227" s="17"/>
      <c r="W227" s="506" t="s">
        <v>25</v>
      </c>
      <c r="X227" s="507"/>
      <c r="Y227" s="516" t="s">
        <v>18</v>
      </c>
      <c r="Z227" s="511" t="s">
        <v>26</v>
      </c>
      <c r="AA227" s="512"/>
      <c r="AB227" s="15"/>
      <c r="AC227" s="18" t="s">
        <v>6</v>
      </c>
      <c r="AD227" s="19" t="s">
        <v>18</v>
      </c>
      <c r="AE227" s="384"/>
      <c r="AF227" s="502" t="s">
        <v>27</v>
      </c>
      <c r="AG227" s="503"/>
      <c r="AH227" s="20"/>
      <c r="AI227" s="18" t="s">
        <v>6</v>
      </c>
      <c r="AJ227" s="19" t="s">
        <v>18</v>
      </c>
      <c r="AK227" s="21"/>
      <c r="AL227" s="504" t="s">
        <v>28</v>
      </c>
      <c r="AM227" s="505"/>
      <c r="AN227" s="22" t="s">
        <v>29</v>
      </c>
    </row>
    <row r="228" spans="20:40" ht="12.75" customHeight="1" x14ac:dyDescent="0.2">
      <c r="U228" s="23" t="s">
        <v>30</v>
      </c>
      <c r="V228" s="10" t="s">
        <v>29</v>
      </c>
      <c r="W228" s="513" t="s">
        <v>28</v>
      </c>
      <c r="X228" s="501"/>
      <c r="Y228" s="517"/>
      <c r="Z228" s="514" t="s">
        <v>31</v>
      </c>
      <c r="AA228" s="515"/>
      <c r="AB228" s="15"/>
      <c r="AC228" s="24"/>
      <c r="AD228" s="25"/>
      <c r="AE228" s="383"/>
      <c r="AF228" s="26" t="s">
        <v>32</v>
      </c>
      <c r="AG228" s="27" t="s">
        <v>33</v>
      </c>
      <c r="AH228" s="20"/>
      <c r="AI228" s="24"/>
      <c r="AJ228" s="25"/>
      <c r="AK228" s="383"/>
      <c r="AL228" s="383" t="s">
        <v>32</v>
      </c>
      <c r="AM228" s="241" t="s">
        <v>33</v>
      </c>
      <c r="AN228" s="28"/>
    </row>
    <row r="229" spans="20:40" ht="12.75" customHeight="1" x14ac:dyDescent="0.2">
      <c r="U229" s="29" t="s">
        <v>34</v>
      </c>
      <c r="V229" s="10" t="s">
        <v>25</v>
      </c>
      <c r="W229" s="385" t="s">
        <v>32</v>
      </c>
      <c r="X229" s="383" t="s">
        <v>33</v>
      </c>
      <c r="Y229" s="517"/>
      <c r="Z229" s="514" t="s">
        <v>35</v>
      </c>
      <c r="AA229" s="515"/>
      <c r="AB229" s="30"/>
      <c r="AC229" s="24"/>
      <c r="AD229" s="25"/>
      <c r="AE229" s="30"/>
      <c r="AF229" s="31"/>
      <c r="AG229" s="32"/>
      <c r="AH229" s="30"/>
      <c r="AI229" s="33"/>
      <c r="AJ229" s="34"/>
      <c r="AK229" s="35"/>
      <c r="AL229" s="36"/>
      <c r="AM229" s="37"/>
      <c r="AN229" s="38"/>
    </row>
    <row r="230" spans="20:40" ht="12.75" customHeight="1" x14ac:dyDescent="0.2">
      <c r="U230" s="39"/>
      <c r="V230" s="11"/>
      <c r="W230" s="40"/>
      <c r="X230" s="36"/>
      <c r="Y230" s="518"/>
      <c r="Z230" s="77"/>
      <c r="AA230" s="28"/>
      <c r="AB230" s="30"/>
      <c r="AC230" s="33"/>
      <c r="AD230" s="34"/>
      <c r="AE230" s="35"/>
      <c r="AF230" s="41"/>
      <c r="AG230" s="42"/>
      <c r="AH230" s="30"/>
      <c r="AI230" s="43" t="s">
        <v>36</v>
      </c>
      <c r="AJ230" s="25">
        <v>15</v>
      </c>
      <c r="AK230" s="30"/>
      <c r="AL230" s="26">
        <f>I2Ext!$H$30</f>
        <v>20</v>
      </c>
      <c r="AM230" s="242">
        <f>AL231+0.5</f>
        <v>19.5</v>
      </c>
      <c r="AN230" s="28">
        <f t="shared" ref="AN230:AN244" si="27">IF(AM230&gt;AL230,"ALARM",AL230-AL231)</f>
        <v>1</v>
      </c>
    </row>
    <row r="231" spans="20:40" ht="12.75" customHeight="1" x14ac:dyDescent="0.2">
      <c r="U231" s="70">
        <f>+I2Ext!A43</f>
        <v>0</v>
      </c>
      <c r="V231" s="72">
        <f>IF(I2Ext!$H$32="M",AN230+U231,AN273+U231)</f>
        <v>1.5</v>
      </c>
      <c r="W231" s="253">
        <f>I2Ext!$H$30</f>
        <v>20</v>
      </c>
      <c r="X231" s="242">
        <f>W232+0.5</f>
        <v>19</v>
      </c>
      <c r="Y231" s="385">
        <v>15</v>
      </c>
      <c r="Z231" s="79" t="str">
        <f>IF(ABS(IF(I2Ext!$H$32="M",AL230-W231,AL273-W231))&gt;1,"ALARM"," ")</f>
        <v xml:space="preserve"> </v>
      </c>
      <c r="AA231" s="76" t="str">
        <f>IF(ABS(IF(I2Ext!$H$32="M",AM230-X231,AM273-X231))&gt;1,"ALARM"," ")</f>
        <v xml:space="preserve"> </v>
      </c>
      <c r="AB231" s="30"/>
      <c r="AC231" s="43" t="s">
        <v>36</v>
      </c>
      <c r="AD231" s="25">
        <v>15</v>
      </c>
      <c r="AE231" s="30"/>
      <c r="AF231" s="26">
        <f>I2Ext!$H$35+12*(100-I2Ext!$H$35)/12</f>
        <v>100</v>
      </c>
      <c r="AG231" s="27">
        <f t="shared" ref="AG231:AG242" si="28">AF232+0.1</f>
        <v>95.85</v>
      </c>
      <c r="AH231" s="30"/>
      <c r="AI231" s="24">
        <v>1</v>
      </c>
      <c r="AJ231" s="25">
        <v>14</v>
      </c>
      <c r="AK231" s="30"/>
      <c r="AL231" s="26">
        <f>ROUNDDOWN(I2Ext!$H$30*AF232/500,1)*5</f>
        <v>19</v>
      </c>
      <c r="AM231" s="242">
        <f t="shared" ref="AM231:AM243" si="29">AL232+0.5</f>
        <v>18.5</v>
      </c>
      <c r="AN231" s="28">
        <f t="shared" si="27"/>
        <v>1</v>
      </c>
    </row>
    <row r="232" spans="20:40" ht="12.75" customHeight="1" x14ac:dyDescent="0.2">
      <c r="U232" s="70">
        <f>+I2Ext!A44</f>
        <v>0</v>
      </c>
      <c r="V232" s="73">
        <f>IF(I2Ext!$H$32="M",AN231+U232,AN274+U232)</f>
        <v>1</v>
      </c>
      <c r="W232" s="253">
        <f t="shared" ref="W232:W246" si="30">W231-V231</f>
        <v>18.5</v>
      </c>
      <c r="X232" s="242">
        <f t="shared" ref="X232:X245" si="31">W233+0.5</f>
        <v>18</v>
      </c>
      <c r="Y232" s="385">
        <v>14</v>
      </c>
      <c r="Z232" s="77" t="str">
        <f>IF(ABS(IF(I2Ext!$H$32="M",AL231-W232,AL274-W232))&gt;1,"ALARM"," ")</f>
        <v xml:space="preserve"> </v>
      </c>
      <c r="AA232" s="28" t="str">
        <f>IF(ABS(IF(I2Ext!$H$32="M",AM231-X232,AM274-X232))&gt;1,"ALARM"," ")</f>
        <v xml:space="preserve"> </v>
      </c>
      <c r="AB232" s="30"/>
      <c r="AC232" s="24">
        <v>1</v>
      </c>
      <c r="AD232" s="25">
        <v>14</v>
      </c>
      <c r="AE232" s="30"/>
      <c r="AF232" s="26">
        <f>I2Ext!$H$35+11*(100-I2Ext!$H$35)/12</f>
        <v>95.75</v>
      </c>
      <c r="AG232" s="27">
        <f t="shared" si="28"/>
        <v>91.6</v>
      </c>
      <c r="AH232" s="30"/>
      <c r="AI232" s="46" t="s">
        <v>9</v>
      </c>
      <c r="AJ232" s="34">
        <v>13</v>
      </c>
      <c r="AK232" s="35"/>
      <c r="AL232" s="26">
        <f>ROUNDDOWN(I2Ext!$H$30*AF233/500,1)*5</f>
        <v>18</v>
      </c>
      <c r="AM232" s="242">
        <f t="shared" si="29"/>
        <v>17.5</v>
      </c>
      <c r="AN232" s="38">
        <f t="shared" si="27"/>
        <v>1</v>
      </c>
    </row>
    <row r="233" spans="20:40" ht="12.75" customHeight="1" x14ac:dyDescent="0.2">
      <c r="U233" s="70">
        <f>+I2Ext!A45</f>
        <v>0</v>
      </c>
      <c r="V233" s="73">
        <f>IF(I2Ext!$H$32="M",AN232+U233,AN275+U233)</f>
        <v>1</v>
      </c>
      <c r="W233" s="254">
        <f t="shared" si="30"/>
        <v>17.5</v>
      </c>
      <c r="X233" s="242">
        <f t="shared" si="31"/>
        <v>17</v>
      </c>
      <c r="Y233" s="40">
        <v>13</v>
      </c>
      <c r="Z233" s="80" t="str">
        <f>IF(ABS(IF(I2Ext!$H$32="M",AL232-W233,AL275-W233))&gt;1,"ALARM"," ")</f>
        <v xml:space="preserve"> </v>
      </c>
      <c r="AA233" s="38" t="str">
        <f>IF(ABS(IF(I2Ext!$H$32="M",AM232-X233,AM275-X233))&gt;1,"ALARM"," ")</f>
        <v xml:space="preserve"> </v>
      </c>
      <c r="AB233" s="30"/>
      <c r="AC233" s="46" t="s">
        <v>9</v>
      </c>
      <c r="AD233" s="34">
        <v>13</v>
      </c>
      <c r="AE233" s="35"/>
      <c r="AF233" s="47">
        <f>I2Ext!$H$35+10*(100-I2Ext!$H$35)/12</f>
        <v>91.5</v>
      </c>
      <c r="AG233" s="48">
        <f t="shared" si="28"/>
        <v>87.35</v>
      </c>
      <c r="AH233" s="30"/>
      <c r="AI233" s="43" t="s">
        <v>36</v>
      </c>
      <c r="AJ233" s="25">
        <v>12</v>
      </c>
      <c r="AK233" s="30"/>
      <c r="AL233" s="26">
        <f>ROUNDDOWN(I2Ext!$H$30*AF234/500,1)*5</f>
        <v>17</v>
      </c>
      <c r="AM233" s="242">
        <f t="shared" si="29"/>
        <v>17</v>
      </c>
      <c r="AN233" s="28">
        <f t="shared" si="27"/>
        <v>0.5</v>
      </c>
    </row>
    <row r="234" spans="20:40" ht="12.75" customHeight="1" x14ac:dyDescent="0.2">
      <c r="U234" s="70">
        <f>+I2Ext!A46</f>
        <v>0</v>
      </c>
      <c r="V234" s="72">
        <f>IF(I2Ext!$H$32="M",AN233+U234,AN276+U234)</f>
        <v>1</v>
      </c>
      <c r="W234" s="253">
        <f t="shared" si="30"/>
        <v>16.5</v>
      </c>
      <c r="X234" s="242">
        <f t="shared" si="31"/>
        <v>16</v>
      </c>
      <c r="Y234" s="385">
        <v>12</v>
      </c>
      <c r="Z234" s="77" t="str">
        <f>IF(ABS(IF(I2Ext!$H$32="M",AL233-W234,AL276-W234))&gt;1,"ALARM"," ")</f>
        <v xml:space="preserve"> </v>
      </c>
      <c r="AA234" s="28" t="str">
        <f>IF(ABS(IF(I2Ext!$H$32="M",AM233-X234,AM276-X234))&gt;1,"ALARM"," ")</f>
        <v xml:space="preserve"> </v>
      </c>
      <c r="AB234" s="30"/>
      <c r="AC234" s="43" t="s">
        <v>36</v>
      </c>
      <c r="AD234" s="25">
        <v>12</v>
      </c>
      <c r="AE234" s="30"/>
      <c r="AF234" s="26">
        <f>I2Ext!$H$35+9*(100-I2Ext!$H$35)/12</f>
        <v>87.25</v>
      </c>
      <c r="AG234" s="27">
        <f t="shared" si="28"/>
        <v>83.1</v>
      </c>
      <c r="AH234" s="30"/>
      <c r="AI234" s="24">
        <v>2</v>
      </c>
      <c r="AJ234" s="25">
        <v>11</v>
      </c>
      <c r="AK234" s="30"/>
      <c r="AL234" s="26">
        <f>ROUNDDOWN(I2Ext!$H$30*AF235/500,1)*5</f>
        <v>16.5</v>
      </c>
      <c r="AM234" s="242">
        <f t="shared" si="29"/>
        <v>16</v>
      </c>
      <c r="AN234" s="28">
        <f t="shared" si="27"/>
        <v>1</v>
      </c>
    </row>
    <row r="235" spans="20:40" ht="12.75" customHeight="1" x14ac:dyDescent="0.2">
      <c r="U235" s="70">
        <f>+I2Ext!A47</f>
        <v>0</v>
      </c>
      <c r="V235" s="73">
        <f>IF(I2Ext!$H$32="M",AN234+U235,AN277+U235)</f>
        <v>1</v>
      </c>
      <c r="W235" s="253">
        <f t="shared" si="30"/>
        <v>15.5</v>
      </c>
      <c r="X235" s="242">
        <f t="shared" si="31"/>
        <v>15</v>
      </c>
      <c r="Y235" s="385">
        <v>11</v>
      </c>
      <c r="Z235" s="77" t="str">
        <f>IF(ABS(IF(I2Ext!$H$32="M",AL234-W235,AL277-W235))&gt;1,"ALARM"," ")</f>
        <v xml:space="preserve"> </v>
      </c>
      <c r="AA235" s="28" t="str">
        <f>IF(ABS(IF(I2Ext!$H$32="M",AM234-X235,AM277-X235))&gt;1,"ALARM"," ")</f>
        <v xml:space="preserve"> </v>
      </c>
      <c r="AB235" s="30"/>
      <c r="AC235" s="24">
        <v>2</v>
      </c>
      <c r="AD235" s="25">
        <v>11</v>
      </c>
      <c r="AE235" s="30"/>
      <c r="AF235" s="26">
        <f>I2Ext!$H$35+8*(100-I2Ext!$H$35)/12</f>
        <v>83</v>
      </c>
      <c r="AG235" s="27">
        <f t="shared" si="28"/>
        <v>78.849999999999994</v>
      </c>
      <c r="AH235" s="30"/>
      <c r="AI235" s="46" t="s">
        <v>9</v>
      </c>
      <c r="AJ235" s="34">
        <v>10</v>
      </c>
      <c r="AK235" s="35"/>
      <c r="AL235" s="26">
        <f>ROUNDDOWN(I2Ext!$H$30*AF236/500,1)*5</f>
        <v>15.5</v>
      </c>
      <c r="AM235" s="242">
        <f t="shared" si="29"/>
        <v>15</v>
      </c>
      <c r="AN235" s="38">
        <f t="shared" si="27"/>
        <v>1</v>
      </c>
    </row>
    <row r="236" spans="20:40" ht="12.75" customHeight="1" x14ac:dyDescent="0.2">
      <c r="U236" s="70">
        <f>+I2Ext!A48</f>
        <v>0</v>
      </c>
      <c r="V236" s="75">
        <f>IF(I2Ext!$H$32="M",AN235+U236,AN278+U236)</f>
        <v>1</v>
      </c>
      <c r="W236" s="254">
        <f t="shared" si="30"/>
        <v>14.5</v>
      </c>
      <c r="X236" s="242">
        <f t="shared" si="31"/>
        <v>14</v>
      </c>
      <c r="Y236" s="40">
        <v>10</v>
      </c>
      <c r="Z236" s="77" t="str">
        <f>IF(ABS(IF(I2Ext!$H$32="M",AL235-W236,AL278-W236))&gt;1,"ALARM"," ")</f>
        <v xml:space="preserve"> </v>
      </c>
      <c r="AA236" s="28" t="str">
        <f>IF(ABS(IF(I2Ext!$H$32="M",AM235-X236,AM278-X236))&gt;1,"ALARM"," ")</f>
        <v xml:space="preserve"> </v>
      </c>
      <c r="AB236" s="30"/>
      <c r="AC236" s="46" t="s">
        <v>9</v>
      </c>
      <c r="AD236" s="34">
        <v>10</v>
      </c>
      <c r="AE236" s="35"/>
      <c r="AF236" s="47">
        <f>I2Ext!$H$35+7*(100-I2Ext!$H$35)/12</f>
        <v>78.75</v>
      </c>
      <c r="AG236" s="48">
        <f t="shared" si="28"/>
        <v>74.599999999999994</v>
      </c>
      <c r="AH236" s="30"/>
      <c r="AI236" s="43" t="s">
        <v>36</v>
      </c>
      <c r="AJ236" s="25">
        <v>9</v>
      </c>
      <c r="AK236" s="30"/>
      <c r="AL236" s="26">
        <f>ROUNDDOWN(I2Ext!$H$30*AF237/500,1)*5</f>
        <v>14.5</v>
      </c>
      <c r="AM236" s="242">
        <f t="shared" si="29"/>
        <v>14.5</v>
      </c>
      <c r="AN236" s="28">
        <f t="shared" si="27"/>
        <v>0.5</v>
      </c>
    </row>
    <row r="237" spans="20:40" ht="12.75" customHeight="1" x14ac:dyDescent="0.2">
      <c r="U237" s="70">
        <f>+I2Ext!A49</f>
        <v>0</v>
      </c>
      <c r="V237" s="73">
        <f>IF(I2Ext!$H$32="M",AN236+U237,AN279+U237)</f>
        <v>0.5</v>
      </c>
      <c r="W237" s="253">
        <f t="shared" si="30"/>
        <v>13.5</v>
      </c>
      <c r="X237" s="242">
        <f t="shared" si="31"/>
        <v>13.5</v>
      </c>
      <c r="Y237" s="385">
        <v>9</v>
      </c>
      <c r="Z237" s="79" t="str">
        <f>IF(ABS(IF(I2Ext!$H$32="M",AL236-W237,AL279-W237))&gt;1,"ALARM"," ")</f>
        <v xml:space="preserve"> </v>
      </c>
      <c r="AA237" s="76" t="str">
        <f>IF(ABS(IF(I2Ext!$H$32="M",AM236-X237,AM279-X237))&gt;1,"ALARM"," ")</f>
        <v xml:space="preserve"> </v>
      </c>
      <c r="AB237" s="30"/>
      <c r="AC237" s="43" t="s">
        <v>36</v>
      </c>
      <c r="AD237" s="25">
        <v>9</v>
      </c>
      <c r="AE237" s="30"/>
      <c r="AF237" s="26">
        <f>I2Ext!$H$35+6*(100-I2Ext!$H$35)/12</f>
        <v>74.5</v>
      </c>
      <c r="AG237" s="27">
        <f t="shared" si="28"/>
        <v>70.349999999999994</v>
      </c>
      <c r="AH237" s="30"/>
      <c r="AI237" s="24">
        <v>3</v>
      </c>
      <c r="AJ237" s="25">
        <v>8</v>
      </c>
      <c r="AK237" s="30"/>
      <c r="AL237" s="26">
        <f>ROUNDDOWN(I2Ext!$H$30*AF238/500,1)*5</f>
        <v>14</v>
      </c>
      <c r="AM237" s="242">
        <f t="shared" si="29"/>
        <v>13.5</v>
      </c>
      <c r="AN237" s="28">
        <f t="shared" si="27"/>
        <v>1</v>
      </c>
    </row>
    <row r="238" spans="20:40" ht="12.75" customHeight="1" x14ac:dyDescent="0.2">
      <c r="U238" s="70">
        <f>+I2Ext!A50</f>
        <v>0</v>
      </c>
      <c r="V238" s="73">
        <f>IF(I2Ext!$H$32="M",AN237+U238,AN280+U238)</f>
        <v>0.5</v>
      </c>
      <c r="W238" s="253">
        <f t="shared" si="30"/>
        <v>13</v>
      </c>
      <c r="X238" s="242">
        <f t="shared" si="31"/>
        <v>13</v>
      </c>
      <c r="Y238" s="385">
        <v>8</v>
      </c>
      <c r="Z238" s="77" t="str">
        <f>IF(ABS(IF(I2Ext!$H$32="M",AL237-W238,AL280-W238))&gt;1,"ALARM"," ")</f>
        <v xml:space="preserve"> </v>
      </c>
      <c r="AA238" s="28" t="str">
        <f>IF(ABS(IF(I2Ext!$H$32="M",AM237-X238,AM280-X238))&gt;1,"ALARM"," ")</f>
        <v xml:space="preserve"> </v>
      </c>
      <c r="AB238" s="30"/>
      <c r="AC238" s="24">
        <v>3</v>
      </c>
      <c r="AD238" s="25">
        <v>8</v>
      </c>
      <c r="AE238" s="30"/>
      <c r="AF238" s="26">
        <f>I2Ext!$H$35+5*(100-I2Ext!$H$35)/12</f>
        <v>70.25</v>
      </c>
      <c r="AG238" s="27">
        <f t="shared" si="28"/>
        <v>66.099999999999994</v>
      </c>
      <c r="AH238" s="30"/>
      <c r="AI238" s="46" t="s">
        <v>9</v>
      </c>
      <c r="AJ238" s="34">
        <v>7</v>
      </c>
      <c r="AK238" s="35"/>
      <c r="AL238" s="26">
        <f>ROUNDDOWN(I2Ext!$H$30*AF239/500,1)*5</f>
        <v>13</v>
      </c>
      <c r="AM238" s="242">
        <f t="shared" si="29"/>
        <v>12.5</v>
      </c>
      <c r="AN238" s="38">
        <f t="shared" si="27"/>
        <v>1</v>
      </c>
    </row>
    <row r="239" spans="20:40" ht="12.75" customHeight="1" x14ac:dyDescent="0.2">
      <c r="U239" s="70">
        <f>+I2Ext!A51</f>
        <v>0</v>
      </c>
      <c r="V239" s="73">
        <f>IF(I2Ext!$H$32="M",AN238+U239,AN281+U239)</f>
        <v>1</v>
      </c>
      <c r="W239" s="254">
        <f t="shared" si="30"/>
        <v>12.5</v>
      </c>
      <c r="X239" s="242">
        <f t="shared" si="31"/>
        <v>12</v>
      </c>
      <c r="Y239" s="40">
        <v>7</v>
      </c>
      <c r="Z239" s="80" t="str">
        <f>IF(ABS(IF(I2Ext!$H$32="M",AL238-W239,AL281-W239))&gt;1,"ALARM"," ")</f>
        <v xml:space="preserve"> </v>
      </c>
      <c r="AA239" s="38" t="str">
        <f>IF(ABS(IF(I2Ext!$H$32="M",AM238-X239,AM281-X239))&gt;1,"ALARM"," ")</f>
        <v xml:space="preserve"> </v>
      </c>
      <c r="AB239" s="30"/>
      <c r="AC239" s="46" t="s">
        <v>9</v>
      </c>
      <c r="AD239" s="34">
        <v>7</v>
      </c>
      <c r="AE239" s="35"/>
      <c r="AF239" s="47">
        <f>I2Ext!$H$35+4*(100-I2Ext!$H$35)/12</f>
        <v>66</v>
      </c>
      <c r="AG239" s="48">
        <f t="shared" si="28"/>
        <v>61.85</v>
      </c>
      <c r="AH239" s="30"/>
      <c r="AI239" s="43" t="s">
        <v>36</v>
      </c>
      <c r="AJ239" s="25">
        <v>6</v>
      </c>
      <c r="AK239" s="30"/>
      <c r="AL239" s="26">
        <f>ROUNDDOWN(I2Ext!$H$30*AF240/500,1)*5</f>
        <v>12</v>
      </c>
      <c r="AM239" s="242">
        <f t="shared" si="29"/>
        <v>12</v>
      </c>
      <c r="AN239" s="28">
        <f t="shared" si="27"/>
        <v>0.5</v>
      </c>
    </row>
    <row r="240" spans="20:40" ht="12.75" customHeight="1" x14ac:dyDescent="0.2">
      <c r="U240" s="70">
        <f>+I2Ext!A52</f>
        <v>0</v>
      </c>
      <c r="V240" s="72">
        <f>IF(I2Ext!$H$32="M",AN239+U240,AN282+U240)</f>
        <v>0.5</v>
      </c>
      <c r="W240" s="253">
        <f t="shared" si="30"/>
        <v>11.5</v>
      </c>
      <c r="X240" s="242">
        <f t="shared" si="31"/>
        <v>11.5</v>
      </c>
      <c r="Y240" s="385">
        <v>6</v>
      </c>
      <c r="Z240" s="77" t="str">
        <f>IF(ABS(IF(I2Ext!$H$32="M",AL239-W240,AL282-W240))&gt;1,"ALARM"," ")</f>
        <v xml:space="preserve"> </v>
      </c>
      <c r="AA240" s="28" t="str">
        <f>IF(ABS(IF(I2Ext!$H$32="M",AM239-X240,AM282-X240))&gt;1,"ALARM"," ")</f>
        <v xml:space="preserve"> </v>
      </c>
      <c r="AB240" s="30"/>
      <c r="AC240" s="43" t="s">
        <v>36</v>
      </c>
      <c r="AD240" s="25">
        <v>6</v>
      </c>
      <c r="AE240" s="30"/>
      <c r="AF240" s="26">
        <f>I2Ext!$H$35+3*(100-I2Ext!$H$35)/12</f>
        <v>61.75</v>
      </c>
      <c r="AG240" s="27">
        <f t="shared" si="28"/>
        <v>57.6</v>
      </c>
      <c r="AH240" s="30"/>
      <c r="AI240" s="24">
        <v>4</v>
      </c>
      <c r="AJ240" s="25">
        <v>5</v>
      </c>
      <c r="AK240" s="30"/>
      <c r="AL240" s="26">
        <f>ROUNDDOWN(I2Ext!$H$30*AF241/500,1)*5</f>
        <v>11.5</v>
      </c>
      <c r="AM240" s="242">
        <f t="shared" si="29"/>
        <v>11</v>
      </c>
      <c r="AN240" s="28">
        <f t="shared" si="27"/>
        <v>1</v>
      </c>
    </row>
    <row r="241" spans="21:40" ht="12.75" customHeight="1" x14ac:dyDescent="0.2">
      <c r="U241" s="70">
        <f>+I2Ext!A53</f>
        <v>0</v>
      </c>
      <c r="V241" s="73">
        <f>IF(I2Ext!$H$32="M",AN240+U241,AN283+U241)</f>
        <v>1</v>
      </c>
      <c r="W241" s="253">
        <f t="shared" si="30"/>
        <v>11</v>
      </c>
      <c r="X241" s="242">
        <f t="shared" si="31"/>
        <v>10.5</v>
      </c>
      <c r="Y241" s="385">
        <v>5</v>
      </c>
      <c r="Z241" s="77" t="str">
        <f>IF(ABS(IF(I2Ext!$H$32="M",AL240-W241,AL283-W241))&gt;1,"ALARM"," ")</f>
        <v xml:space="preserve"> </v>
      </c>
      <c r="AA241" s="28" t="str">
        <f>IF(ABS(IF(I2Ext!$H$32="M",AM240-X241,AM283-X241))&gt;1,"ALARM"," ")</f>
        <v xml:space="preserve"> </v>
      </c>
      <c r="AB241" s="30"/>
      <c r="AC241" s="24">
        <v>4</v>
      </c>
      <c r="AD241" s="25">
        <v>5</v>
      </c>
      <c r="AE241" s="30"/>
      <c r="AF241" s="26">
        <f>I2Ext!$H$35+2*(100-I2Ext!$H$35)/12</f>
        <v>57.5</v>
      </c>
      <c r="AG241" s="27">
        <f t="shared" si="28"/>
        <v>53.35</v>
      </c>
      <c r="AH241" s="30"/>
      <c r="AI241" s="46" t="s">
        <v>9</v>
      </c>
      <c r="AJ241" s="34">
        <v>4</v>
      </c>
      <c r="AK241" s="35"/>
      <c r="AL241" s="26">
        <f>ROUNDDOWN(I2Ext!$H$30*AF242/500,1)*5</f>
        <v>10.5</v>
      </c>
      <c r="AM241" s="242">
        <f t="shared" si="29"/>
        <v>10</v>
      </c>
      <c r="AN241" s="38">
        <f t="shared" si="27"/>
        <v>1</v>
      </c>
    </row>
    <row r="242" spans="21:40" ht="12.75" customHeight="1" x14ac:dyDescent="0.2">
      <c r="U242" s="70">
        <f>+I2Ext!A54</f>
        <v>0</v>
      </c>
      <c r="V242" s="75">
        <f>IF(I2Ext!$H$32="M",AN241+U242,AN284+U242)</f>
        <v>0.5</v>
      </c>
      <c r="W242" s="254">
        <f t="shared" si="30"/>
        <v>10</v>
      </c>
      <c r="X242" s="242">
        <f t="shared" si="31"/>
        <v>10</v>
      </c>
      <c r="Y242" s="40">
        <v>4</v>
      </c>
      <c r="Z242" s="77" t="str">
        <f>IF(ABS(IF(I2Ext!$H$32="M",AL241-W242,AL284-W242))&gt;1,"ALARM"," ")</f>
        <v xml:space="preserve"> </v>
      </c>
      <c r="AA242" s="28" t="str">
        <f>IF(ABS(IF(I2Ext!$H$32="M",AM241-X242,AM284-X242))&gt;1,"ALARM"," ")</f>
        <v xml:space="preserve"> </v>
      </c>
      <c r="AB242" s="30"/>
      <c r="AC242" s="46" t="s">
        <v>9</v>
      </c>
      <c r="AD242" s="34">
        <v>4</v>
      </c>
      <c r="AE242" s="35"/>
      <c r="AF242" s="47">
        <f>I2Ext!$H$35+1*(100-I2Ext!$H$35)/12</f>
        <v>53.25</v>
      </c>
      <c r="AG242" s="48">
        <f t="shared" si="28"/>
        <v>49.1</v>
      </c>
      <c r="AH242" s="30"/>
      <c r="AI242" s="43" t="s">
        <v>36</v>
      </c>
      <c r="AJ242" s="25">
        <v>3</v>
      </c>
      <c r="AK242" s="30"/>
      <c r="AL242" s="26">
        <f>ROUNDDOWN(I2Ext!$H$30*AF243/500,1)*5</f>
        <v>9.5</v>
      </c>
      <c r="AM242" s="242">
        <f t="shared" si="29"/>
        <v>9</v>
      </c>
      <c r="AN242" s="28">
        <f t="shared" si="27"/>
        <v>1</v>
      </c>
    </row>
    <row r="243" spans="21:40" ht="12.75" customHeight="1" x14ac:dyDescent="0.2">
      <c r="U243" s="70">
        <f>+I2Ext!A55</f>
        <v>0</v>
      </c>
      <c r="V243" s="72">
        <f>IF(I2Ext!$H$32="M",AN242+U243,AN285+U243)</f>
        <v>1</v>
      </c>
      <c r="W243" s="253">
        <f t="shared" si="30"/>
        <v>9.5</v>
      </c>
      <c r="X243" s="242">
        <f t="shared" si="31"/>
        <v>9</v>
      </c>
      <c r="Y243" s="385">
        <v>3</v>
      </c>
      <c r="Z243" s="79" t="str">
        <f>IF(ABS(IF(I2Ext!$H$32="M",AL242-W243,AL285-W243))&gt;1,"ALARM"," ")</f>
        <v xml:space="preserve"> </v>
      </c>
      <c r="AA243" s="76" t="str">
        <f>IF(ABS(IF(I2Ext!$H$32="M",AM242-X243,AM285-X243))&gt;1,"ALARM"," ")</f>
        <v xml:space="preserve"> </v>
      </c>
      <c r="AB243" s="30"/>
      <c r="AC243" s="43" t="s">
        <v>36</v>
      </c>
      <c r="AD243" s="25">
        <v>3</v>
      </c>
      <c r="AE243" s="30"/>
      <c r="AF243" s="26">
        <f>I2Ext!$H$35</f>
        <v>49</v>
      </c>
      <c r="AG243" s="27">
        <f>AF244+0.01</f>
        <v>44.01</v>
      </c>
      <c r="AH243" s="30"/>
      <c r="AI243" s="24">
        <v>5</v>
      </c>
      <c r="AJ243" s="25">
        <v>2</v>
      </c>
      <c r="AK243" s="30"/>
      <c r="AL243" s="26">
        <f>ROUNDDOWN(I2Ext!$H$30*AF244/500,1)*5</f>
        <v>8.5</v>
      </c>
      <c r="AM243" s="242">
        <f t="shared" si="29"/>
        <v>8</v>
      </c>
      <c r="AN243" s="28">
        <f t="shared" si="27"/>
        <v>1</v>
      </c>
    </row>
    <row r="244" spans="21:40" ht="12.75" customHeight="1" x14ac:dyDescent="0.2">
      <c r="U244" s="70">
        <f>+I2Ext!A56</f>
        <v>0</v>
      </c>
      <c r="V244" s="73">
        <f>IF(I2Ext!$H$32="M",AN243+U244,AN286+U244)</f>
        <v>1</v>
      </c>
      <c r="W244" s="253">
        <f t="shared" si="30"/>
        <v>8.5</v>
      </c>
      <c r="X244" s="242">
        <f t="shared" si="31"/>
        <v>8</v>
      </c>
      <c r="Y244" s="385">
        <v>2</v>
      </c>
      <c r="Z244" s="77" t="str">
        <f>IF(ABS(IF(I2Ext!$H$32="M",AL243-W244,AL286-W244))&gt;1,"ALARM"," ")</f>
        <v xml:space="preserve"> </v>
      </c>
      <c r="AA244" s="28" t="str">
        <f>IF(ABS(IF(I2Ext!$H$32="M",AM243-X244,AM286-X244))&gt;1,"ALARM"," ")</f>
        <v xml:space="preserve"> </v>
      </c>
      <c r="AB244" s="30"/>
      <c r="AC244" s="24">
        <v>5</v>
      </c>
      <c r="AD244" s="25">
        <v>2</v>
      </c>
      <c r="AE244" s="30"/>
      <c r="AF244" s="26">
        <f>AG245+2*(AF243-AG245)/3</f>
        <v>44</v>
      </c>
      <c r="AG244" s="27">
        <f>AF245+0.01</f>
        <v>39.01</v>
      </c>
      <c r="AH244" s="30"/>
      <c r="AI244" s="46" t="s">
        <v>9</v>
      </c>
      <c r="AJ244" s="34">
        <v>1</v>
      </c>
      <c r="AK244" s="35"/>
      <c r="AL244" s="26">
        <f>ROUNDDOWN(I2Ext!$H$30*AF245/500,1)*5</f>
        <v>7.5</v>
      </c>
      <c r="AM244" s="248">
        <f>ROUNDUP(I2Ext!$H$30*(I2Ext!$H$34/500),1)*5</f>
        <v>7.0000000000000009</v>
      </c>
      <c r="AN244" s="38">
        <f t="shared" si="27"/>
        <v>0.99999999999999911</v>
      </c>
    </row>
    <row r="245" spans="21:40" ht="12.75" customHeight="1" thickBot="1" x14ac:dyDescent="0.25">
      <c r="U245" s="70">
        <f>+I2Ext!A57</f>
        <v>0</v>
      </c>
      <c r="V245" s="75">
        <f>IF(I2Ext!$H$32="M",AN244+U245,AN287+U245)</f>
        <v>0.99999999999999911</v>
      </c>
      <c r="W245" s="254">
        <f t="shared" si="30"/>
        <v>7.5</v>
      </c>
      <c r="X245" s="242">
        <f t="shared" si="31"/>
        <v>7.0000000000000009</v>
      </c>
      <c r="Y245" s="40">
        <v>1</v>
      </c>
      <c r="Z245" s="80" t="str">
        <f>IF(ABS(IF(I2Ext!$H$32="M",AL244-W245,AL287-W245))&gt;1,"ALARM"," ")</f>
        <v xml:space="preserve"> </v>
      </c>
      <c r="AA245" s="38" t="str">
        <f>IF(ABS(IF(I2Ext!$H$32="M",AM244-X245,AM287-X245))&gt;1,"ALARM"," ")</f>
        <v xml:space="preserve"> </v>
      </c>
      <c r="AB245" s="30"/>
      <c r="AC245" s="46" t="s">
        <v>9</v>
      </c>
      <c r="AD245" s="34">
        <v>1</v>
      </c>
      <c r="AE245" s="35"/>
      <c r="AF245" s="47">
        <f>AG245+(AF243-AG245)/3</f>
        <v>39</v>
      </c>
      <c r="AG245" s="48">
        <f>I2Ext!$H$34</f>
        <v>34</v>
      </c>
      <c r="AH245" s="30"/>
      <c r="AI245" s="54">
        <v>6</v>
      </c>
      <c r="AJ245" s="55">
        <v>0</v>
      </c>
      <c r="AK245" s="56"/>
      <c r="AL245" s="61">
        <f>AM244-0.5</f>
        <v>6.5000000000000009</v>
      </c>
      <c r="AM245" s="249">
        <v>0</v>
      </c>
      <c r="AN245" s="59">
        <f>IF(AM245&gt;AM244,"ALARM",AL245)</f>
        <v>6.5000000000000009</v>
      </c>
    </row>
    <row r="246" spans="21:40" ht="12.75" customHeight="1" thickBot="1" x14ac:dyDescent="0.25">
      <c r="U246" s="12" t="s">
        <v>37</v>
      </c>
      <c r="V246" s="74">
        <f>IF(I2Ext!$H$32="M",+W246,W288)</f>
        <v>0</v>
      </c>
      <c r="W246" s="255">
        <f t="shared" si="30"/>
        <v>6.5000000000000009</v>
      </c>
      <c r="X246" s="249">
        <v>0</v>
      </c>
      <c r="Y246" s="60">
        <v>0</v>
      </c>
      <c r="Z246" s="78" t="str">
        <f>IF(ABS(IF(I2Ext!$H$32="M",AL245-W246,AL288-W246))&gt;1,"ALARM"," ")</f>
        <v xml:space="preserve"> </v>
      </c>
      <c r="AA246" s="59" t="str">
        <f>IF(ABS(IF(I2Ext!$H$32="M",AM245-X246,AM288-X246))&gt;1,"ALARM"," ")</f>
        <v xml:space="preserve"> </v>
      </c>
      <c r="AB246" s="30"/>
      <c r="AC246" s="54">
        <v>6</v>
      </c>
      <c r="AD246" s="55">
        <v>0</v>
      </c>
      <c r="AE246" s="56"/>
      <c r="AF246" s="61">
        <f>I2Ext!$H$34-0.1</f>
        <v>33.9</v>
      </c>
      <c r="AG246" s="62">
        <v>0</v>
      </c>
      <c r="AH246" s="30"/>
      <c r="AI246" s="30"/>
      <c r="AJ246" s="30"/>
      <c r="AK246" s="30"/>
      <c r="AL246" s="30"/>
      <c r="AM246" s="30"/>
      <c r="AN246" s="30"/>
    </row>
    <row r="247" spans="21:40" ht="12.75" customHeight="1" x14ac:dyDescent="0.2">
      <c r="U247" s="15"/>
      <c r="V247" s="15"/>
      <c r="W247" s="15"/>
      <c r="X247" s="15"/>
      <c r="Y247" s="15"/>
      <c r="Z247" s="15"/>
      <c r="AA247" s="15"/>
      <c r="AB247" s="15"/>
      <c r="AC247" s="15"/>
      <c r="AD247" s="15"/>
      <c r="AE247" s="15"/>
      <c r="AF247" s="15"/>
      <c r="AG247" s="15"/>
      <c r="AH247" s="15"/>
      <c r="AI247" s="15"/>
      <c r="AJ247" s="15"/>
      <c r="AK247" s="15"/>
      <c r="AL247" s="15"/>
      <c r="AM247" s="15"/>
      <c r="AN247" s="15"/>
    </row>
    <row r="248" spans="21:40" ht="12.75" customHeight="1" x14ac:dyDescent="0.2">
      <c r="U248" s="15"/>
      <c r="V248" s="15"/>
      <c r="W248" s="15"/>
      <c r="X248" s="15"/>
      <c r="Y248" s="15"/>
      <c r="Z248" s="15"/>
      <c r="AA248" s="15"/>
      <c r="AB248" s="15"/>
      <c r="AC248" s="15"/>
      <c r="AD248" s="15"/>
      <c r="AE248" s="15"/>
      <c r="AF248" s="15"/>
      <c r="AG248" s="15"/>
      <c r="AH248" s="15"/>
      <c r="AI248" s="15"/>
      <c r="AJ248" s="15"/>
      <c r="AK248" s="15"/>
      <c r="AL248" s="15"/>
      <c r="AM248" s="15"/>
      <c r="AN248" s="15"/>
    </row>
    <row r="249" spans="21:40" ht="12.75" customHeight="1" x14ac:dyDescent="0.2">
      <c r="U249" s="15"/>
      <c r="V249" s="247">
        <f t="shared" ref="V249:V264" si="32">+X249</f>
        <v>0</v>
      </c>
      <c r="W249" s="247">
        <f>+W246</f>
        <v>6.5000000000000009</v>
      </c>
      <c r="X249" s="247">
        <f>+X246</f>
        <v>0</v>
      </c>
      <c r="Y249" s="15">
        <f>+Y246</f>
        <v>0</v>
      </c>
      <c r="Z249" s="15"/>
      <c r="AA249" s="15"/>
      <c r="AB249" s="15"/>
      <c r="AC249" s="15"/>
      <c r="AD249" s="15"/>
      <c r="AE249" s="15"/>
      <c r="AF249" s="15"/>
      <c r="AG249" s="15"/>
      <c r="AH249" s="15"/>
      <c r="AI249" s="15"/>
      <c r="AJ249" s="15"/>
      <c r="AK249" s="15"/>
      <c r="AL249" s="15"/>
      <c r="AM249" s="15"/>
      <c r="AN249" s="15"/>
    </row>
    <row r="250" spans="21:40" ht="12.75" customHeight="1" x14ac:dyDescent="0.2">
      <c r="U250" s="15"/>
      <c r="V250" s="247">
        <f t="shared" si="32"/>
        <v>7.0000000000000009</v>
      </c>
      <c r="W250" s="247">
        <f>+W245</f>
        <v>7.5</v>
      </c>
      <c r="X250" s="247">
        <f>+X245</f>
        <v>7.0000000000000009</v>
      </c>
      <c r="Y250" s="15">
        <f>+Y245</f>
        <v>1</v>
      </c>
      <c r="Z250" s="15"/>
      <c r="AA250" s="15"/>
      <c r="AB250" s="15"/>
      <c r="AC250" s="15"/>
      <c r="AD250" s="15"/>
      <c r="AE250" s="15"/>
      <c r="AF250" s="15"/>
      <c r="AG250" s="15"/>
      <c r="AH250" s="15"/>
      <c r="AI250" s="15"/>
      <c r="AJ250" s="15"/>
      <c r="AK250" s="15"/>
      <c r="AL250" s="15"/>
      <c r="AM250" s="15"/>
      <c r="AN250" s="15"/>
    </row>
    <row r="251" spans="21:40" ht="12.75" customHeight="1" x14ac:dyDescent="0.2">
      <c r="U251" s="15"/>
      <c r="V251" s="247">
        <f t="shared" si="32"/>
        <v>8</v>
      </c>
      <c r="W251" s="247">
        <f>+W244</f>
        <v>8.5</v>
      </c>
      <c r="X251" s="247">
        <f>+X244</f>
        <v>8</v>
      </c>
      <c r="Y251" s="15">
        <f>+Y244</f>
        <v>2</v>
      </c>
      <c r="Z251" s="15"/>
      <c r="AA251" s="15"/>
      <c r="AB251" s="15"/>
      <c r="AC251" s="15"/>
      <c r="AD251" s="15"/>
      <c r="AE251" s="15"/>
      <c r="AF251" s="15"/>
      <c r="AG251" s="15"/>
      <c r="AH251" s="15"/>
      <c r="AI251" s="15"/>
      <c r="AJ251" s="15"/>
      <c r="AK251" s="15"/>
      <c r="AL251" s="15"/>
      <c r="AM251" s="15"/>
      <c r="AN251" s="15"/>
    </row>
    <row r="252" spans="21:40" ht="12.75" customHeight="1" x14ac:dyDescent="0.2">
      <c r="U252" s="15"/>
      <c r="V252" s="247">
        <f t="shared" si="32"/>
        <v>9</v>
      </c>
      <c r="W252" s="247">
        <f>+W243</f>
        <v>9.5</v>
      </c>
      <c r="X252" s="247">
        <f>+X243</f>
        <v>9</v>
      </c>
      <c r="Y252" s="15">
        <f>+Y243</f>
        <v>3</v>
      </c>
      <c r="Z252" s="15"/>
      <c r="AA252" s="15"/>
      <c r="AB252" s="15"/>
      <c r="AC252" s="15"/>
      <c r="AD252" s="15"/>
      <c r="AE252" s="15"/>
      <c r="AF252" s="15"/>
      <c r="AG252" s="15"/>
      <c r="AH252" s="15"/>
      <c r="AI252" s="15"/>
      <c r="AJ252" s="15"/>
      <c r="AK252" s="15"/>
      <c r="AL252" s="15"/>
      <c r="AM252" s="15"/>
      <c r="AN252" s="15"/>
    </row>
    <row r="253" spans="21:40" ht="12.75" customHeight="1" x14ac:dyDescent="0.2">
      <c r="U253" s="15"/>
      <c r="V253" s="247">
        <f t="shared" si="32"/>
        <v>10</v>
      </c>
      <c r="W253" s="247">
        <f>+W242</f>
        <v>10</v>
      </c>
      <c r="X253" s="247">
        <f>+X242</f>
        <v>10</v>
      </c>
      <c r="Y253" s="15">
        <f>+Y242</f>
        <v>4</v>
      </c>
      <c r="Z253" s="15"/>
      <c r="AA253" s="15"/>
      <c r="AB253" s="15"/>
      <c r="AC253" s="15"/>
      <c r="AD253" s="15"/>
      <c r="AE253" s="15"/>
      <c r="AF253" s="15"/>
      <c r="AG253" s="15"/>
      <c r="AH253" s="15"/>
      <c r="AI253" s="15"/>
      <c r="AJ253" s="15"/>
      <c r="AK253" s="15"/>
      <c r="AL253" s="15"/>
      <c r="AM253" s="15"/>
      <c r="AN253" s="15"/>
    </row>
    <row r="254" spans="21:40" ht="12.75" customHeight="1" x14ac:dyDescent="0.2">
      <c r="U254" s="15"/>
      <c r="V254" s="247">
        <f t="shared" si="32"/>
        <v>10.5</v>
      </c>
      <c r="W254" s="247">
        <f>+W241</f>
        <v>11</v>
      </c>
      <c r="X254" s="247">
        <f>+X241</f>
        <v>10.5</v>
      </c>
      <c r="Y254" s="15">
        <f>+Y241</f>
        <v>5</v>
      </c>
      <c r="Z254" s="15"/>
      <c r="AA254" s="15"/>
      <c r="AB254" s="15"/>
      <c r="AC254" s="15"/>
      <c r="AD254" s="15"/>
      <c r="AE254" s="15"/>
      <c r="AF254" s="15"/>
      <c r="AG254" s="15"/>
      <c r="AH254" s="15"/>
      <c r="AI254" s="15"/>
      <c r="AJ254" s="15"/>
      <c r="AK254" s="15"/>
      <c r="AL254" s="15"/>
      <c r="AM254" s="15"/>
      <c r="AN254" s="15"/>
    </row>
    <row r="255" spans="21:40" ht="12.75" customHeight="1" x14ac:dyDescent="0.2">
      <c r="U255" s="15"/>
      <c r="V255" s="247">
        <f t="shared" si="32"/>
        <v>11.5</v>
      </c>
      <c r="W255" s="247">
        <f>+W240</f>
        <v>11.5</v>
      </c>
      <c r="X255" s="247">
        <f>+X240</f>
        <v>11.5</v>
      </c>
      <c r="Y255" s="15">
        <f>+Y240</f>
        <v>6</v>
      </c>
      <c r="Z255" s="15"/>
      <c r="AA255" s="15"/>
      <c r="AB255" s="15"/>
      <c r="AC255" s="15"/>
      <c r="AD255" s="15"/>
      <c r="AE255" s="15"/>
      <c r="AF255" s="15"/>
      <c r="AG255" s="15"/>
      <c r="AH255" s="15"/>
      <c r="AI255" s="15"/>
      <c r="AJ255" s="15"/>
      <c r="AK255" s="15"/>
      <c r="AL255" s="15"/>
      <c r="AM255" s="15"/>
      <c r="AN255" s="15"/>
    </row>
    <row r="256" spans="21:40" ht="12.75" customHeight="1" x14ac:dyDescent="0.2">
      <c r="U256" s="15"/>
      <c r="V256" s="247">
        <f t="shared" si="32"/>
        <v>12</v>
      </c>
      <c r="W256" s="247">
        <f>+W239</f>
        <v>12.5</v>
      </c>
      <c r="X256" s="247">
        <f>+X239</f>
        <v>12</v>
      </c>
      <c r="Y256" s="15">
        <f>+Y239</f>
        <v>7</v>
      </c>
      <c r="Z256" s="15"/>
      <c r="AA256" s="15"/>
      <c r="AB256" s="15"/>
      <c r="AC256" s="15"/>
      <c r="AD256" s="15"/>
      <c r="AE256" s="15"/>
      <c r="AF256" s="15"/>
      <c r="AG256" s="15"/>
      <c r="AH256" s="15"/>
      <c r="AI256" s="15"/>
      <c r="AJ256" s="15"/>
      <c r="AK256" s="15"/>
      <c r="AL256" s="15"/>
      <c r="AM256" s="15"/>
      <c r="AN256" s="15"/>
    </row>
    <row r="257" spans="21:40" ht="12.75" customHeight="1" x14ac:dyDescent="0.2">
      <c r="U257" s="15"/>
      <c r="V257" s="247">
        <f t="shared" si="32"/>
        <v>13</v>
      </c>
      <c r="W257" s="247">
        <f>+W238</f>
        <v>13</v>
      </c>
      <c r="X257" s="247">
        <f>+X238</f>
        <v>13</v>
      </c>
      <c r="Y257" s="15">
        <f>+Y238</f>
        <v>8</v>
      </c>
      <c r="Z257" s="15"/>
      <c r="AA257" s="15"/>
      <c r="AB257" s="15"/>
      <c r="AC257" s="15"/>
      <c r="AD257" s="15"/>
      <c r="AE257" s="15"/>
      <c r="AF257" s="15"/>
      <c r="AG257" s="15"/>
      <c r="AH257" s="15"/>
      <c r="AI257" s="15"/>
      <c r="AJ257" s="15"/>
      <c r="AK257" s="15"/>
      <c r="AL257" s="15"/>
      <c r="AM257" s="15"/>
      <c r="AN257" s="15"/>
    </row>
    <row r="258" spans="21:40" ht="12.75" customHeight="1" x14ac:dyDescent="0.2">
      <c r="U258" s="15"/>
      <c r="V258" s="247">
        <f t="shared" si="32"/>
        <v>13.5</v>
      </c>
      <c r="W258" s="247">
        <f>+W237</f>
        <v>13.5</v>
      </c>
      <c r="X258" s="247">
        <f>+X237</f>
        <v>13.5</v>
      </c>
      <c r="Y258" s="15">
        <f>+Y237</f>
        <v>9</v>
      </c>
      <c r="Z258" s="15"/>
      <c r="AA258" s="15"/>
      <c r="AB258" s="15"/>
      <c r="AC258" s="15"/>
      <c r="AD258" s="15"/>
      <c r="AE258" s="15"/>
      <c r="AF258" s="15"/>
      <c r="AG258" s="15"/>
      <c r="AH258" s="15"/>
      <c r="AI258" s="15"/>
      <c r="AJ258" s="15"/>
      <c r="AK258" s="15"/>
      <c r="AL258" s="15"/>
      <c r="AM258" s="15"/>
      <c r="AN258" s="15"/>
    </row>
    <row r="259" spans="21:40" ht="12.75" customHeight="1" x14ac:dyDescent="0.2">
      <c r="U259" s="15"/>
      <c r="V259" s="247">
        <f t="shared" si="32"/>
        <v>14</v>
      </c>
      <c r="W259" s="247">
        <f>+W236</f>
        <v>14.5</v>
      </c>
      <c r="X259" s="247">
        <f>+X236</f>
        <v>14</v>
      </c>
      <c r="Y259" s="15">
        <f>+Y236</f>
        <v>10</v>
      </c>
      <c r="Z259" s="15"/>
      <c r="AA259" s="15"/>
      <c r="AB259" s="15"/>
      <c r="AC259" s="15"/>
      <c r="AD259" s="15"/>
      <c r="AE259" s="15"/>
      <c r="AF259" s="15"/>
      <c r="AG259" s="15"/>
      <c r="AH259" s="15"/>
      <c r="AI259" s="15"/>
      <c r="AJ259" s="15"/>
      <c r="AK259" s="15"/>
      <c r="AL259" s="15"/>
      <c r="AM259" s="15"/>
      <c r="AN259" s="15"/>
    </row>
    <row r="260" spans="21:40" ht="12.75" customHeight="1" x14ac:dyDescent="0.2">
      <c r="U260" s="15"/>
      <c r="V260" s="247">
        <f t="shared" si="32"/>
        <v>15</v>
      </c>
      <c r="W260" s="247">
        <f>+W235</f>
        <v>15.5</v>
      </c>
      <c r="X260" s="247">
        <f>+X235</f>
        <v>15</v>
      </c>
      <c r="Y260" s="15">
        <f>+Y235</f>
        <v>11</v>
      </c>
      <c r="Z260" s="15"/>
      <c r="AA260" s="15"/>
      <c r="AB260" s="15"/>
      <c r="AC260" s="15"/>
      <c r="AD260" s="15"/>
      <c r="AE260" s="15"/>
      <c r="AF260" s="15"/>
      <c r="AG260" s="15"/>
      <c r="AH260" s="15"/>
      <c r="AI260" s="15"/>
      <c r="AJ260" s="15"/>
      <c r="AK260" s="15"/>
      <c r="AL260" s="15"/>
      <c r="AM260" s="15"/>
      <c r="AN260" s="15"/>
    </row>
    <row r="261" spans="21:40" ht="12.75" customHeight="1" x14ac:dyDescent="0.2">
      <c r="U261" s="15"/>
      <c r="V261" s="247">
        <f t="shared" si="32"/>
        <v>16</v>
      </c>
      <c r="W261" s="247">
        <f>+W234</f>
        <v>16.5</v>
      </c>
      <c r="X261" s="247">
        <f>+X234</f>
        <v>16</v>
      </c>
      <c r="Y261" s="15">
        <f>+Y234</f>
        <v>12</v>
      </c>
      <c r="Z261" s="15"/>
      <c r="AA261" s="15"/>
      <c r="AB261" s="15"/>
      <c r="AC261" s="15"/>
      <c r="AD261" s="15"/>
      <c r="AE261" s="15"/>
      <c r="AF261" s="15"/>
      <c r="AG261" s="15"/>
      <c r="AH261" s="15"/>
      <c r="AI261" s="15"/>
      <c r="AJ261" s="15"/>
      <c r="AK261" s="15"/>
      <c r="AL261" s="15"/>
      <c r="AM261" s="15"/>
      <c r="AN261" s="15"/>
    </row>
    <row r="262" spans="21:40" ht="12.75" customHeight="1" x14ac:dyDescent="0.2">
      <c r="U262" s="15"/>
      <c r="V262" s="247">
        <f t="shared" si="32"/>
        <v>17</v>
      </c>
      <c r="W262" s="247">
        <f>+W233</f>
        <v>17.5</v>
      </c>
      <c r="X262" s="247">
        <f>+X233</f>
        <v>17</v>
      </c>
      <c r="Y262" s="15">
        <f>+Y233</f>
        <v>13</v>
      </c>
      <c r="Z262" s="15"/>
      <c r="AA262" s="15"/>
      <c r="AB262" s="15"/>
      <c r="AC262" s="15"/>
      <c r="AD262" s="15"/>
      <c r="AE262" s="15"/>
      <c r="AF262" s="15"/>
      <c r="AG262" s="15"/>
      <c r="AH262" s="15"/>
      <c r="AI262" s="15"/>
      <c r="AJ262" s="15"/>
      <c r="AK262" s="15"/>
      <c r="AL262" s="15"/>
      <c r="AM262" s="15"/>
      <c r="AN262" s="15"/>
    </row>
    <row r="263" spans="21:40" ht="12.75" customHeight="1" x14ac:dyDescent="0.2">
      <c r="U263" s="15"/>
      <c r="V263" s="247">
        <f t="shared" si="32"/>
        <v>18</v>
      </c>
      <c r="W263" s="247">
        <f>+W232</f>
        <v>18.5</v>
      </c>
      <c r="X263" s="247">
        <f>+X232</f>
        <v>18</v>
      </c>
      <c r="Y263" s="15">
        <f>+Y232</f>
        <v>14</v>
      </c>
      <c r="Z263" s="15"/>
      <c r="AA263" s="15"/>
      <c r="AB263" s="15"/>
      <c r="AC263" s="15"/>
      <c r="AD263" s="15"/>
      <c r="AE263" s="15"/>
      <c r="AF263" s="15"/>
      <c r="AG263" s="15"/>
      <c r="AH263" s="15"/>
      <c r="AI263" s="15"/>
      <c r="AJ263" s="15"/>
      <c r="AK263" s="15"/>
      <c r="AL263" s="15"/>
      <c r="AM263" s="15"/>
      <c r="AN263" s="15"/>
    </row>
    <row r="264" spans="21:40" ht="12.75" customHeight="1" x14ac:dyDescent="0.2">
      <c r="U264" s="15"/>
      <c r="V264" s="247">
        <f t="shared" si="32"/>
        <v>19</v>
      </c>
      <c r="W264" s="247">
        <f>+W231</f>
        <v>20</v>
      </c>
      <c r="X264" s="247">
        <f>+X231</f>
        <v>19</v>
      </c>
      <c r="Y264" s="63">
        <f>+Y231</f>
        <v>15</v>
      </c>
      <c r="Z264" s="15"/>
      <c r="AA264" s="15"/>
      <c r="AB264" s="15"/>
      <c r="AC264" s="15"/>
      <c r="AD264" s="15"/>
      <c r="AE264" s="15"/>
      <c r="AF264" s="15"/>
      <c r="AG264" s="15"/>
      <c r="AH264" s="15"/>
      <c r="AI264" s="15"/>
      <c r="AJ264" s="15"/>
      <c r="AK264" s="15"/>
      <c r="AL264" s="15"/>
      <c r="AM264" s="15"/>
      <c r="AN264" s="15"/>
    </row>
    <row r="265" spans="21:40" ht="12.75" customHeight="1" x14ac:dyDescent="0.2">
      <c r="U265" s="15"/>
      <c r="V265" s="15"/>
      <c r="W265" s="15"/>
      <c r="X265" s="15"/>
      <c r="Y265" s="15"/>
      <c r="Z265" s="15"/>
      <c r="AA265" s="15"/>
      <c r="AB265" s="15"/>
      <c r="AC265" s="15"/>
      <c r="AD265" s="15"/>
      <c r="AE265" s="15"/>
      <c r="AF265" s="15"/>
      <c r="AG265" s="15"/>
      <c r="AH265" s="15"/>
      <c r="AI265" s="15"/>
      <c r="AJ265" s="15"/>
      <c r="AK265" s="15"/>
      <c r="AL265" s="15"/>
      <c r="AM265" s="15"/>
      <c r="AN265" s="15"/>
    </row>
    <row r="266" spans="21:40" ht="12.75" customHeight="1" x14ac:dyDescent="0.2">
      <c r="U266" s="15"/>
      <c r="V266" s="15"/>
      <c r="W266" s="15"/>
      <c r="X266" s="15"/>
      <c r="Y266" s="15"/>
      <c r="Z266" s="15"/>
      <c r="AA266" s="15"/>
      <c r="AB266" s="15"/>
      <c r="AC266" s="15"/>
      <c r="AD266" s="15"/>
      <c r="AE266" s="15"/>
      <c r="AF266" s="15"/>
      <c r="AG266" s="15"/>
      <c r="AH266" s="15"/>
      <c r="AI266" s="15"/>
      <c r="AJ266" s="15"/>
      <c r="AK266" s="15"/>
      <c r="AL266" s="15"/>
      <c r="AM266" s="15"/>
      <c r="AN266" s="15"/>
    </row>
    <row r="267" spans="21:40" ht="12.75" customHeight="1" x14ac:dyDescent="0.2">
      <c r="U267" s="15"/>
      <c r="V267" s="15"/>
      <c r="W267" s="15"/>
      <c r="X267" s="15"/>
      <c r="Y267" s="15"/>
      <c r="Z267" s="15"/>
      <c r="AA267" s="15"/>
      <c r="AB267" s="15"/>
      <c r="AC267" s="15"/>
      <c r="AD267" s="15"/>
      <c r="AE267" s="15"/>
      <c r="AF267" s="15"/>
      <c r="AG267" s="15"/>
      <c r="AH267" s="15"/>
      <c r="AI267" s="15"/>
      <c r="AJ267" s="15"/>
      <c r="AK267" s="15"/>
      <c r="AL267" s="15"/>
      <c r="AM267" s="15"/>
      <c r="AN267" s="15"/>
    </row>
    <row r="268" spans="21:40" ht="12.75" customHeight="1" x14ac:dyDescent="0.2">
      <c r="U268" s="15"/>
      <c r="V268" s="15"/>
      <c r="W268" s="15"/>
      <c r="X268" s="15"/>
      <c r="Y268" s="15"/>
      <c r="Z268" s="15"/>
      <c r="AA268" s="15"/>
      <c r="AB268" s="15"/>
      <c r="AC268" s="15"/>
      <c r="AD268" s="15"/>
      <c r="AE268" s="15"/>
      <c r="AF268" s="15"/>
      <c r="AG268" s="15"/>
      <c r="AH268" s="20"/>
      <c r="AI268" s="383"/>
      <c r="AJ268" s="26"/>
      <c r="AK268" s="26"/>
      <c r="AL268" s="20"/>
      <c r="AM268" s="53"/>
      <c r="AN268" s="383"/>
    </row>
    <row r="269" spans="21:40" ht="12.75" customHeight="1" thickBot="1" x14ac:dyDescent="0.25">
      <c r="U269" s="383"/>
      <c r="V269" s="250"/>
      <c r="W269" s="500"/>
      <c r="X269" s="500"/>
      <c r="Y269" s="30"/>
      <c r="Z269" s="500"/>
      <c r="AA269" s="500"/>
      <c r="AB269" s="15"/>
      <c r="AC269" s="30"/>
      <c r="AD269" s="383"/>
      <c r="AE269" s="383"/>
      <c r="AF269" s="26"/>
      <c r="AG269" s="26"/>
      <c r="AH269" s="20"/>
      <c r="AI269" s="30"/>
      <c r="AJ269" s="383"/>
      <c r="AK269" s="30"/>
      <c r="AL269" s="383"/>
      <c r="AM269" s="383"/>
      <c r="AN269" s="383"/>
    </row>
    <row r="270" spans="21:40" ht="12.75" customHeight="1" x14ac:dyDescent="0.2">
      <c r="U270" s="251"/>
      <c r="V270" s="250"/>
      <c r="W270" s="501"/>
      <c r="X270" s="501"/>
      <c r="Y270" s="30"/>
      <c r="Z270" s="500"/>
      <c r="AA270" s="500"/>
      <c r="AB270" s="15"/>
      <c r="AC270" s="18" t="s">
        <v>6</v>
      </c>
      <c r="AD270" s="19" t="s">
        <v>18</v>
      </c>
      <c r="AE270" s="384"/>
      <c r="AF270" s="502" t="s">
        <v>27</v>
      </c>
      <c r="AG270" s="503"/>
      <c r="AH270" s="20"/>
      <c r="AI270" s="18" t="s">
        <v>6</v>
      </c>
      <c r="AJ270" s="19" t="s">
        <v>18</v>
      </c>
      <c r="AK270" s="21"/>
      <c r="AL270" s="504" t="s">
        <v>28</v>
      </c>
      <c r="AM270" s="505"/>
      <c r="AN270" s="22" t="s">
        <v>29</v>
      </c>
    </row>
    <row r="271" spans="21:40" ht="12.75" customHeight="1" x14ac:dyDescent="0.2">
      <c r="U271" s="252"/>
      <c r="V271" s="250"/>
      <c r="W271" s="383"/>
      <c r="X271" s="383"/>
      <c r="Y271" s="30"/>
      <c r="Z271" s="500"/>
      <c r="AA271" s="500"/>
      <c r="AB271" s="15"/>
      <c r="AC271" s="24"/>
      <c r="AD271" s="25"/>
      <c r="AE271" s="383"/>
      <c r="AF271" s="26" t="s">
        <v>32</v>
      </c>
      <c r="AG271" s="27" t="s">
        <v>33</v>
      </c>
      <c r="AH271" s="20"/>
      <c r="AI271" s="24"/>
      <c r="AJ271" s="25"/>
      <c r="AK271" s="383"/>
      <c r="AL271" s="383" t="s">
        <v>32</v>
      </c>
      <c r="AM271" s="241" t="s">
        <v>33</v>
      </c>
      <c r="AN271" s="28"/>
    </row>
    <row r="272" spans="21:40" ht="12.75" customHeight="1" x14ac:dyDescent="0.2">
      <c r="U272" s="30"/>
      <c r="V272" s="250"/>
      <c r="W272" s="383"/>
      <c r="X272" s="383"/>
      <c r="Y272" s="30"/>
      <c r="Z272" s="383"/>
      <c r="AA272" s="383"/>
      <c r="AB272" s="15"/>
      <c r="AC272" s="33"/>
      <c r="AD272" s="34"/>
      <c r="AE272" s="35"/>
      <c r="AF272" s="41"/>
      <c r="AG272" s="42"/>
      <c r="AH272" s="30"/>
      <c r="AI272" s="33"/>
      <c r="AJ272" s="34"/>
      <c r="AK272" s="35"/>
      <c r="AL272" s="36"/>
      <c r="AM272" s="37"/>
      <c r="AN272" s="38"/>
    </row>
    <row r="273" spans="21:40" ht="12.75" customHeight="1" x14ac:dyDescent="0.2">
      <c r="U273" s="251"/>
      <c r="V273" s="250"/>
      <c r="W273" s="44"/>
      <c r="X273" s="383"/>
      <c r="Y273" s="30"/>
      <c r="Z273" s="383"/>
      <c r="AA273" s="383"/>
      <c r="AB273" s="15"/>
      <c r="AC273" s="43" t="s">
        <v>36</v>
      </c>
      <c r="AD273" s="25">
        <v>15</v>
      </c>
      <c r="AE273" s="30"/>
      <c r="AF273" s="26">
        <f>I2Ext!$H$35+30*(100-I2Ext!$H$35)/30</f>
        <v>100</v>
      </c>
      <c r="AG273" s="27">
        <f t="shared" ref="AG273:AG284" si="33">AF274+0.1</f>
        <v>95</v>
      </c>
      <c r="AH273" s="30"/>
      <c r="AI273" s="43" t="s">
        <v>36</v>
      </c>
      <c r="AJ273" s="25">
        <v>15</v>
      </c>
      <c r="AK273" s="30"/>
      <c r="AL273" s="26">
        <f>I2Ext!$H$30</f>
        <v>20</v>
      </c>
      <c r="AM273" s="242">
        <f>AL274+0.5</f>
        <v>19</v>
      </c>
      <c r="AN273" s="28">
        <f t="shared" ref="AN273:AN287" si="34">IF(AM273&gt;AL273,"ALARM",AL273-AL274)</f>
        <v>1.5</v>
      </c>
    </row>
    <row r="274" spans="21:40" ht="12.75" customHeight="1" x14ac:dyDescent="0.2">
      <c r="U274" s="251"/>
      <c r="V274" s="250"/>
      <c r="W274" s="383"/>
      <c r="X274" s="383"/>
      <c r="Y274" s="30"/>
      <c r="Z274" s="383"/>
      <c r="AA274" s="383"/>
      <c r="AB274" s="15"/>
      <c r="AC274" s="24">
        <v>1</v>
      </c>
      <c r="AD274" s="25">
        <v>14</v>
      </c>
      <c r="AE274" s="30"/>
      <c r="AF274" s="26">
        <f>I2Ext!$H$35+27*(100-I2Ext!$H$35)/30</f>
        <v>94.9</v>
      </c>
      <c r="AG274" s="27">
        <f t="shared" si="33"/>
        <v>89.899999999999991</v>
      </c>
      <c r="AH274" s="30"/>
      <c r="AI274" s="24">
        <v>1</v>
      </c>
      <c r="AJ274" s="25">
        <v>14</v>
      </c>
      <c r="AK274" s="30"/>
      <c r="AL274" s="26">
        <f>ROUNDDOWN(I2Ext!$H$30*AF274/500,1)*5</f>
        <v>18.5</v>
      </c>
      <c r="AM274" s="242">
        <f t="shared" ref="AM274:AM286" si="35">AL275+0.5</f>
        <v>18</v>
      </c>
      <c r="AN274" s="28">
        <f t="shared" si="34"/>
        <v>1</v>
      </c>
    </row>
    <row r="275" spans="21:40" ht="12.75" customHeight="1" x14ac:dyDescent="0.2">
      <c r="U275" s="251"/>
      <c r="V275" s="250"/>
      <c r="W275" s="383"/>
      <c r="X275" s="383"/>
      <c r="Y275" s="30"/>
      <c r="Z275" s="383"/>
      <c r="AA275" s="383"/>
      <c r="AB275" s="15"/>
      <c r="AC275" s="46" t="s">
        <v>9</v>
      </c>
      <c r="AD275" s="34">
        <v>13</v>
      </c>
      <c r="AE275" s="35"/>
      <c r="AF275" s="47">
        <f>I2Ext!$H$35+24*(100-I2Ext!$H$35)/30</f>
        <v>89.8</v>
      </c>
      <c r="AG275" s="48">
        <f t="shared" si="33"/>
        <v>84.8</v>
      </c>
      <c r="AH275" s="30"/>
      <c r="AI275" s="46" t="s">
        <v>9</v>
      </c>
      <c r="AJ275" s="34">
        <v>13</v>
      </c>
      <c r="AK275" s="35"/>
      <c r="AL275" s="26">
        <f>ROUNDDOWN(I2Ext!$H$30*AF275/500,1)*5</f>
        <v>17.5</v>
      </c>
      <c r="AM275" s="242">
        <f t="shared" si="35"/>
        <v>17</v>
      </c>
      <c r="AN275" s="38">
        <f t="shared" si="34"/>
        <v>1</v>
      </c>
    </row>
    <row r="276" spans="21:40" ht="12.75" customHeight="1" x14ac:dyDescent="0.2">
      <c r="U276" s="251"/>
      <c r="V276" s="250"/>
      <c r="W276" s="383"/>
      <c r="X276" s="383"/>
      <c r="Y276" s="30"/>
      <c r="Z276" s="383"/>
      <c r="AA276" s="383"/>
      <c r="AB276" s="15"/>
      <c r="AC276" s="43" t="s">
        <v>36</v>
      </c>
      <c r="AD276" s="25">
        <v>12</v>
      </c>
      <c r="AE276" s="30"/>
      <c r="AF276" s="26">
        <f>I2Ext!$H$35+21*(100-I2Ext!$H$35)/30</f>
        <v>84.7</v>
      </c>
      <c r="AG276" s="27">
        <f t="shared" si="33"/>
        <v>79.699999999999989</v>
      </c>
      <c r="AH276" s="30"/>
      <c r="AI276" s="43" t="s">
        <v>36</v>
      </c>
      <c r="AJ276" s="25">
        <v>12</v>
      </c>
      <c r="AK276" s="30"/>
      <c r="AL276" s="26">
        <f>ROUNDDOWN(I2Ext!$H$30*AF276/500,1)*5</f>
        <v>16.5</v>
      </c>
      <c r="AM276" s="242">
        <f t="shared" si="35"/>
        <v>16</v>
      </c>
      <c r="AN276" s="28">
        <f t="shared" si="34"/>
        <v>1</v>
      </c>
    </row>
    <row r="277" spans="21:40" ht="12.75" customHeight="1" x14ac:dyDescent="0.2">
      <c r="U277" s="251"/>
      <c r="V277" s="250"/>
      <c r="W277" s="383"/>
      <c r="X277" s="383"/>
      <c r="Y277" s="30"/>
      <c r="Z277" s="383"/>
      <c r="AA277" s="383"/>
      <c r="AB277" s="15"/>
      <c r="AC277" s="24">
        <v>2</v>
      </c>
      <c r="AD277" s="25">
        <v>11</v>
      </c>
      <c r="AE277" s="30"/>
      <c r="AF277" s="26">
        <f>I2Ext!$H$35+18*(100-I2Ext!$H$35)/30</f>
        <v>79.599999999999994</v>
      </c>
      <c r="AG277" s="27">
        <f t="shared" si="33"/>
        <v>74.599999999999994</v>
      </c>
      <c r="AH277" s="30"/>
      <c r="AI277" s="24">
        <v>2</v>
      </c>
      <c r="AJ277" s="25">
        <v>11</v>
      </c>
      <c r="AK277" s="30"/>
      <c r="AL277" s="26">
        <f>ROUNDDOWN(I2Ext!$H$30*AF277/500,1)*5</f>
        <v>15.5</v>
      </c>
      <c r="AM277" s="242">
        <f t="shared" si="35"/>
        <v>15</v>
      </c>
      <c r="AN277" s="28">
        <f t="shared" si="34"/>
        <v>1</v>
      </c>
    </row>
    <row r="278" spans="21:40" ht="12.75" customHeight="1" x14ac:dyDescent="0.2">
      <c r="U278" s="251"/>
      <c r="V278" s="250"/>
      <c r="W278" s="383"/>
      <c r="X278" s="383"/>
      <c r="Y278" s="30"/>
      <c r="Z278" s="383"/>
      <c r="AA278" s="383"/>
      <c r="AB278" s="15"/>
      <c r="AC278" s="46" t="s">
        <v>9</v>
      </c>
      <c r="AD278" s="34">
        <v>10</v>
      </c>
      <c r="AE278" s="35"/>
      <c r="AF278" s="47">
        <f>I2Ext!$H$35+15*(100-I2Ext!$H$35)/30</f>
        <v>74.5</v>
      </c>
      <c r="AG278" s="48">
        <f t="shared" si="33"/>
        <v>69.5</v>
      </c>
      <c r="AH278" s="30"/>
      <c r="AI278" s="46" t="s">
        <v>9</v>
      </c>
      <c r="AJ278" s="34">
        <v>10</v>
      </c>
      <c r="AK278" s="35"/>
      <c r="AL278" s="26">
        <f>ROUNDDOWN(I2Ext!$H$30*AF278/500,1)*5</f>
        <v>14.5</v>
      </c>
      <c r="AM278" s="242">
        <f t="shared" si="35"/>
        <v>14</v>
      </c>
      <c r="AN278" s="38">
        <f t="shared" si="34"/>
        <v>1</v>
      </c>
    </row>
    <row r="279" spans="21:40" ht="12.75" customHeight="1" x14ac:dyDescent="0.2">
      <c r="U279" s="251"/>
      <c r="V279" s="250"/>
      <c r="W279" s="383"/>
      <c r="X279" s="383"/>
      <c r="Y279" s="30"/>
      <c r="Z279" s="383"/>
      <c r="AA279" s="383"/>
      <c r="AB279" s="15"/>
      <c r="AC279" s="43" t="s">
        <v>36</v>
      </c>
      <c r="AD279" s="25">
        <v>9</v>
      </c>
      <c r="AE279" s="30"/>
      <c r="AF279" s="26">
        <f>I2Ext!$H$35+12*(100-I2Ext!$H$35)/30</f>
        <v>69.400000000000006</v>
      </c>
      <c r="AG279" s="27">
        <f t="shared" si="33"/>
        <v>66.099999999999994</v>
      </c>
      <c r="AH279" s="30"/>
      <c r="AI279" s="43" t="s">
        <v>36</v>
      </c>
      <c r="AJ279" s="25">
        <v>9</v>
      </c>
      <c r="AK279" s="30"/>
      <c r="AL279" s="26">
        <f>ROUNDDOWN(I2Ext!$H$30*AF279/500,1)*5</f>
        <v>13.5</v>
      </c>
      <c r="AM279" s="242">
        <f t="shared" si="35"/>
        <v>13.5</v>
      </c>
      <c r="AN279" s="28">
        <f t="shared" si="34"/>
        <v>0.5</v>
      </c>
    </row>
    <row r="280" spans="21:40" ht="12.75" customHeight="1" x14ac:dyDescent="0.2">
      <c r="U280" s="251"/>
      <c r="V280" s="250"/>
      <c r="W280" s="383"/>
      <c r="X280" s="383"/>
      <c r="Y280" s="30"/>
      <c r="Z280" s="383"/>
      <c r="AA280" s="383"/>
      <c r="AB280" s="15"/>
      <c r="AC280" s="24">
        <v>3</v>
      </c>
      <c r="AD280" s="25">
        <v>8</v>
      </c>
      <c r="AE280" s="30"/>
      <c r="AF280" s="26">
        <f>I2Ext!$H$35+10*(100-I2Ext!$H$35)/30</f>
        <v>66</v>
      </c>
      <c r="AG280" s="27">
        <f t="shared" si="33"/>
        <v>62.7</v>
      </c>
      <c r="AH280" s="30"/>
      <c r="AI280" s="24">
        <v>3</v>
      </c>
      <c r="AJ280" s="25">
        <v>8</v>
      </c>
      <c r="AK280" s="30"/>
      <c r="AL280" s="26">
        <f>ROUNDDOWN(I2Ext!$H$30*AF280/500,1)*5</f>
        <v>13</v>
      </c>
      <c r="AM280" s="242">
        <f t="shared" si="35"/>
        <v>13</v>
      </c>
      <c r="AN280" s="28">
        <f t="shared" si="34"/>
        <v>0.5</v>
      </c>
    </row>
    <row r="281" spans="21:40" ht="12.75" customHeight="1" x14ac:dyDescent="0.2">
      <c r="U281" s="251"/>
      <c r="V281" s="250"/>
      <c r="W281" s="383"/>
      <c r="X281" s="383"/>
      <c r="Y281" s="30"/>
      <c r="Z281" s="383"/>
      <c r="AA281" s="383"/>
      <c r="AB281" s="15"/>
      <c r="AC281" s="46" t="s">
        <v>9</v>
      </c>
      <c r="AD281" s="34">
        <v>7</v>
      </c>
      <c r="AE281" s="35"/>
      <c r="AF281" s="47">
        <f>I2Ext!$H$35+8*(100-I2Ext!$H$35)/30</f>
        <v>62.6</v>
      </c>
      <c r="AG281" s="48">
        <f t="shared" si="33"/>
        <v>59.300000000000004</v>
      </c>
      <c r="AH281" s="30"/>
      <c r="AI281" s="46" t="s">
        <v>9</v>
      </c>
      <c r="AJ281" s="34">
        <v>7</v>
      </c>
      <c r="AK281" s="35"/>
      <c r="AL281" s="26">
        <f>ROUNDDOWN(I2Ext!$H$30*AF281/500,1)*5</f>
        <v>12.5</v>
      </c>
      <c r="AM281" s="242">
        <f t="shared" si="35"/>
        <v>12</v>
      </c>
      <c r="AN281" s="38">
        <f t="shared" si="34"/>
        <v>1</v>
      </c>
    </row>
    <row r="282" spans="21:40" ht="12.75" customHeight="1" x14ac:dyDescent="0.2">
      <c r="U282" s="251"/>
      <c r="V282" s="250"/>
      <c r="W282" s="383"/>
      <c r="X282" s="383"/>
      <c r="Y282" s="30"/>
      <c r="Z282" s="383"/>
      <c r="AA282" s="383"/>
      <c r="AB282" s="15"/>
      <c r="AC282" s="43" t="s">
        <v>36</v>
      </c>
      <c r="AD282" s="25">
        <v>6</v>
      </c>
      <c r="AE282" s="30"/>
      <c r="AF282" s="26">
        <f>I2Ext!$H$35+6*(100-I2Ext!$H$35)/30</f>
        <v>59.2</v>
      </c>
      <c r="AG282" s="27">
        <f t="shared" si="33"/>
        <v>55.9</v>
      </c>
      <c r="AH282" s="30"/>
      <c r="AI282" s="43" t="s">
        <v>36</v>
      </c>
      <c r="AJ282" s="25">
        <v>6</v>
      </c>
      <c r="AK282" s="30"/>
      <c r="AL282" s="26">
        <f>ROUNDDOWN(I2Ext!$H$30*AF282/500,1)*5</f>
        <v>11.5</v>
      </c>
      <c r="AM282" s="242">
        <f t="shared" si="35"/>
        <v>11.5</v>
      </c>
      <c r="AN282" s="28">
        <f t="shared" si="34"/>
        <v>0.5</v>
      </c>
    </row>
    <row r="283" spans="21:40" ht="12.75" customHeight="1" x14ac:dyDescent="0.2">
      <c r="U283" s="251"/>
      <c r="V283" s="250"/>
      <c r="W283" s="383"/>
      <c r="X283" s="383"/>
      <c r="Y283" s="30"/>
      <c r="Z283" s="383"/>
      <c r="AA283" s="383"/>
      <c r="AB283" s="15"/>
      <c r="AC283" s="24">
        <v>4</v>
      </c>
      <c r="AD283" s="25">
        <v>5</v>
      </c>
      <c r="AE283" s="30"/>
      <c r="AF283" s="26">
        <f>I2Ext!$H$35+4*(100-I2Ext!$H$35)/30</f>
        <v>55.8</v>
      </c>
      <c r="AG283" s="27">
        <f t="shared" si="33"/>
        <v>52.5</v>
      </c>
      <c r="AH283" s="30"/>
      <c r="AI283" s="24">
        <v>4</v>
      </c>
      <c r="AJ283" s="25">
        <v>5</v>
      </c>
      <c r="AK283" s="30"/>
      <c r="AL283" s="26">
        <f>ROUNDDOWN(I2Ext!$H$30*AF283/500,1)*5</f>
        <v>11</v>
      </c>
      <c r="AM283" s="242">
        <f t="shared" si="35"/>
        <v>10.5</v>
      </c>
      <c r="AN283" s="28">
        <f t="shared" si="34"/>
        <v>1</v>
      </c>
    </row>
    <row r="284" spans="21:40" ht="12.75" customHeight="1" x14ac:dyDescent="0.2">
      <c r="U284" s="251"/>
      <c r="V284" s="250"/>
      <c r="W284" s="383"/>
      <c r="X284" s="383"/>
      <c r="Y284" s="30"/>
      <c r="Z284" s="383"/>
      <c r="AA284" s="383"/>
      <c r="AB284" s="15"/>
      <c r="AC284" s="46" t="s">
        <v>9</v>
      </c>
      <c r="AD284" s="34">
        <v>4</v>
      </c>
      <c r="AE284" s="35"/>
      <c r="AF284" s="47">
        <f>I2Ext!$H$35+2*(100-I2Ext!$H$35)/30</f>
        <v>52.4</v>
      </c>
      <c r="AG284" s="48">
        <f t="shared" si="33"/>
        <v>49.1</v>
      </c>
      <c r="AH284" s="30"/>
      <c r="AI284" s="46" t="s">
        <v>9</v>
      </c>
      <c r="AJ284" s="34">
        <v>4</v>
      </c>
      <c r="AK284" s="35"/>
      <c r="AL284" s="26">
        <f>ROUNDDOWN(I2Ext!$H$30*AF284/500,1)*5</f>
        <v>10</v>
      </c>
      <c r="AM284" s="242">
        <f t="shared" si="35"/>
        <v>10</v>
      </c>
      <c r="AN284" s="38">
        <f t="shared" si="34"/>
        <v>0.5</v>
      </c>
    </row>
    <row r="285" spans="21:40" ht="12.75" customHeight="1" x14ac:dyDescent="0.2">
      <c r="U285" s="251"/>
      <c r="V285" s="250"/>
      <c r="W285" s="383"/>
      <c r="X285" s="383"/>
      <c r="Y285" s="30"/>
      <c r="Z285" s="383"/>
      <c r="AA285" s="383"/>
      <c r="AB285" s="15"/>
      <c r="AC285" s="43" t="s">
        <v>36</v>
      </c>
      <c r="AD285" s="25">
        <v>3</v>
      </c>
      <c r="AE285" s="30"/>
      <c r="AF285" s="26">
        <f>I2Ext!$H$35</f>
        <v>49</v>
      </c>
      <c r="AG285" s="27">
        <f>AF286+0.01</f>
        <v>44.01</v>
      </c>
      <c r="AH285" s="30"/>
      <c r="AI285" s="43" t="s">
        <v>36</v>
      </c>
      <c r="AJ285" s="25">
        <v>3</v>
      </c>
      <c r="AK285" s="30"/>
      <c r="AL285" s="26">
        <f>ROUNDDOWN(I2Ext!$H$30*AF285/500,1)*5</f>
        <v>9.5</v>
      </c>
      <c r="AM285" s="242">
        <f t="shared" si="35"/>
        <v>9</v>
      </c>
      <c r="AN285" s="28">
        <f t="shared" si="34"/>
        <v>1</v>
      </c>
    </row>
    <row r="286" spans="21:40" ht="12.75" customHeight="1" x14ac:dyDescent="0.2">
      <c r="U286" s="251"/>
      <c r="V286" s="250"/>
      <c r="W286" s="383"/>
      <c r="X286" s="383"/>
      <c r="Y286" s="30"/>
      <c r="Z286" s="383"/>
      <c r="AA286" s="383"/>
      <c r="AB286" s="15"/>
      <c r="AC286" s="24">
        <v>5</v>
      </c>
      <c r="AD286" s="25">
        <v>2</v>
      </c>
      <c r="AE286" s="30"/>
      <c r="AF286" s="26">
        <f>AG287+2*(AF285-AG287)/3</f>
        <v>44</v>
      </c>
      <c r="AG286" s="27">
        <f>AF287+0.01</f>
        <v>39.01</v>
      </c>
      <c r="AH286" s="30"/>
      <c r="AI286" s="24">
        <v>5</v>
      </c>
      <c r="AJ286" s="25">
        <v>2</v>
      </c>
      <c r="AK286" s="30"/>
      <c r="AL286" s="26">
        <f>ROUNDDOWN(I2Ext!$H$30*AF286/500,1)*5</f>
        <v>8.5</v>
      </c>
      <c r="AM286" s="242">
        <f t="shared" si="35"/>
        <v>8</v>
      </c>
      <c r="AN286" s="28">
        <f t="shared" si="34"/>
        <v>1</v>
      </c>
    </row>
    <row r="287" spans="21:40" ht="12.75" customHeight="1" x14ac:dyDescent="0.2">
      <c r="U287" s="251"/>
      <c r="V287" s="250"/>
      <c r="W287" s="383"/>
      <c r="X287" s="250"/>
      <c r="Y287" s="30"/>
      <c r="Z287" s="383"/>
      <c r="AA287" s="383"/>
      <c r="AB287" s="15"/>
      <c r="AC287" s="46" t="s">
        <v>9</v>
      </c>
      <c r="AD287" s="34">
        <v>1</v>
      </c>
      <c r="AE287" s="35"/>
      <c r="AF287" s="47">
        <f>AG287+(AF285-AG287)/3</f>
        <v>39</v>
      </c>
      <c r="AG287" s="48">
        <f>I2Ext!$H$34</f>
        <v>34</v>
      </c>
      <c r="AH287" s="30"/>
      <c r="AI287" s="46" t="s">
        <v>9</v>
      </c>
      <c r="AJ287" s="34">
        <v>1</v>
      </c>
      <c r="AK287" s="35"/>
      <c r="AL287" s="26">
        <f>ROUNDDOWN(I2Ext!$H$30*AF287/500,1)*5</f>
        <v>7.5</v>
      </c>
      <c r="AM287" s="248">
        <f>ROUNDUP(I2Ext!$H$30*(I2Ext!$H$34/500),1)*5</f>
        <v>7.0000000000000009</v>
      </c>
      <c r="AN287" s="38">
        <f t="shared" si="34"/>
        <v>0.99999999999999911</v>
      </c>
    </row>
    <row r="288" spans="21:40" ht="12.75" customHeight="1" thickBot="1" x14ac:dyDescent="0.25">
      <c r="U288" s="250"/>
      <c r="V288" s="250"/>
      <c r="W288" s="383"/>
      <c r="X288" s="383"/>
      <c r="Y288" s="30"/>
      <c r="Z288" s="383"/>
      <c r="AA288" s="383"/>
      <c r="AB288" s="15"/>
      <c r="AC288" s="54">
        <v>6</v>
      </c>
      <c r="AD288" s="55">
        <v>0</v>
      </c>
      <c r="AE288" s="56"/>
      <c r="AF288" s="61">
        <f>I2Ext!$H$34-0.1</f>
        <v>33.9</v>
      </c>
      <c r="AG288" s="62">
        <v>0</v>
      </c>
      <c r="AH288" s="30"/>
      <c r="AI288" s="54">
        <v>6</v>
      </c>
      <c r="AJ288" s="55">
        <v>0</v>
      </c>
      <c r="AK288" s="56"/>
      <c r="AL288" s="61">
        <f>AM287-0.5</f>
        <v>6.5000000000000009</v>
      </c>
      <c r="AM288" s="249">
        <v>0</v>
      </c>
      <c r="AN288" s="59">
        <f>IF(AM288&gt;AM287,"ALARM",AL288)</f>
        <v>6.5000000000000009</v>
      </c>
    </row>
    <row r="289" spans="20:40" ht="12.75" customHeight="1" x14ac:dyDescent="0.2">
      <c r="U289" s="15"/>
      <c r="V289" s="15"/>
      <c r="W289" s="15"/>
      <c r="X289" s="15"/>
      <c r="Y289" s="15"/>
      <c r="Z289" s="15"/>
      <c r="AA289" s="15"/>
      <c r="AB289" s="15"/>
      <c r="AC289" s="15"/>
      <c r="AD289" s="15"/>
      <c r="AE289" s="15"/>
      <c r="AF289" s="15"/>
      <c r="AG289" s="15"/>
      <c r="AH289" s="15"/>
      <c r="AI289" s="15"/>
      <c r="AJ289" s="15"/>
      <c r="AK289" s="15"/>
      <c r="AL289" s="15"/>
      <c r="AM289" s="15"/>
      <c r="AN289" s="15"/>
    </row>
    <row r="290" spans="20:40" ht="12.75" customHeight="1" x14ac:dyDescent="0.2">
      <c r="U290" s="15"/>
      <c r="V290" s="15"/>
      <c r="W290" s="15"/>
      <c r="X290" s="15"/>
      <c r="Y290" s="15"/>
      <c r="Z290" s="15"/>
      <c r="AA290" s="15"/>
      <c r="AB290" s="15"/>
      <c r="AC290" s="15"/>
      <c r="AD290" s="15"/>
      <c r="AE290" s="15"/>
      <c r="AF290" s="15"/>
      <c r="AG290" s="15"/>
      <c r="AH290" s="15"/>
      <c r="AI290" s="15"/>
      <c r="AJ290" s="15"/>
      <c r="AK290" s="15"/>
      <c r="AL290" s="15"/>
      <c r="AM290" s="15"/>
      <c r="AN290" s="15"/>
    </row>
    <row r="291" spans="20:40" ht="12.75" customHeight="1" x14ac:dyDescent="0.2">
      <c r="U291" s="15"/>
      <c r="V291" s="15"/>
      <c r="W291" s="15"/>
      <c r="X291" s="15"/>
      <c r="Y291" s="15"/>
      <c r="Z291" s="15"/>
      <c r="AA291" s="15"/>
      <c r="AB291" s="15"/>
      <c r="AC291" s="15"/>
      <c r="AD291" s="15"/>
      <c r="AE291" s="15"/>
      <c r="AF291" s="15"/>
      <c r="AG291" s="15"/>
      <c r="AH291" s="15"/>
      <c r="AI291" s="15"/>
      <c r="AJ291" s="15"/>
      <c r="AK291" s="15"/>
      <c r="AL291" s="15"/>
      <c r="AM291" s="15"/>
      <c r="AN291" s="15"/>
    </row>
    <row r="292" spans="20:40" ht="12.75" customHeight="1" x14ac:dyDescent="0.2">
      <c r="U292" s="15"/>
      <c r="V292" s="15"/>
      <c r="W292" s="15"/>
      <c r="X292" s="15"/>
      <c r="Y292" s="15"/>
      <c r="Z292" s="15"/>
      <c r="AA292" s="15"/>
      <c r="AB292" s="15"/>
      <c r="AC292" s="15"/>
      <c r="AD292" s="15"/>
      <c r="AE292" s="15"/>
      <c r="AF292" s="15"/>
      <c r="AG292" s="15"/>
      <c r="AH292" s="15"/>
      <c r="AI292" s="15"/>
      <c r="AJ292" s="15"/>
      <c r="AK292" s="15"/>
      <c r="AL292" s="15"/>
      <c r="AM292" s="15"/>
      <c r="AN292" s="15"/>
    </row>
    <row r="293" spans="20:40" ht="12.75" customHeight="1" x14ac:dyDescent="0.2">
      <c r="U293" s="15"/>
      <c r="V293" s="15"/>
      <c r="W293" s="15"/>
      <c r="X293" s="15"/>
      <c r="Y293" s="15"/>
      <c r="Z293" s="15"/>
      <c r="AA293" s="15"/>
      <c r="AB293" s="15"/>
      <c r="AC293" s="15"/>
      <c r="AD293" s="15"/>
      <c r="AE293" s="15"/>
      <c r="AF293" s="15"/>
      <c r="AG293" s="15"/>
      <c r="AH293" s="15"/>
      <c r="AI293" s="15"/>
      <c r="AJ293" s="15"/>
      <c r="AK293" s="15"/>
      <c r="AL293" s="15"/>
      <c r="AM293" s="15"/>
      <c r="AN293" s="15"/>
    </row>
    <row r="294" spans="20:40" ht="12.75" customHeight="1" x14ac:dyDescent="0.2">
      <c r="U294" s="15"/>
      <c r="V294" s="15"/>
      <c r="W294" s="15"/>
      <c r="X294" s="15"/>
      <c r="Y294" s="15"/>
      <c r="Z294" s="15"/>
      <c r="AA294" s="15"/>
      <c r="AB294" s="15"/>
      <c r="AC294" s="15"/>
      <c r="AD294" s="15"/>
      <c r="AE294" s="15"/>
      <c r="AF294" s="15"/>
      <c r="AG294" s="15"/>
      <c r="AH294" s="15"/>
      <c r="AI294" s="15"/>
      <c r="AJ294" s="15"/>
      <c r="AK294" s="15"/>
      <c r="AL294" s="15"/>
      <c r="AM294" s="15"/>
      <c r="AN294" s="15"/>
    </row>
    <row r="302" spans="20:40" ht="12.75" customHeight="1" thickBot="1" x14ac:dyDescent="0.25"/>
    <row r="303" spans="20:40" ht="12.75" customHeight="1" x14ac:dyDescent="0.2">
      <c r="T303" s="112" t="s">
        <v>53</v>
      </c>
      <c r="U303" s="16"/>
      <c r="V303" s="17"/>
      <c r="W303" s="506" t="s">
        <v>25</v>
      </c>
      <c r="X303" s="507"/>
      <c r="Y303" s="516" t="s">
        <v>18</v>
      </c>
      <c r="Z303" s="511" t="s">
        <v>26</v>
      </c>
      <c r="AA303" s="512"/>
      <c r="AB303" s="15"/>
      <c r="AC303" s="18" t="s">
        <v>6</v>
      </c>
      <c r="AD303" s="19" t="s">
        <v>18</v>
      </c>
      <c r="AE303" s="384"/>
      <c r="AF303" s="502" t="s">
        <v>27</v>
      </c>
      <c r="AG303" s="503"/>
      <c r="AH303" s="20"/>
      <c r="AI303" s="18" t="s">
        <v>6</v>
      </c>
      <c r="AJ303" s="19" t="s">
        <v>18</v>
      </c>
      <c r="AK303" s="21"/>
      <c r="AL303" s="504" t="s">
        <v>28</v>
      </c>
      <c r="AM303" s="505"/>
      <c r="AN303" s="22" t="s">
        <v>29</v>
      </c>
    </row>
    <row r="304" spans="20:40" ht="12.75" customHeight="1" x14ac:dyDescent="0.2">
      <c r="U304" s="23" t="s">
        <v>30</v>
      </c>
      <c r="V304" s="10" t="s">
        <v>29</v>
      </c>
      <c r="W304" s="513" t="s">
        <v>28</v>
      </c>
      <c r="X304" s="501"/>
      <c r="Y304" s="517"/>
      <c r="Z304" s="514" t="s">
        <v>31</v>
      </c>
      <c r="AA304" s="515"/>
      <c r="AB304" s="15"/>
      <c r="AC304" s="24"/>
      <c r="AD304" s="25"/>
      <c r="AE304" s="383"/>
      <c r="AF304" s="26" t="s">
        <v>32</v>
      </c>
      <c r="AG304" s="27" t="s">
        <v>33</v>
      </c>
      <c r="AH304" s="20"/>
      <c r="AI304" s="24"/>
      <c r="AJ304" s="25"/>
      <c r="AK304" s="383"/>
      <c r="AL304" s="383" t="s">
        <v>32</v>
      </c>
      <c r="AM304" s="241" t="s">
        <v>33</v>
      </c>
      <c r="AN304" s="28"/>
    </row>
    <row r="305" spans="21:40" ht="12.75" customHeight="1" x14ac:dyDescent="0.2">
      <c r="U305" s="29" t="s">
        <v>34</v>
      </c>
      <c r="V305" s="10" t="s">
        <v>25</v>
      </c>
      <c r="W305" s="385" t="s">
        <v>32</v>
      </c>
      <c r="X305" s="383" t="s">
        <v>33</v>
      </c>
      <c r="Y305" s="517"/>
      <c r="Z305" s="514" t="s">
        <v>35</v>
      </c>
      <c r="AA305" s="515"/>
      <c r="AB305" s="30"/>
      <c r="AC305" s="24"/>
      <c r="AD305" s="25"/>
      <c r="AE305" s="30"/>
      <c r="AF305" s="31"/>
      <c r="AG305" s="32"/>
      <c r="AH305" s="30"/>
      <c r="AI305" s="33"/>
      <c r="AJ305" s="34"/>
      <c r="AK305" s="35"/>
      <c r="AL305" s="36"/>
      <c r="AM305" s="37"/>
      <c r="AN305" s="38"/>
    </row>
    <row r="306" spans="21:40" ht="12.75" customHeight="1" x14ac:dyDescent="0.2">
      <c r="U306" s="39"/>
      <c r="V306" s="11"/>
      <c r="W306" s="40"/>
      <c r="X306" s="36"/>
      <c r="Y306" s="518"/>
      <c r="Z306" s="77"/>
      <c r="AA306" s="28"/>
      <c r="AB306" s="30"/>
      <c r="AC306" s="33"/>
      <c r="AD306" s="34"/>
      <c r="AE306" s="35"/>
      <c r="AF306" s="41"/>
      <c r="AG306" s="42"/>
      <c r="AH306" s="30"/>
      <c r="AI306" s="43" t="s">
        <v>36</v>
      </c>
      <c r="AJ306" s="25">
        <v>15</v>
      </c>
      <c r="AK306" s="30"/>
      <c r="AL306" s="26">
        <f>I3Ext!$H$30</f>
        <v>20</v>
      </c>
      <c r="AM306" s="242">
        <f>AL307+0.5</f>
        <v>19.5</v>
      </c>
      <c r="AN306" s="28">
        <f t="shared" ref="AN306:AN320" si="36">IF(AM306&gt;AL306,"ALARM",AL306-AL307)</f>
        <v>1</v>
      </c>
    </row>
    <row r="307" spans="21:40" ht="12.75" customHeight="1" x14ac:dyDescent="0.2">
      <c r="U307" s="70">
        <f>+I3Ext!A43</f>
        <v>0</v>
      </c>
      <c r="V307" s="72">
        <f>IF(I3Ext!$H$32="M",AN306+U307,AN349+U307)</f>
        <v>1.5</v>
      </c>
      <c r="W307" s="253">
        <f>I3Ext!$H$30</f>
        <v>20</v>
      </c>
      <c r="X307" s="242">
        <f>W308+0.5</f>
        <v>19</v>
      </c>
      <c r="Y307" s="385">
        <v>15</v>
      </c>
      <c r="Z307" s="79" t="str">
        <f>IF(ABS(IF(I3Ext!$H$32="M",AL306-W307,AL349-W307))&gt;1,"ALARM"," ")</f>
        <v xml:space="preserve"> </v>
      </c>
      <c r="AA307" s="76" t="str">
        <f>IF(ABS(IF(I3Ext!$H$32="M",AM306-X307,AM349-X307))&gt;1,"ALARM"," ")</f>
        <v xml:space="preserve"> </v>
      </c>
      <c r="AB307" s="30"/>
      <c r="AC307" s="43" t="s">
        <v>36</v>
      </c>
      <c r="AD307" s="25">
        <v>15</v>
      </c>
      <c r="AE307" s="30"/>
      <c r="AF307" s="26">
        <f>I3Ext!$H$35+12*(100-I3Ext!$H$35)/12</f>
        <v>100</v>
      </c>
      <c r="AG307" s="27">
        <f t="shared" ref="AG307:AG318" si="37">AF308+0.1</f>
        <v>95.85</v>
      </c>
      <c r="AH307" s="30"/>
      <c r="AI307" s="24">
        <v>1</v>
      </c>
      <c r="AJ307" s="25">
        <v>14</v>
      </c>
      <c r="AK307" s="30"/>
      <c r="AL307" s="26">
        <f>ROUNDDOWN(I3Ext!$H$30*AF308/500,1)*5</f>
        <v>19</v>
      </c>
      <c r="AM307" s="242">
        <f t="shared" ref="AM307:AM319" si="38">AL308+0.5</f>
        <v>18.5</v>
      </c>
      <c r="AN307" s="28">
        <f t="shared" si="36"/>
        <v>1</v>
      </c>
    </row>
    <row r="308" spans="21:40" ht="12.75" customHeight="1" x14ac:dyDescent="0.2">
      <c r="U308" s="70">
        <f>+I3Ext!A44</f>
        <v>0</v>
      </c>
      <c r="V308" s="73">
        <f>IF(I3Ext!$H$32="M",AN307+U308,AN350+U308)</f>
        <v>1</v>
      </c>
      <c r="W308" s="253">
        <f t="shared" ref="W308:W322" si="39">W307-V307</f>
        <v>18.5</v>
      </c>
      <c r="X308" s="242">
        <f t="shared" ref="X308:X321" si="40">W309+0.5</f>
        <v>18</v>
      </c>
      <c r="Y308" s="385">
        <v>14</v>
      </c>
      <c r="Z308" s="77" t="str">
        <f>IF(ABS(IF(I3Ext!$H$32="M",AL307-W308,AL350-W308))&gt;1,"ALARM"," ")</f>
        <v xml:space="preserve"> </v>
      </c>
      <c r="AA308" s="28" t="str">
        <f>IF(ABS(IF(I3Ext!$H$32="M",AM307-X308,AM350-X308))&gt;1,"ALARM"," ")</f>
        <v xml:space="preserve"> </v>
      </c>
      <c r="AB308" s="30"/>
      <c r="AC308" s="24">
        <v>1</v>
      </c>
      <c r="AD308" s="25">
        <v>14</v>
      </c>
      <c r="AE308" s="30"/>
      <c r="AF308" s="26">
        <f>I3Ext!$H$35+11*(100-I3Ext!$H$35)/12</f>
        <v>95.75</v>
      </c>
      <c r="AG308" s="27">
        <f t="shared" si="37"/>
        <v>91.6</v>
      </c>
      <c r="AH308" s="30"/>
      <c r="AI308" s="46" t="s">
        <v>9</v>
      </c>
      <c r="AJ308" s="34">
        <v>13</v>
      </c>
      <c r="AK308" s="35"/>
      <c r="AL308" s="26">
        <f>ROUNDDOWN(I3Ext!$H$30*AF309/500,1)*5</f>
        <v>18</v>
      </c>
      <c r="AM308" s="242">
        <f t="shared" si="38"/>
        <v>17.5</v>
      </c>
      <c r="AN308" s="38">
        <f t="shared" si="36"/>
        <v>1</v>
      </c>
    </row>
    <row r="309" spans="21:40" ht="12.75" customHeight="1" x14ac:dyDescent="0.2">
      <c r="U309" s="70">
        <f>+I3Ext!A45</f>
        <v>0</v>
      </c>
      <c r="V309" s="73">
        <f>IF(I3Ext!$H$32="M",AN308+U309,AN351+U309)</f>
        <v>1</v>
      </c>
      <c r="W309" s="254">
        <f t="shared" si="39"/>
        <v>17.5</v>
      </c>
      <c r="X309" s="242">
        <f t="shared" si="40"/>
        <v>17</v>
      </c>
      <c r="Y309" s="40">
        <v>13</v>
      </c>
      <c r="Z309" s="80" t="str">
        <f>IF(ABS(IF(I3Ext!$H$32="M",AL308-W309,AL351-W309))&gt;1,"ALARM"," ")</f>
        <v xml:space="preserve"> </v>
      </c>
      <c r="AA309" s="38" t="str">
        <f>IF(ABS(IF(I3Ext!$H$32="M",AM308-X309,AM351-X309))&gt;1,"ALARM"," ")</f>
        <v xml:space="preserve"> </v>
      </c>
      <c r="AB309" s="30"/>
      <c r="AC309" s="46" t="s">
        <v>9</v>
      </c>
      <c r="AD309" s="34">
        <v>13</v>
      </c>
      <c r="AE309" s="35"/>
      <c r="AF309" s="47">
        <f>I3Ext!$H$35+10*(100-I3Ext!$H$35)/12</f>
        <v>91.5</v>
      </c>
      <c r="AG309" s="48">
        <f t="shared" si="37"/>
        <v>87.35</v>
      </c>
      <c r="AH309" s="30"/>
      <c r="AI309" s="43" t="s">
        <v>36</v>
      </c>
      <c r="AJ309" s="25">
        <v>12</v>
      </c>
      <c r="AK309" s="30"/>
      <c r="AL309" s="26">
        <f>ROUNDDOWN(I3Ext!$H$30*AF310/500,1)*5</f>
        <v>17</v>
      </c>
      <c r="AM309" s="242">
        <f t="shared" si="38"/>
        <v>17</v>
      </c>
      <c r="AN309" s="28">
        <f t="shared" si="36"/>
        <v>0.5</v>
      </c>
    </row>
    <row r="310" spans="21:40" ht="12.75" customHeight="1" x14ac:dyDescent="0.2">
      <c r="U310" s="70">
        <f>+I3Ext!A46</f>
        <v>0</v>
      </c>
      <c r="V310" s="72">
        <f>IF(I3Ext!$H$32="M",AN309+U310,AN352+U310)</f>
        <v>1</v>
      </c>
      <c r="W310" s="253">
        <f t="shared" si="39"/>
        <v>16.5</v>
      </c>
      <c r="X310" s="242">
        <f t="shared" si="40"/>
        <v>16</v>
      </c>
      <c r="Y310" s="385">
        <v>12</v>
      </c>
      <c r="Z310" s="77" t="str">
        <f>IF(ABS(IF(I3Ext!$H$32="M",AL309-W310,AL352-W310))&gt;1,"ALARM"," ")</f>
        <v xml:space="preserve"> </v>
      </c>
      <c r="AA310" s="28" t="str">
        <f>IF(ABS(IF(I3Ext!$H$32="M",AM309-X310,AM352-X310))&gt;1,"ALARM"," ")</f>
        <v xml:space="preserve"> </v>
      </c>
      <c r="AB310" s="30"/>
      <c r="AC310" s="43" t="s">
        <v>36</v>
      </c>
      <c r="AD310" s="25">
        <v>12</v>
      </c>
      <c r="AE310" s="30"/>
      <c r="AF310" s="26">
        <f>I3Ext!$H$35+9*(100-I3Ext!$H$35)/12</f>
        <v>87.25</v>
      </c>
      <c r="AG310" s="27">
        <f t="shared" si="37"/>
        <v>83.1</v>
      </c>
      <c r="AH310" s="30"/>
      <c r="AI310" s="24">
        <v>2</v>
      </c>
      <c r="AJ310" s="25">
        <v>11</v>
      </c>
      <c r="AK310" s="30"/>
      <c r="AL310" s="26">
        <f>ROUNDDOWN(I3Ext!$H$30*AF311/500,1)*5</f>
        <v>16.5</v>
      </c>
      <c r="AM310" s="242">
        <f t="shared" si="38"/>
        <v>16</v>
      </c>
      <c r="AN310" s="28">
        <f t="shared" si="36"/>
        <v>1</v>
      </c>
    </row>
    <row r="311" spans="21:40" ht="12.75" customHeight="1" x14ac:dyDescent="0.2">
      <c r="U311" s="70">
        <f>+I3Ext!A47</f>
        <v>0</v>
      </c>
      <c r="V311" s="73">
        <f>IF(I3Ext!$H$32="M",AN310+U311,AN353+U311)</f>
        <v>1</v>
      </c>
      <c r="W311" s="253">
        <f t="shared" si="39"/>
        <v>15.5</v>
      </c>
      <c r="X311" s="242">
        <f t="shared" si="40"/>
        <v>15</v>
      </c>
      <c r="Y311" s="385">
        <v>11</v>
      </c>
      <c r="Z311" s="77" t="str">
        <f>IF(ABS(IF(I3Ext!$H$32="M",AL310-W311,AL353-W311))&gt;1,"ALARM"," ")</f>
        <v xml:space="preserve"> </v>
      </c>
      <c r="AA311" s="28" t="str">
        <f>IF(ABS(IF(I3Ext!$H$32="M",AM310-X311,AM353-X311))&gt;1,"ALARM"," ")</f>
        <v xml:space="preserve"> </v>
      </c>
      <c r="AB311" s="30"/>
      <c r="AC311" s="24">
        <v>2</v>
      </c>
      <c r="AD311" s="25">
        <v>11</v>
      </c>
      <c r="AE311" s="30"/>
      <c r="AF311" s="26">
        <f>I3Ext!$H$35+8*(100-I3Ext!$H$35)/12</f>
        <v>83</v>
      </c>
      <c r="AG311" s="27">
        <f t="shared" si="37"/>
        <v>78.849999999999994</v>
      </c>
      <c r="AH311" s="30"/>
      <c r="AI311" s="46" t="s">
        <v>9</v>
      </c>
      <c r="AJ311" s="34">
        <v>10</v>
      </c>
      <c r="AK311" s="35"/>
      <c r="AL311" s="26">
        <f>ROUNDDOWN(I3Ext!$H$30*AF312/500,1)*5</f>
        <v>15.5</v>
      </c>
      <c r="AM311" s="242">
        <f t="shared" si="38"/>
        <v>15</v>
      </c>
      <c r="AN311" s="38">
        <f t="shared" si="36"/>
        <v>1</v>
      </c>
    </row>
    <row r="312" spans="21:40" ht="12.75" customHeight="1" x14ac:dyDescent="0.2">
      <c r="U312" s="70">
        <f>+I3Ext!A48</f>
        <v>0</v>
      </c>
      <c r="V312" s="75">
        <f>IF(I3Ext!$H$32="M",AN311+U312,AN354+U312)</f>
        <v>1</v>
      </c>
      <c r="W312" s="254">
        <f t="shared" si="39"/>
        <v>14.5</v>
      </c>
      <c r="X312" s="242">
        <f t="shared" si="40"/>
        <v>14</v>
      </c>
      <c r="Y312" s="40">
        <v>10</v>
      </c>
      <c r="Z312" s="77" t="str">
        <f>IF(ABS(IF(I3Ext!$H$32="M",AL311-W312,AL354-W312))&gt;1,"ALARM"," ")</f>
        <v xml:space="preserve"> </v>
      </c>
      <c r="AA312" s="28" t="str">
        <f>IF(ABS(IF(I3Ext!$H$32="M",AM311-X312,AM354-X312))&gt;1,"ALARM"," ")</f>
        <v xml:space="preserve"> </v>
      </c>
      <c r="AB312" s="30"/>
      <c r="AC312" s="46" t="s">
        <v>9</v>
      </c>
      <c r="AD312" s="34">
        <v>10</v>
      </c>
      <c r="AE312" s="35"/>
      <c r="AF312" s="47">
        <f>I3Ext!$H$35+7*(100-I3Ext!$H$35)/12</f>
        <v>78.75</v>
      </c>
      <c r="AG312" s="48">
        <f t="shared" si="37"/>
        <v>74.599999999999994</v>
      </c>
      <c r="AH312" s="30"/>
      <c r="AI312" s="43" t="s">
        <v>36</v>
      </c>
      <c r="AJ312" s="25">
        <v>9</v>
      </c>
      <c r="AK312" s="30"/>
      <c r="AL312" s="26">
        <f>ROUNDDOWN(I3Ext!$H$30*AF313/500,1)*5</f>
        <v>14.5</v>
      </c>
      <c r="AM312" s="242">
        <f t="shared" si="38"/>
        <v>14.5</v>
      </c>
      <c r="AN312" s="28">
        <f t="shared" si="36"/>
        <v>0.5</v>
      </c>
    </row>
    <row r="313" spans="21:40" ht="12.75" customHeight="1" x14ac:dyDescent="0.2">
      <c r="U313" s="70">
        <f>+I3Ext!A49</f>
        <v>0</v>
      </c>
      <c r="V313" s="73">
        <f>IF(I3Ext!$H$32="M",AN312+U313,AN355+U313)</f>
        <v>0.5</v>
      </c>
      <c r="W313" s="253">
        <f t="shared" si="39"/>
        <v>13.5</v>
      </c>
      <c r="X313" s="242">
        <f t="shared" si="40"/>
        <v>13.5</v>
      </c>
      <c r="Y313" s="385">
        <v>9</v>
      </c>
      <c r="Z313" s="79" t="str">
        <f>IF(ABS(IF(I3Ext!$H$32="M",AL312-W313,AL355-W313))&gt;1,"ALARM"," ")</f>
        <v xml:space="preserve"> </v>
      </c>
      <c r="AA313" s="76" t="str">
        <f>IF(ABS(IF(I3Ext!$H$32="M",AM312-X313,AM355-X313))&gt;1,"ALARM"," ")</f>
        <v xml:space="preserve"> </v>
      </c>
      <c r="AB313" s="30"/>
      <c r="AC313" s="43" t="s">
        <v>36</v>
      </c>
      <c r="AD313" s="25">
        <v>9</v>
      </c>
      <c r="AE313" s="30"/>
      <c r="AF313" s="26">
        <f>I3Ext!$H$35+6*(100-I3Ext!$H$35)/12</f>
        <v>74.5</v>
      </c>
      <c r="AG313" s="27">
        <f t="shared" si="37"/>
        <v>70.349999999999994</v>
      </c>
      <c r="AH313" s="30"/>
      <c r="AI313" s="24">
        <v>3</v>
      </c>
      <c r="AJ313" s="25">
        <v>8</v>
      </c>
      <c r="AK313" s="30"/>
      <c r="AL313" s="26">
        <f>ROUNDDOWN(I3Ext!$H$30*AF314/500,1)*5</f>
        <v>14</v>
      </c>
      <c r="AM313" s="242">
        <f t="shared" si="38"/>
        <v>13.5</v>
      </c>
      <c r="AN313" s="28">
        <f t="shared" si="36"/>
        <v>1</v>
      </c>
    </row>
    <row r="314" spans="21:40" ht="12.75" customHeight="1" x14ac:dyDescent="0.2">
      <c r="U314" s="70">
        <f>+I3Ext!A50</f>
        <v>0</v>
      </c>
      <c r="V314" s="73">
        <f>IF(I3Ext!$H$32="M",AN313+U314,AN356+U314)</f>
        <v>0.5</v>
      </c>
      <c r="W314" s="253">
        <f t="shared" si="39"/>
        <v>13</v>
      </c>
      <c r="X314" s="242">
        <f t="shared" si="40"/>
        <v>13</v>
      </c>
      <c r="Y314" s="385">
        <v>8</v>
      </c>
      <c r="Z314" s="77" t="str">
        <f>IF(ABS(IF(I3Ext!$H$32="M",AL313-W314,AL356-W314))&gt;1,"ALARM"," ")</f>
        <v xml:space="preserve"> </v>
      </c>
      <c r="AA314" s="28" t="str">
        <f>IF(ABS(IF(I3Ext!$H$32="M",AM313-X314,AM356-X314))&gt;1,"ALARM"," ")</f>
        <v xml:space="preserve"> </v>
      </c>
      <c r="AB314" s="30"/>
      <c r="AC314" s="24">
        <v>3</v>
      </c>
      <c r="AD314" s="25">
        <v>8</v>
      </c>
      <c r="AE314" s="30"/>
      <c r="AF314" s="26">
        <f>I3Ext!$H$35+5*(100-I3Ext!$H$35)/12</f>
        <v>70.25</v>
      </c>
      <c r="AG314" s="27">
        <f t="shared" si="37"/>
        <v>66.099999999999994</v>
      </c>
      <c r="AH314" s="30"/>
      <c r="AI314" s="46" t="s">
        <v>9</v>
      </c>
      <c r="AJ314" s="34">
        <v>7</v>
      </c>
      <c r="AK314" s="35"/>
      <c r="AL314" s="26">
        <f>ROUNDDOWN(I3Ext!$H$30*AF315/500,1)*5</f>
        <v>13</v>
      </c>
      <c r="AM314" s="242">
        <f t="shared" si="38"/>
        <v>12.5</v>
      </c>
      <c r="AN314" s="38">
        <f t="shared" si="36"/>
        <v>1</v>
      </c>
    </row>
    <row r="315" spans="21:40" ht="12.75" customHeight="1" x14ac:dyDescent="0.2">
      <c r="U315" s="70">
        <f>+I3Ext!A51</f>
        <v>0</v>
      </c>
      <c r="V315" s="73">
        <f>IF(I3Ext!$H$32="M",AN314+U315,AN357+U315)</f>
        <v>1</v>
      </c>
      <c r="W315" s="254">
        <f t="shared" si="39"/>
        <v>12.5</v>
      </c>
      <c r="X315" s="242">
        <f t="shared" si="40"/>
        <v>12</v>
      </c>
      <c r="Y315" s="40">
        <v>7</v>
      </c>
      <c r="Z315" s="80" t="str">
        <f>IF(ABS(IF(I3Ext!$H$32="M",AL314-W315,AL357-W315))&gt;1,"ALARM"," ")</f>
        <v xml:space="preserve"> </v>
      </c>
      <c r="AA315" s="38" t="str">
        <f>IF(ABS(IF(I3Ext!$H$32="M",AM314-X315,AM357-X315))&gt;1,"ALARM"," ")</f>
        <v xml:space="preserve"> </v>
      </c>
      <c r="AB315" s="30"/>
      <c r="AC315" s="46" t="s">
        <v>9</v>
      </c>
      <c r="AD315" s="34">
        <v>7</v>
      </c>
      <c r="AE315" s="35"/>
      <c r="AF315" s="47">
        <f>I3Ext!$H$35+4*(100-I3Ext!$H$35)/12</f>
        <v>66</v>
      </c>
      <c r="AG315" s="48">
        <f t="shared" si="37"/>
        <v>61.85</v>
      </c>
      <c r="AH315" s="30"/>
      <c r="AI315" s="43" t="s">
        <v>36</v>
      </c>
      <c r="AJ315" s="25">
        <v>6</v>
      </c>
      <c r="AK315" s="30"/>
      <c r="AL315" s="26">
        <f>ROUNDDOWN(I3Ext!$H$30*AF316/500,1)*5</f>
        <v>12</v>
      </c>
      <c r="AM315" s="242">
        <f t="shared" si="38"/>
        <v>12</v>
      </c>
      <c r="AN315" s="28">
        <f t="shared" si="36"/>
        <v>0.5</v>
      </c>
    </row>
    <row r="316" spans="21:40" ht="12.75" customHeight="1" x14ac:dyDescent="0.2">
      <c r="U316" s="70">
        <f>+I3Ext!A52</f>
        <v>0</v>
      </c>
      <c r="V316" s="72">
        <f>IF(I3Ext!$H$32="M",AN315+U316,AN358+U316)</f>
        <v>0.5</v>
      </c>
      <c r="W316" s="253">
        <f t="shared" si="39"/>
        <v>11.5</v>
      </c>
      <c r="X316" s="242">
        <f t="shared" si="40"/>
        <v>11.5</v>
      </c>
      <c r="Y316" s="385">
        <v>6</v>
      </c>
      <c r="Z316" s="77" t="str">
        <f>IF(ABS(IF(I3Ext!$H$32="M",AL315-W316,AL358-W316))&gt;1,"ALARM"," ")</f>
        <v xml:space="preserve"> </v>
      </c>
      <c r="AA316" s="28" t="str">
        <f>IF(ABS(IF(I3Ext!$H$32="M",AM315-X316,AM358-X316))&gt;1,"ALARM"," ")</f>
        <v xml:space="preserve"> </v>
      </c>
      <c r="AB316" s="30"/>
      <c r="AC316" s="43" t="s">
        <v>36</v>
      </c>
      <c r="AD316" s="25">
        <v>6</v>
      </c>
      <c r="AE316" s="30"/>
      <c r="AF316" s="26">
        <f>I3Ext!$H$35+3*(100-I3Ext!$H$35)/12</f>
        <v>61.75</v>
      </c>
      <c r="AG316" s="27">
        <f t="shared" si="37"/>
        <v>57.6</v>
      </c>
      <c r="AH316" s="30"/>
      <c r="AI316" s="24">
        <v>4</v>
      </c>
      <c r="AJ316" s="25">
        <v>5</v>
      </c>
      <c r="AK316" s="30"/>
      <c r="AL316" s="26">
        <f>ROUNDDOWN(I3Ext!$H$30*AF317/500,1)*5</f>
        <v>11.5</v>
      </c>
      <c r="AM316" s="242">
        <f t="shared" si="38"/>
        <v>11</v>
      </c>
      <c r="AN316" s="28">
        <f t="shared" si="36"/>
        <v>1</v>
      </c>
    </row>
    <row r="317" spans="21:40" ht="12.75" customHeight="1" x14ac:dyDescent="0.2">
      <c r="U317" s="70">
        <f>+I3Ext!A53</f>
        <v>0</v>
      </c>
      <c r="V317" s="73">
        <f>IF(I3Ext!$H$32="M",AN316+U317,AN359+U317)</f>
        <v>1</v>
      </c>
      <c r="W317" s="253">
        <f t="shared" si="39"/>
        <v>11</v>
      </c>
      <c r="X317" s="242">
        <f t="shared" si="40"/>
        <v>10.5</v>
      </c>
      <c r="Y317" s="385">
        <v>5</v>
      </c>
      <c r="Z317" s="77" t="str">
        <f>IF(ABS(IF(I3Ext!$H$32="M",AL316-W317,AL359-W317))&gt;1,"ALARM"," ")</f>
        <v xml:space="preserve"> </v>
      </c>
      <c r="AA317" s="28" t="str">
        <f>IF(ABS(IF(I3Ext!$H$32="M",AM316-X317,AM359-X317))&gt;1,"ALARM"," ")</f>
        <v xml:space="preserve"> </v>
      </c>
      <c r="AB317" s="30"/>
      <c r="AC317" s="24">
        <v>4</v>
      </c>
      <c r="AD317" s="25">
        <v>5</v>
      </c>
      <c r="AE317" s="30"/>
      <c r="AF317" s="26">
        <f>I3Ext!$H$35+2*(100-I3Ext!$H$35)/12</f>
        <v>57.5</v>
      </c>
      <c r="AG317" s="27">
        <f t="shared" si="37"/>
        <v>53.35</v>
      </c>
      <c r="AH317" s="30"/>
      <c r="AI317" s="46" t="s">
        <v>9</v>
      </c>
      <c r="AJ317" s="34">
        <v>4</v>
      </c>
      <c r="AK317" s="35"/>
      <c r="AL317" s="26">
        <f>ROUNDDOWN(I3Ext!$H$30*AF318/500,1)*5</f>
        <v>10.5</v>
      </c>
      <c r="AM317" s="242">
        <f t="shared" si="38"/>
        <v>10</v>
      </c>
      <c r="AN317" s="38">
        <f t="shared" si="36"/>
        <v>1</v>
      </c>
    </row>
    <row r="318" spans="21:40" ht="12.75" customHeight="1" x14ac:dyDescent="0.2">
      <c r="U318" s="70">
        <f>+I3Ext!A54</f>
        <v>0</v>
      </c>
      <c r="V318" s="75">
        <f>IF(I3Ext!$H$32="M",AN317+U318,AN360+U318)</f>
        <v>0.5</v>
      </c>
      <c r="W318" s="254">
        <f t="shared" si="39"/>
        <v>10</v>
      </c>
      <c r="X318" s="242">
        <f t="shared" si="40"/>
        <v>10</v>
      </c>
      <c r="Y318" s="40">
        <v>4</v>
      </c>
      <c r="Z318" s="77" t="str">
        <f>IF(ABS(IF(I3Ext!$H$32="M",AL317-W318,AL360-W318))&gt;1,"ALARM"," ")</f>
        <v xml:space="preserve"> </v>
      </c>
      <c r="AA318" s="28" t="str">
        <f>IF(ABS(IF(I3Ext!$H$32="M",AM317-X318,AM360-X318))&gt;1,"ALARM"," ")</f>
        <v xml:space="preserve"> </v>
      </c>
      <c r="AB318" s="30"/>
      <c r="AC318" s="46" t="s">
        <v>9</v>
      </c>
      <c r="AD318" s="34">
        <v>4</v>
      </c>
      <c r="AE318" s="35"/>
      <c r="AF318" s="47">
        <f>I3Ext!$H$35+1*(100-I3Ext!$H$35)/12</f>
        <v>53.25</v>
      </c>
      <c r="AG318" s="48">
        <f t="shared" si="37"/>
        <v>49.1</v>
      </c>
      <c r="AH318" s="30"/>
      <c r="AI318" s="43" t="s">
        <v>36</v>
      </c>
      <c r="AJ318" s="25">
        <v>3</v>
      </c>
      <c r="AK318" s="30"/>
      <c r="AL318" s="26">
        <f>ROUNDDOWN(I3Ext!$H$30*AF319/500,1)*5</f>
        <v>9.5</v>
      </c>
      <c r="AM318" s="242">
        <f t="shared" si="38"/>
        <v>9</v>
      </c>
      <c r="AN318" s="28">
        <f t="shared" si="36"/>
        <v>1</v>
      </c>
    </row>
    <row r="319" spans="21:40" ht="12.75" customHeight="1" x14ac:dyDescent="0.2">
      <c r="U319" s="70">
        <f>+I3Ext!A55</f>
        <v>0</v>
      </c>
      <c r="V319" s="72">
        <f>IF(I3Ext!$H$32="M",AN318+U319,AN361+U319)</f>
        <v>1</v>
      </c>
      <c r="W319" s="253">
        <f t="shared" si="39"/>
        <v>9.5</v>
      </c>
      <c r="X319" s="242">
        <f t="shared" si="40"/>
        <v>9</v>
      </c>
      <c r="Y319" s="385">
        <v>3</v>
      </c>
      <c r="Z319" s="79" t="str">
        <f>IF(ABS(IF(I3Ext!$H$32="M",AL318-W319,AL361-W319))&gt;1,"ALARM"," ")</f>
        <v xml:space="preserve"> </v>
      </c>
      <c r="AA319" s="76" t="str">
        <f>IF(ABS(IF(I3Ext!$H$32="M",AM318-X319,AM361-X319))&gt;1,"ALARM"," ")</f>
        <v xml:space="preserve"> </v>
      </c>
      <c r="AB319" s="30"/>
      <c r="AC319" s="43" t="s">
        <v>36</v>
      </c>
      <c r="AD319" s="25">
        <v>3</v>
      </c>
      <c r="AE319" s="30"/>
      <c r="AF319" s="26">
        <f>I3Ext!$H$35</f>
        <v>49</v>
      </c>
      <c r="AG319" s="27">
        <f>AF320+0.01</f>
        <v>44.01</v>
      </c>
      <c r="AH319" s="30"/>
      <c r="AI319" s="24">
        <v>5</v>
      </c>
      <c r="AJ319" s="25">
        <v>2</v>
      </c>
      <c r="AK319" s="30"/>
      <c r="AL319" s="26">
        <f>ROUNDDOWN(I3Ext!$H$30*AF320/500,1)*5</f>
        <v>8.5</v>
      </c>
      <c r="AM319" s="242">
        <f t="shared" si="38"/>
        <v>8</v>
      </c>
      <c r="AN319" s="28">
        <f t="shared" si="36"/>
        <v>1</v>
      </c>
    </row>
    <row r="320" spans="21:40" ht="12.75" customHeight="1" x14ac:dyDescent="0.2">
      <c r="U320" s="70">
        <f>+I3Ext!A56</f>
        <v>0</v>
      </c>
      <c r="V320" s="73">
        <f>IF(I3Ext!$H$32="M",AN319+U320,AN362+U320)</f>
        <v>1</v>
      </c>
      <c r="W320" s="253">
        <f t="shared" si="39"/>
        <v>8.5</v>
      </c>
      <c r="X320" s="242">
        <f t="shared" si="40"/>
        <v>8</v>
      </c>
      <c r="Y320" s="385">
        <v>2</v>
      </c>
      <c r="Z320" s="77" t="str">
        <f>IF(ABS(IF(I3Ext!$H$32="M",AL319-W320,AL362-W320))&gt;1,"ALARM"," ")</f>
        <v xml:space="preserve"> </v>
      </c>
      <c r="AA320" s="28" t="str">
        <f>IF(ABS(IF(I3Ext!$H$32="M",AM319-X320,AM362-X320))&gt;1,"ALARM"," ")</f>
        <v xml:space="preserve"> </v>
      </c>
      <c r="AB320" s="30"/>
      <c r="AC320" s="24">
        <v>5</v>
      </c>
      <c r="AD320" s="25">
        <v>2</v>
      </c>
      <c r="AE320" s="30"/>
      <c r="AF320" s="26">
        <f>AG321+2*(AF319-AG321)/3</f>
        <v>44</v>
      </c>
      <c r="AG320" s="27">
        <f>AF321+0.01</f>
        <v>39.01</v>
      </c>
      <c r="AH320" s="30"/>
      <c r="AI320" s="46" t="s">
        <v>9</v>
      </c>
      <c r="AJ320" s="34">
        <v>1</v>
      </c>
      <c r="AK320" s="35"/>
      <c r="AL320" s="26">
        <f>ROUNDDOWN(I3Ext!$H$30*AF321/500,1)*5</f>
        <v>7.5</v>
      </c>
      <c r="AM320" s="248">
        <f>ROUNDUP(I3Ext!$H$30*(I3Ext!$H$34/500),1)*5</f>
        <v>7.0000000000000009</v>
      </c>
      <c r="AN320" s="38">
        <f t="shared" si="36"/>
        <v>0.99999999999999911</v>
      </c>
    </row>
    <row r="321" spans="21:40" ht="12.75" customHeight="1" thickBot="1" x14ac:dyDescent="0.25">
      <c r="U321" s="70">
        <f>+I3Ext!A57</f>
        <v>0</v>
      </c>
      <c r="V321" s="75">
        <f>IF(I3Ext!$H$32="M",AN320+U321,AN363+U321)</f>
        <v>0.99999999999999911</v>
      </c>
      <c r="W321" s="254">
        <f t="shared" si="39"/>
        <v>7.5</v>
      </c>
      <c r="X321" s="242">
        <f t="shared" si="40"/>
        <v>7.0000000000000009</v>
      </c>
      <c r="Y321" s="40">
        <v>1</v>
      </c>
      <c r="Z321" s="80" t="str">
        <f>IF(ABS(IF(I3Ext!$H$32="M",AL320-W321,AL363-W321))&gt;1,"ALARM"," ")</f>
        <v xml:space="preserve"> </v>
      </c>
      <c r="AA321" s="38" t="str">
        <f>IF(ABS(IF(I3Ext!$H$32="M",AM320-X321,AM363-X321))&gt;1,"ALARM"," ")</f>
        <v xml:space="preserve"> </v>
      </c>
      <c r="AB321" s="30"/>
      <c r="AC321" s="46" t="s">
        <v>9</v>
      </c>
      <c r="AD321" s="34">
        <v>1</v>
      </c>
      <c r="AE321" s="35"/>
      <c r="AF321" s="47">
        <f>AG321+(AF319-AG321)/3</f>
        <v>39</v>
      </c>
      <c r="AG321" s="48">
        <f>I3Ext!$H$34</f>
        <v>34</v>
      </c>
      <c r="AH321" s="30"/>
      <c r="AI321" s="54">
        <v>6</v>
      </c>
      <c r="AJ321" s="55">
        <v>0</v>
      </c>
      <c r="AK321" s="56"/>
      <c r="AL321" s="61">
        <f>AM320-0.5</f>
        <v>6.5000000000000009</v>
      </c>
      <c r="AM321" s="249">
        <v>0</v>
      </c>
      <c r="AN321" s="59">
        <f>IF(AM321&gt;AM320,"ALARM",AL321)</f>
        <v>6.5000000000000009</v>
      </c>
    </row>
    <row r="322" spans="21:40" ht="12.75" customHeight="1" thickBot="1" x14ac:dyDescent="0.25">
      <c r="U322" s="12" t="s">
        <v>37</v>
      </c>
      <c r="V322" s="74">
        <f>IF(I3Ext!$H$32="M",+W322,W364)</f>
        <v>0</v>
      </c>
      <c r="W322" s="255">
        <f t="shared" si="39"/>
        <v>6.5000000000000009</v>
      </c>
      <c r="X322" s="249">
        <v>0</v>
      </c>
      <c r="Y322" s="60">
        <v>0</v>
      </c>
      <c r="Z322" s="78" t="str">
        <f>IF(ABS(IF(I3Ext!$H$32="M",AL321-W322,AL364-W322))&gt;1,"ALARM"," ")</f>
        <v xml:space="preserve"> </v>
      </c>
      <c r="AA322" s="59" t="str">
        <f>IF(ABS(IF(I3Ext!$H$32="M",AM321-X322,AM364-X322))&gt;1,"ALARM"," ")</f>
        <v xml:space="preserve"> </v>
      </c>
      <c r="AB322" s="30"/>
      <c r="AC322" s="54">
        <v>6</v>
      </c>
      <c r="AD322" s="55">
        <v>0</v>
      </c>
      <c r="AE322" s="56"/>
      <c r="AF322" s="61">
        <f>I3Ext!$H$34-0.1</f>
        <v>33.9</v>
      </c>
      <c r="AG322" s="62">
        <v>0</v>
      </c>
      <c r="AH322" s="30"/>
      <c r="AI322" s="30"/>
      <c r="AJ322" s="30"/>
      <c r="AK322" s="30"/>
      <c r="AL322" s="30"/>
      <c r="AM322" s="30"/>
      <c r="AN322" s="30"/>
    </row>
    <row r="323" spans="21:40" ht="12.75" customHeight="1" x14ac:dyDescent="0.2">
      <c r="U323" s="15"/>
      <c r="V323" s="15"/>
      <c r="W323" s="15"/>
      <c r="X323" s="15"/>
      <c r="Y323" s="15"/>
      <c r="Z323" s="15"/>
      <c r="AA323" s="15"/>
      <c r="AB323" s="15"/>
      <c r="AC323" s="15"/>
      <c r="AD323" s="15"/>
      <c r="AE323" s="15"/>
      <c r="AF323" s="15"/>
      <c r="AG323" s="15"/>
      <c r="AH323" s="15"/>
      <c r="AI323" s="15"/>
      <c r="AJ323" s="15"/>
      <c r="AK323" s="15"/>
      <c r="AL323" s="15"/>
      <c r="AM323" s="15"/>
      <c r="AN323" s="15"/>
    </row>
    <row r="324" spans="21:40" ht="12.75" customHeight="1" x14ac:dyDescent="0.2">
      <c r="U324" s="15"/>
      <c r="V324" s="15"/>
      <c r="W324" s="15"/>
      <c r="X324" s="15"/>
      <c r="Y324" s="15"/>
      <c r="Z324" s="15"/>
      <c r="AA324" s="15"/>
      <c r="AB324" s="15"/>
      <c r="AC324" s="15"/>
      <c r="AD324" s="15"/>
      <c r="AE324" s="15"/>
      <c r="AF324" s="15"/>
      <c r="AG324" s="15"/>
      <c r="AH324" s="15"/>
      <c r="AI324" s="15"/>
      <c r="AJ324" s="15"/>
      <c r="AK324" s="15"/>
      <c r="AL324" s="15"/>
      <c r="AM324" s="15"/>
      <c r="AN324" s="15"/>
    </row>
    <row r="325" spans="21:40" ht="12.75" customHeight="1" x14ac:dyDescent="0.2">
      <c r="U325" s="15"/>
      <c r="V325" s="247">
        <f t="shared" ref="V325:V340" si="41">+X325</f>
        <v>0</v>
      </c>
      <c r="W325" s="247">
        <f>+W322</f>
        <v>6.5000000000000009</v>
      </c>
      <c r="X325" s="247">
        <f>+X322</f>
        <v>0</v>
      </c>
      <c r="Y325" s="15">
        <f>+Y322</f>
        <v>0</v>
      </c>
      <c r="Z325" s="15"/>
      <c r="AA325" s="15"/>
      <c r="AB325" s="15"/>
      <c r="AC325" s="15"/>
      <c r="AD325" s="15"/>
      <c r="AE325" s="15"/>
      <c r="AF325" s="15"/>
      <c r="AG325" s="15"/>
      <c r="AH325" s="15"/>
      <c r="AI325" s="15"/>
      <c r="AJ325" s="15"/>
      <c r="AK325" s="15"/>
      <c r="AL325" s="15"/>
      <c r="AM325" s="15"/>
      <c r="AN325" s="15"/>
    </row>
    <row r="326" spans="21:40" ht="12.75" customHeight="1" x14ac:dyDescent="0.2">
      <c r="U326" s="15"/>
      <c r="V326" s="247">
        <f t="shared" si="41"/>
        <v>7.0000000000000009</v>
      </c>
      <c r="W326" s="247">
        <f>+W321</f>
        <v>7.5</v>
      </c>
      <c r="X326" s="247">
        <f>+X321</f>
        <v>7.0000000000000009</v>
      </c>
      <c r="Y326" s="15">
        <f>+Y321</f>
        <v>1</v>
      </c>
      <c r="Z326" s="15"/>
      <c r="AA326" s="15"/>
      <c r="AB326" s="15"/>
      <c r="AC326" s="15"/>
      <c r="AD326" s="15"/>
      <c r="AE326" s="15"/>
      <c r="AF326" s="15"/>
      <c r="AG326" s="15"/>
      <c r="AH326" s="15"/>
      <c r="AI326" s="15"/>
      <c r="AJ326" s="15"/>
      <c r="AK326" s="15"/>
      <c r="AL326" s="15"/>
      <c r="AM326" s="15"/>
      <c r="AN326" s="15"/>
    </row>
    <row r="327" spans="21:40" ht="12.75" customHeight="1" x14ac:dyDescent="0.2">
      <c r="U327" s="15"/>
      <c r="V327" s="247">
        <f t="shared" si="41"/>
        <v>8</v>
      </c>
      <c r="W327" s="247">
        <f>+W320</f>
        <v>8.5</v>
      </c>
      <c r="X327" s="247">
        <f>+X320</f>
        <v>8</v>
      </c>
      <c r="Y327" s="15">
        <f>+Y320</f>
        <v>2</v>
      </c>
      <c r="Z327" s="15"/>
      <c r="AA327" s="15"/>
      <c r="AB327" s="15"/>
      <c r="AC327" s="15"/>
      <c r="AD327" s="15"/>
      <c r="AE327" s="15"/>
      <c r="AF327" s="15"/>
      <c r="AG327" s="15"/>
      <c r="AH327" s="15"/>
      <c r="AI327" s="15"/>
      <c r="AJ327" s="15"/>
      <c r="AK327" s="15"/>
      <c r="AL327" s="15"/>
      <c r="AM327" s="15"/>
      <c r="AN327" s="15"/>
    </row>
    <row r="328" spans="21:40" ht="12.75" customHeight="1" x14ac:dyDescent="0.2">
      <c r="U328" s="15"/>
      <c r="V328" s="247">
        <f t="shared" si="41"/>
        <v>9</v>
      </c>
      <c r="W328" s="247">
        <f>+W319</f>
        <v>9.5</v>
      </c>
      <c r="X328" s="247">
        <f>+X319</f>
        <v>9</v>
      </c>
      <c r="Y328" s="15">
        <f>+Y319</f>
        <v>3</v>
      </c>
      <c r="Z328" s="15"/>
      <c r="AA328" s="15"/>
      <c r="AB328" s="15"/>
      <c r="AC328" s="15"/>
      <c r="AD328" s="15"/>
      <c r="AE328" s="15"/>
      <c r="AF328" s="15"/>
      <c r="AG328" s="15"/>
      <c r="AH328" s="15"/>
      <c r="AI328" s="15"/>
      <c r="AJ328" s="15"/>
      <c r="AK328" s="15"/>
      <c r="AL328" s="15"/>
      <c r="AM328" s="15"/>
      <c r="AN328" s="15"/>
    </row>
    <row r="329" spans="21:40" ht="12.75" customHeight="1" x14ac:dyDescent="0.2">
      <c r="U329" s="15"/>
      <c r="V329" s="247">
        <f t="shared" si="41"/>
        <v>10</v>
      </c>
      <c r="W329" s="247">
        <f>+W318</f>
        <v>10</v>
      </c>
      <c r="X329" s="247">
        <f>+X318</f>
        <v>10</v>
      </c>
      <c r="Y329" s="15">
        <f>+Y318</f>
        <v>4</v>
      </c>
      <c r="Z329" s="15"/>
      <c r="AA329" s="15"/>
      <c r="AB329" s="15"/>
      <c r="AC329" s="15"/>
      <c r="AD329" s="15"/>
      <c r="AE329" s="15"/>
      <c r="AF329" s="15"/>
      <c r="AG329" s="15"/>
      <c r="AH329" s="15"/>
      <c r="AI329" s="15"/>
      <c r="AJ329" s="15"/>
      <c r="AK329" s="15"/>
      <c r="AL329" s="15"/>
      <c r="AM329" s="15"/>
      <c r="AN329" s="15"/>
    </row>
    <row r="330" spans="21:40" ht="12.75" customHeight="1" x14ac:dyDescent="0.2">
      <c r="U330" s="15"/>
      <c r="V330" s="247">
        <f t="shared" si="41"/>
        <v>10.5</v>
      </c>
      <c r="W330" s="247">
        <f>+W317</f>
        <v>11</v>
      </c>
      <c r="X330" s="247">
        <f>+X317</f>
        <v>10.5</v>
      </c>
      <c r="Y330" s="15">
        <f>+Y317</f>
        <v>5</v>
      </c>
      <c r="Z330" s="15"/>
      <c r="AA330" s="15"/>
      <c r="AB330" s="15"/>
      <c r="AC330" s="15"/>
      <c r="AD330" s="15"/>
      <c r="AE330" s="15"/>
      <c r="AF330" s="15"/>
      <c r="AG330" s="15"/>
      <c r="AH330" s="15"/>
      <c r="AI330" s="15"/>
      <c r="AJ330" s="15"/>
      <c r="AK330" s="15"/>
      <c r="AL330" s="15"/>
      <c r="AM330" s="15"/>
      <c r="AN330" s="15"/>
    </row>
    <row r="331" spans="21:40" ht="12.75" customHeight="1" x14ac:dyDescent="0.2">
      <c r="U331" s="15"/>
      <c r="V331" s="247">
        <f t="shared" si="41"/>
        <v>11.5</v>
      </c>
      <c r="W331" s="247">
        <f>+W316</f>
        <v>11.5</v>
      </c>
      <c r="X331" s="247">
        <f>+X316</f>
        <v>11.5</v>
      </c>
      <c r="Y331" s="15">
        <f>+Y316</f>
        <v>6</v>
      </c>
      <c r="Z331" s="15"/>
      <c r="AA331" s="15"/>
      <c r="AB331" s="15"/>
      <c r="AC331" s="15"/>
      <c r="AD331" s="15"/>
      <c r="AE331" s="15"/>
      <c r="AF331" s="15"/>
      <c r="AG331" s="15"/>
      <c r="AH331" s="15"/>
      <c r="AI331" s="15"/>
      <c r="AJ331" s="15"/>
      <c r="AK331" s="15"/>
      <c r="AL331" s="15"/>
      <c r="AM331" s="15"/>
      <c r="AN331" s="15"/>
    </row>
    <row r="332" spans="21:40" ht="12.75" customHeight="1" x14ac:dyDescent="0.2">
      <c r="U332" s="15"/>
      <c r="V332" s="247">
        <f t="shared" si="41"/>
        <v>12</v>
      </c>
      <c r="W332" s="247">
        <f>+W315</f>
        <v>12.5</v>
      </c>
      <c r="X332" s="247">
        <f>+X315</f>
        <v>12</v>
      </c>
      <c r="Y332" s="15">
        <f>+Y315</f>
        <v>7</v>
      </c>
      <c r="Z332" s="15"/>
      <c r="AA332" s="15"/>
      <c r="AB332" s="15"/>
      <c r="AC332" s="15"/>
      <c r="AD332" s="15"/>
      <c r="AE332" s="15"/>
      <c r="AF332" s="15"/>
      <c r="AG332" s="15"/>
      <c r="AH332" s="15"/>
      <c r="AI332" s="15"/>
      <c r="AJ332" s="15"/>
      <c r="AK332" s="15"/>
      <c r="AL332" s="15"/>
      <c r="AM332" s="15"/>
      <c r="AN332" s="15"/>
    </row>
    <row r="333" spans="21:40" ht="12.75" customHeight="1" x14ac:dyDescent="0.2">
      <c r="U333" s="15"/>
      <c r="V333" s="247">
        <f t="shared" si="41"/>
        <v>13</v>
      </c>
      <c r="W333" s="247">
        <f>+W314</f>
        <v>13</v>
      </c>
      <c r="X333" s="247">
        <f>+X314</f>
        <v>13</v>
      </c>
      <c r="Y333" s="15">
        <f>+Y314</f>
        <v>8</v>
      </c>
      <c r="Z333" s="15"/>
      <c r="AA333" s="15"/>
      <c r="AB333" s="15"/>
      <c r="AC333" s="15"/>
      <c r="AD333" s="15"/>
      <c r="AE333" s="15"/>
      <c r="AF333" s="15"/>
      <c r="AG333" s="15"/>
      <c r="AH333" s="15"/>
      <c r="AI333" s="15"/>
      <c r="AJ333" s="15"/>
      <c r="AK333" s="15"/>
      <c r="AL333" s="15"/>
      <c r="AM333" s="15"/>
      <c r="AN333" s="15"/>
    </row>
    <row r="334" spans="21:40" ht="12.75" customHeight="1" x14ac:dyDescent="0.2">
      <c r="U334" s="15"/>
      <c r="V334" s="247">
        <f t="shared" si="41"/>
        <v>13.5</v>
      </c>
      <c r="W334" s="247">
        <f>+W313</f>
        <v>13.5</v>
      </c>
      <c r="X334" s="247">
        <f>+X313</f>
        <v>13.5</v>
      </c>
      <c r="Y334" s="15">
        <f>+Y313</f>
        <v>9</v>
      </c>
      <c r="Z334" s="15"/>
      <c r="AA334" s="15"/>
      <c r="AB334" s="15"/>
      <c r="AC334" s="15"/>
      <c r="AD334" s="15"/>
      <c r="AE334" s="15"/>
      <c r="AF334" s="15"/>
      <c r="AG334" s="15"/>
      <c r="AH334" s="15"/>
      <c r="AI334" s="15"/>
      <c r="AJ334" s="15"/>
      <c r="AK334" s="15"/>
      <c r="AL334" s="15"/>
      <c r="AM334" s="15"/>
      <c r="AN334" s="15"/>
    </row>
    <row r="335" spans="21:40" ht="12.75" customHeight="1" x14ac:dyDescent="0.2">
      <c r="U335" s="15"/>
      <c r="V335" s="247">
        <f t="shared" si="41"/>
        <v>14</v>
      </c>
      <c r="W335" s="247">
        <f>+W312</f>
        <v>14.5</v>
      </c>
      <c r="X335" s="247">
        <f>+X312</f>
        <v>14</v>
      </c>
      <c r="Y335" s="15">
        <f>+Y312</f>
        <v>10</v>
      </c>
      <c r="Z335" s="15"/>
      <c r="AA335" s="15"/>
      <c r="AB335" s="15"/>
      <c r="AC335" s="15"/>
      <c r="AD335" s="15"/>
      <c r="AE335" s="15"/>
      <c r="AF335" s="15"/>
      <c r="AG335" s="15"/>
      <c r="AH335" s="15"/>
      <c r="AI335" s="15"/>
      <c r="AJ335" s="15"/>
      <c r="AK335" s="15"/>
      <c r="AL335" s="15"/>
      <c r="AM335" s="15"/>
      <c r="AN335" s="15"/>
    </row>
    <row r="336" spans="21:40" ht="12.75" customHeight="1" x14ac:dyDescent="0.2">
      <c r="U336" s="15"/>
      <c r="V336" s="247">
        <f t="shared" si="41"/>
        <v>15</v>
      </c>
      <c r="W336" s="247">
        <f>+W311</f>
        <v>15.5</v>
      </c>
      <c r="X336" s="247">
        <f>+X311</f>
        <v>15</v>
      </c>
      <c r="Y336" s="15">
        <f>+Y311</f>
        <v>11</v>
      </c>
      <c r="Z336" s="15"/>
      <c r="AA336" s="15"/>
      <c r="AB336" s="15"/>
      <c r="AC336" s="15"/>
      <c r="AD336" s="15"/>
      <c r="AE336" s="15"/>
      <c r="AF336" s="15"/>
      <c r="AG336" s="15"/>
      <c r="AH336" s="15"/>
      <c r="AI336" s="15"/>
      <c r="AJ336" s="15"/>
      <c r="AK336" s="15"/>
      <c r="AL336" s="15"/>
      <c r="AM336" s="15"/>
      <c r="AN336" s="15"/>
    </row>
    <row r="337" spans="21:40" ht="12.75" customHeight="1" x14ac:dyDescent="0.2">
      <c r="U337" s="15"/>
      <c r="V337" s="247">
        <f t="shared" si="41"/>
        <v>16</v>
      </c>
      <c r="W337" s="247">
        <f>+W310</f>
        <v>16.5</v>
      </c>
      <c r="X337" s="247">
        <f>+X310</f>
        <v>16</v>
      </c>
      <c r="Y337" s="15">
        <f>+Y310</f>
        <v>12</v>
      </c>
      <c r="Z337" s="15"/>
      <c r="AA337" s="15"/>
      <c r="AB337" s="15"/>
      <c r="AC337" s="15"/>
      <c r="AD337" s="15"/>
      <c r="AE337" s="15"/>
      <c r="AF337" s="15"/>
      <c r="AG337" s="15"/>
      <c r="AH337" s="15"/>
      <c r="AI337" s="15"/>
      <c r="AJ337" s="15"/>
      <c r="AK337" s="15"/>
      <c r="AL337" s="15"/>
      <c r="AM337" s="15"/>
      <c r="AN337" s="15"/>
    </row>
    <row r="338" spans="21:40" ht="12.75" customHeight="1" x14ac:dyDescent="0.2">
      <c r="U338" s="15"/>
      <c r="V338" s="247">
        <f t="shared" si="41"/>
        <v>17</v>
      </c>
      <c r="W338" s="247">
        <f>+W309</f>
        <v>17.5</v>
      </c>
      <c r="X338" s="247">
        <f>+X309</f>
        <v>17</v>
      </c>
      <c r="Y338" s="15">
        <f>+Y309</f>
        <v>13</v>
      </c>
      <c r="Z338" s="15"/>
      <c r="AA338" s="15"/>
      <c r="AB338" s="15"/>
      <c r="AC338" s="15"/>
      <c r="AD338" s="15"/>
      <c r="AE338" s="15"/>
      <c r="AF338" s="15"/>
      <c r="AG338" s="15"/>
      <c r="AH338" s="15"/>
      <c r="AI338" s="15"/>
      <c r="AJ338" s="15"/>
      <c r="AK338" s="15"/>
      <c r="AL338" s="15"/>
      <c r="AM338" s="15"/>
      <c r="AN338" s="15"/>
    </row>
    <row r="339" spans="21:40" ht="12.75" customHeight="1" x14ac:dyDescent="0.2">
      <c r="U339" s="15"/>
      <c r="V339" s="247">
        <f t="shared" si="41"/>
        <v>18</v>
      </c>
      <c r="W339" s="247">
        <f>+W308</f>
        <v>18.5</v>
      </c>
      <c r="X339" s="247">
        <f>+X308</f>
        <v>18</v>
      </c>
      <c r="Y339" s="15">
        <f>+Y308</f>
        <v>14</v>
      </c>
      <c r="Z339" s="15"/>
      <c r="AA339" s="15"/>
      <c r="AB339" s="15"/>
      <c r="AC339" s="15"/>
      <c r="AD339" s="15"/>
      <c r="AE339" s="15"/>
      <c r="AF339" s="15"/>
      <c r="AG339" s="15"/>
      <c r="AH339" s="15"/>
      <c r="AI339" s="15"/>
      <c r="AJ339" s="15"/>
      <c r="AK339" s="15"/>
      <c r="AL339" s="15"/>
      <c r="AM339" s="15"/>
      <c r="AN339" s="15"/>
    </row>
    <row r="340" spans="21:40" ht="12.75" customHeight="1" x14ac:dyDescent="0.2">
      <c r="U340" s="15"/>
      <c r="V340" s="247">
        <f t="shared" si="41"/>
        <v>19</v>
      </c>
      <c r="W340" s="247">
        <f>+W307</f>
        <v>20</v>
      </c>
      <c r="X340" s="247">
        <f>+X307</f>
        <v>19</v>
      </c>
      <c r="Y340" s="63">
        <f>+Y307</f>
        <v>15</v>
      </c>
      <c r="Z340" s="15"/>
      <c r="AA340" s="15"/>
      <c r="AB340" s="15"/>
      <c r="AC340" s="15"/>
      <c r="AD340" s="15"/>
      <c r="AE340" s="15"/>
      <c r="AF340" s="15"/>
      <c r="AG340" s="15"/>
      <c r="AH340" s="15"/>
      <c r="AI340" s="15"/>
      <c r="AJ340" s="15"/>
      <c r="AK340" s="15"/>
      <c r="AL340" s="15"/>
      <c r="AM340" s="15"/>
      <c r="AN340" s="15"/>
    </row>
    <row r="341" spans="21:40" ht="12.75" customHeight="1" x14ac:dyDescent="0.2">
      <c r="U341" s="15"/>
      <c r="V341" s="15"/>
      <c r="W341" s="15"/>
      <c r="X341" s="15"/>
      <c r="Y341" s="15"/>
      <c r="Z341" s="15"/>
      <c r="AA341" s="15"/>
      <c r="AB341" s="15"/>
      <c r="AC341" s="15"/>
      <c r="AD341" s="15"/>
      <c r="AE341" s="15"/>
      <c r="AF341" s="15"/>
      <c r="AG341" s="15"/>
      <c r="AH341" s="15"/>
      <c r="AI341" s="15"/>
      <c r="AJ341" s="15"/>
      <c r="AK341" s="15"/>
      <c r="AL341" s="15"/>
      <c r="AM341" s="15"/>
      <c r="AN341" s="15"/>
    </row>
    <row r="342" spans="21:40" ht="12.75" customHeight="1" x14ac:dyDescent="0.2">
      <c r="U342" s="15"/>
      <c r="V342" s="15"/>
      <c r="W342" s="15"/>
      <c r="X342" s="15"/>
      <c r="Y342" s="15"/>
      <c r="Z342" s="15"/>
      <c r="AA342" s="15"/>
      <c r="AB342" s="15"/>
      <c r="AC342" s="15"/>
      <c r="AD342" s="15"/>
      <c r="AE342" s="15"/>
      <c r="AF342" s="15"/>
      <c r="AG342" s="15"/>
      <c r="AH342" s="15"/>
      <c r="AI342" s="15"/>
      <c r="AJ342" s="15"/>
      <c r="AK342" s="15"/>
      <c r="AL342" s="15"/>
      <c r="AM342" s="15"/>
      <c r="AN342" s="15"/>
    </row>
    <row r="343" spans="21:40" ht="12.75" customHeight="1" x14ac:dyDescent="0.2">
      <c r="U343" s="15"/>
      <c r="V343" s="15"/>
      <c r="W343" s="15"/>
      <c r="X343" s="15"/>
      <c r="Y343" s="15"/>
      <c r="Z343" s="15"/>
      <c r="AA343" s="15"/>
      <c r="AB343" s="15"/>
      <c r="AC343" s="15"/>
      <c r="AD343" s="15"/>
      <c r="AE343" s="15"/>
      <c r="AF343" s="15"/>
      <c r="AG343" s="15"/>
      <c r="AH343" s="15"/>
      <c r="AI343" s="15"/>
      <c r="AJ343" s="15"/>
      <c r="AK343" s="15"/>
      <c r="AL343" s="15"/>
      <c r="AM343" s="15"/>
      <c r="AN343" s="15"/>
    </row>
    <row r="344" spans="21:40" ht="12.75" customHeight="1" x14ac:dyDescent="0.2">
      <c r="U344" s="15"/>
      <c r="V344" s="15"/>
      <c r="W344" s="15"/>
      <c r="X344" s="15"/>
      <c r="Y344" s="15"/>
      <c r="Z344" s="15"/>
      <c r="AA344" s="15"/>
      <c r="AB344" s="15"/>
      <c r="AC344" s="15"/>
      <c r="AD344" s="15"/>
      <c r="AE344" s="15"/>
      <c r="AF344" s="15"/>
      <c r="AG344" s="15"/>
      <c r="AH344" s="20"/>
      <c r="AI344" s="383"/>
      <c r="AJ344" s="26"/>
      <c r="AK344" s="26"/>
      <c r="AL344" s="20"/>
      <c r="AM344" s="53"/>
      <c r="AN344" s="383"/>
    </row>
    <row r="345" spans="21:40" ht="12.75" customHeight="1" thickBot="1" x14ac:dyDescent="0.25">
      <c r="U345" s="383"/>
      <c r="V345" s="250"/>
      <c r="W345" s="500"/>
      <c r="X345" s="500"/>
      <c r="Y345" s="30"/>
      <c r="Z345" s="500"/>
      <c r="AA345" s="500"/>
      <c r="AB345" s="15"/>
      <c r="AC345" s="30"/>
      <c r="AD345" s="383"/>
      <c r="AE345" s="383"/>
      <c r="AF345" s="26"/>
      <c r="AG345" s="26"/>
      <c r="AH345" s="20"/>
      <c r="AI345" s="30"/>
      <c r="AJ345" s="383"/>
      <c r="AK345" s="30"/>
      <c r="AL345" s="383"/>
      <c r="AM345" s="383"/>
      <c r="AN345" s="383"/>
    </row>
    <row r="346" spans="21:40" ht="12.75" customHeight="1" x14ac:dyDescent="0.2">
      <c r="U346" s="251"/>
      <c r="V346" s="250"/>
      <c r="W346" s="501"/>
      <c r="X346" s="501"/>
      <c r="Y346" s="30"/>
      <c r="Z346" s="500"/>
      <c r="AA346" s="500"/>
      <c r="AB346" s="15"/>
      <c r="AC346" s="18" t="s">
        <v>6</v>
      </c>
      <c r="AD346" s="19" t="s">
        <v>18</v>
      </c>
      <c r="AE346" s="384"/>
      <c r="AF346" s="502" t="s">
        <v>27</v>
      </c>
      <c r="AG346" s="503"/>
      <c r="AH346" s="20"/>
      <c r="AI346" s="18" t="s">
        <v>6</v>
      </c>
      <c r="AJ346" s="19" t="s">
        <v>18</v>
      </c>
      <c r="AK346" s="21"/>
      <c r="AL346" s="504" t="s">
        <v>28</v>
      </c>
      <c r="AM346" s="505"/>
      <c r="AN346" s="22" t="s">
        <v>29</v>
      </c>
    </row>
    <row r="347" spans="21:40" ht="12.75" customHeight="1" x14ac:dyDescent="0.2">
      <c r="U347" s="252"/>
      <c r="V347" s="250"/>
      <c r="W347" s="383"/>
      <c r="X347" s="383"/>
      <c r="Y347" s="30"/>
      <c r="Z347" s="500"/>
      <c r="AA347" s="500"/>
      <c r="AB347" s="15"/>
      <c r="AC347" s="24"/>
      <c r="AD347" s="25"/>
      <c r="AE347" s="383"/>
      <c r="AF347" s="26" t="s">
        <v>32</v>
      </c>
      <c r="AG347" s="27" t="s">
        <v>33</v>
      </c>
      <c r="AH347" s="20"/>
      <c r="AI347" s="24"/>
      <c r="AJ347" s="25"/>
      <c r="AK347" s="383"/>
      <c r="AL347" s="383" t="s">
        <v>32</v>
      </c>
      <c r="AM347" s="241" t="s">
        <v>33</v>
      </c>
      <c r="AN347" s="28"/>
    </row>
    <row r="348" spans="21:40" ht="12.75" customHeight="1" x14ac:dyDescent="0.2">
      <c r="U348" s="30"/>
      <c r="V348" s="250"/>
      <c r="W348" s="383"/>
      <c r="X348" s="383"/>
      <c r="Y348" s="30"/>
      <c r="Z348" s="383"/>
      <c r="AA348" s="383"/>
      <c r="AB348" s="15"/>
      <c r="AC348" s="33"/>
      <c r="AD348" s="34"/>
      <c r="AE348" s="35"/>
      <c r="AF348" s="41"/>
      <c r="AG348" s="42"/>
      <c r="AH348" s="30"/>
      <c r="AI348" s="33"/>
      <c r="AJ348" s="34"/>
      <c r="AK348" s="35"/>
      <c r="AL348" s="36"/>
      <c r="AM348" s="37"/>
      <c r="AN348" s="38"/>
    </row>
    <row r="349" spans="21:40" ht="12.75" customHeight="1" x14ac:dyDescent="0.2">
      <c r="U349" s="251"/>
      <c r="V349" s="250"/>
      <c r="W349" s="44"/>
      <c r="X349" s="383"/>
      <c r="Y349" s="30"/>
      <c r="Z349" s="383"/>
      <c r="AA349" s="383"/>
      <c r="AB349" s="15"/>
      <c r="AC349" s="43" t="s">
        <v>36</v>
      </c>
      <c r="AD349" s="25">
        <v>15</v>
      </c>
      <c r="AE349" s="30"/>
      <c r="AF349" s="26">
        <f>I3Ext!$H$35+30*(100-I3Ext!$H$35)/30</f>
        <v>100</v>
      </c>
      <c r="AG349" s="27">
        <f t="shared" ref="AG349:AG360" si="42">AF350+0.1</f>
        <v>95</v>
      </c>
      <c r="AH349" s="30"/>
      <c r="AI349" s="43" t="s">
        <v>36</v>
      </c>
      <c r="AJ349" s="25">
        <v>15</v>
      </c>
      <c r="AK349" s="30"/>
      <c r="AL349" s="26">
        <f>I3Ext!$H$30</f>
        <v>20</v>
      </c>
      <c r="AM349" s="242">
        <f>AL350+0.5</f>
        <v>19</v>
      </c>
      <c r="AN349" s="28">
        <f t="shared" ref="AN349:AN363" si="43">IF(AM349&gt;AL349,"ALARM",AL349-AL350)</f>
        <v>1.5</v>
      </c>
    </row>
    <row r="350" spans="21:40" ht="12.75" customHeight="1" x14ac:dyDescent="0.2">
      <c r="U350" s="251"/>
      <c r="V350" s="250"/>
      <c r="W350" s="383"/>
      <c r="X350" s="383"/>
      <c r="Y350" s="30"/>
      <c r="Z350" s="383"/>
      <c r="AA350" s="383"/>
      <c r="AB350" s="15"/>
      <c r="AC350" s="24">
        <v>1</v>
      </c>
      <c r="AD350" s="25">
        <v>14</v>
      </c>
      <c r="AE350" s="30"/>
      <c r="AF350" s="26">
        <f>I3Ext!$H$35+27*(100-I3Ext!$H$35)/30</f>
        <v>94.9</v>
      </c>
      <c r="AG350" s="27">
        <f t="shared" si="42"/>
        <v>89.899999999999991</v>
      </c>
      <c r="AH350" s="30"/>
      <c r="AI350" s="24">
        <v>1</v>
      </c>
      <c r="AJ350" s="25">
        <v>14</v>
      </c>
      <c r="AK350" s="30"/>
      <c r="AL350" s="26">
        <f>ROUNDDOWN(I3Ext!$H$30*AF350/500,1)*5</f>
        <v>18.5</v>
      </c>
      <c r="AM350" s="242">
        <f t="shared" ref="AM350:AM362" si="44">AL351+0.5</f>
        <v>18</v>
      </c>
      <c r="AN350" s="28">
        <f t="shared" si="43"/>
        <v>1</v>
      </c>
    </row>
    <row r="351" spans="21:40" ht="12.75" customHeight="1" x14ac:dyDescent="0.2">
      <c r="U351" s="251"/>
      <c r="V351" s="250"/>
      <c r="W351" s="383"/>
      <c r="X351" s="383"/>
      <c r="Y351" s="30"/>
      <c r="Z351" s="383"/>
      <c r="AA351" s="383"/>
      <c r="AB351" s="15"/>
      <c r="AC351" s="46" t="s">
        <v>9</v>
      </c>
      <c r="AD351" s="34">
        <v>13</v>
      </c>
      <c r="AE351" s="35"/>
      <c r="AF351" s="47">
        <f>I3Ext!$H$35+24*(100-I3Ext!$H$35)/30</f>
        <v>89.8</v>
      </c>
      <c r="AG351" s="48">
        <f t="shared" si="42"/>
        <v>84.8</v>
      </c>
      <c r="AH351" s="30"/>
      <c r="AI351" s="46" t="s">
        <v>9</v>
      </c>
      <c r="AJ351" s="34">
        <v>13</v>
      </c>
      <c r="AK351" s="35"/>
      <c r="AL351" s="26">
        <f>ROUNDDOWN(I3Ext!$H$30*AF351/500,1)*5</f>
        <v>17.5</v>
      </c>
      <c r="AM351" s="242">
        <f t="shared" si="44"/>
        <v>17</v>
      </c>
      <c r="AN351" s="38">
        <f t="shared" si="43"/>
        <v>1</v>
      </c>
    </row>
    <row r="352" spans="21:40" ht="12.75" customHeight="1" x14ac:dyDescent="0.2">
      <c r="U352" s="251"/>
      <c r="V352" s="250"/>
      <c r="W352" s="383"/>
      <c r="X352" s="383"/>
      <c r="Y352" s="30"/>
      <c r="Z352" s="383"/>
      <c r="AA352" s="383"/>
      <c r="AB352" s="15"/>
      <c r="AC352" s="43" t="s">
        <v>36</v>
      </c>
      <c r="AD352" s="25">
        <v>12</v>
      </c>
      <c r="AE352" s="30"/>
      <c r="AF352" s="26">
        <f>I3Ext!$H$35+21*(100-I3Ext!$H$35)/30</f>
        <v>84.7</v>
      </c>
      <c r="AG352" s="27">
        <f t="shared" si="42"/>
        <v>79.699999999999989</v>
      </c>
      <c r="AH352" s="30"/>
      <c r="AI352" s="43" t="s">
        <v>36</v>
      </c>
      <c r="AJ352" s="25">
        <v>12</v>
      </c>
      <c r="AK352" s="30"/>
      <c r="AL352" s="26">
        <f>ROUNDDOWN(I3Ext!$H$30*AF352/500,1)*5</f>
        <v>16.5</v>
      </c>
      <c r="AM352" s="242">
        <f t="shared" si="44"/>
        <v>16</v>
      </c>
      <c r="AN352" s="28">
        <f t="shared" si="43"/>
        <v>1</v>
      </c>
    </row>
    <row r="353" spans="21:40" ht="12.75" customHeight="1" x14ac:dyDescent="0.2">
      <c r="U353" s="251"/>
      <c r="V353" s="250"/>
      <c r="W353" s="383"/>
      <c r="X353" s="383"/>
      <c r="Y353" s="30"/>
      <c r="Z353" s="383"/>
      <c r="AA353" s="383"/>
      <c r="AB353" s="15"/>
      <c r="AC353" s="24">
        <v>2</v>
      </c>
      <c r="AD353" s="25">
        <v>11</v>
      </c>
      <c r="AE353" s="30"/>
      <c r="AF353" s="26">
        <f>I3Ext!$H$35+18*(100-I3Ext!$H$35)/30</f>
        <v>79.599999999999994</v>
      </c>
      <c r="AG353" s="27">
        <f t="shared" si="42"/>
        <v>74.599999999999994</v>
      </c>
      <c r="AH353" s="30"/>
      <c r="AI353" s="24">
        <v>2</v>
      </c>
      <c r="AJ353" s="25">
        <v>11</v>
      </c>
      <c r="AK353" s="30"/>
      <c r="AL353" s="26">
        <f>ROUNDDOWN(I3Ext!$H$30*AF353/500,1)*5</f>
        <v>15.5</v>
      </c>
      <c r="AM353" s="242">
        <f t="shared" si="44"/>
        <v>15</v>
      </c>
      <c r="AN353" s="28">
        <f t="shared" si="43"/>
        <v>1</v>
      </c>
    </row>
    <row r="354" spans="21:40" ht="12.75" customHeight="1" x14ac:dyDescent="0.2">
      <c r="U354" s="251"/>
      <c r="V354" s="250"/>
      <c r="W354" s="383"/>
      <c r="X354" s="383"/>
      <c r="Y354" s="30"/>
      <c r="Z354" s="383"/>
      <c r="AA354" s="383"/>
      <c r="AB354" s="15"/>
      <c r="AC354" s="46" t="s">
        <v>9</v>
      </c>
      <c r="AD354" s="34">
        <v>10</v>
      </c>
      <c r="AE354" s="35"/>
      <c r="AF354" s="47">
        <f>I3Ext!$H$35+15*(100-I3Ext!$H$35)/30</f>
        <v>74.5</v>
      </c>
      <c r="AG354" s="48">
        <f t="shared" si="42"/>
        <v>69.5</v>
      </c>
      <c r="AH354" s="30"/>
      <c r="AI354" s="46" t="s">
        <v>9</v>
      </c>
      <c r="AJ354" s="34">
        <v>10</v>
      </c>
      <c r="AK354" s="35"/>
      <c r="AL354" s="26">
        <f>ROUNDDOWN(I3Ext!$H$30*AF354/500,1)*5</f>
        <v>14.5</v>
      </c>
      <c r="AM354" s="242">
        <f t="shared" si="44"/>
        <v>14</v>
      </c>
      <c r="AN354" s="38">
        <f t="shared" si="43"/>
        <v>1</v>
      </c>
    </row>
    <row r="355" spans="21:40" ht="12.75" customHeight="1" x14ac:dyDescent="0.2">
      <c r="U355" s="251"/>
      <c r="V355" s="250"/>
      <c r="W355" s="383"/>
      <c r="X355" s="383"/>
      <c r="Y355" s="30"/>
      <c r="Z355" s="383"/>
      <c r="AA355" s="383"/>
      <c r="AB355" s="15"/>
      <c r="AC355" s="43" t="s">
        <v>36</v>
      </c>
      <c r="AD355" s="25">
        <v>9</v>
      </c>
      <c r="AE355" s="30"/>
      <c r="AF355" s="26">
        <f>I3Ext!$H$35+12*(100-I3Ext!$H$35)/30</f>
        <v>69.400000000000006</v>
      </c>
      <c r="AG355" s="27">
        <f t="shared" si="42"/>
        <v>66.099999999999994</v>
      </c>
      <c r="AH355" s="30"/>
      <c r="AI355" s="43" t="s">
        <v>36</v>
      </c>
      <c r="AJ355" s="25">
        <v>9</v>
      </c>
      <c r="AK355" s="30"/>
      <c r="AL355" s="26">
        <f>ROUNDDOWN(I3Ext!$H$30*AF355/500,1)*5</f>
        <v>13.5</v>
      </c>
      <c r="AM355" s="242">
        <f t="shared" si="44"/>
        <v>13.5</v>
      </c>
      <c r="AN355" s="28">
        <f t="shared" si="43"/>
        <v>0.5</v>
      </c>
    </row>
    <row r="356" spans="21:40" ht="12.75" customHeight="1" x14ac:dyDescent="0.2">
      <c r="U356" s="251"/>
      <c r="V356" s="250"/>
      <c r="W356" s="383"/>
      <c r="X356" s="383"/>
      <c r="Y356" s="30"/>
      <c r="Z356" s="383"/>
      <c r="AA356" s="383"/>
      <c r="AB356" s="15"/>
      <c r="AC356" s="24">
        <v>3</v>
      </c>
      <c r="AD356" s="25">
        <v>8</v>
      </c>
      <c r="AE356" s="30"/>
      <c r="AF356" s="26">
        <f>I3Ext!$H$35+10*(100-I3Ext!$H$35)/30</f>
        <v>66</v>
      </c>
      <c r="AG356" s="27">
        <f t="shared" si="42"/>
        <v>62.7</v>
      </c>
      <c r="AH356" s="30"/>
      <c r="AI356" s="24">
        <v>3</v>
      </c>
      <c r="AJ356" s="25">
        <v>8</v>
      </c>
      <c r="AK356" s="30"/>
      <c r="AL356" s="26">
        <f>ROUNDDOWN(I3Ext!$H$30*AF356/500,1)*5</f>
        <v>13</v>
      </c>
      <c r="AM356" s="242">
        <f t="shared" si="44"/>
        <v>13</v>
      </c>
      <c r="AN356" s="28">
        <f t="shared" si="43"/>
        <v>0.5</v>
      </c>
    </row>
    <row r="357" spans="21:40" ht="12.75" customHeight="1" x14ac:dyDescent="0.2">
      <c r="U357" s="251"/>
      <c r="V357" s="250"/>
      <c r="W357" s="383"/>
      <c r="X357" s="383"/>
      <c r="Y357" s="30"/>
      <c r="Z357" s="383"/>
      <c r="AA357" s="383"/>
      <c r="AB357" s="15"/>
      <c r="AC357" s="46" t="s">
        <v>9</v>
      </c>
      <c r="AD357" s="34">
        <v>7</v>
      </c>
      <c r="AE357" s="35"/>
      <c r="AF357" s="47">
        <f>I3Ext!$H$35+8*(100-I3Ext!$H$35)/30</f>
        <v>62.6</v>
      </c>
      <c r="AG357" s="48">
        <f t="shared" si="42"/>
        <v>59.300000000000004</v>
      </c>
      <c r="AH357" s="30"/>
      <c r="AI357" s="46" t="s">
        <v>9</v>
      </c>
      <c r="AJ357" s="34">
        <v>7</v>
      </c>
      <c r="AK357" s="35"/>
      <c r="AL357" s="26">
        <f>ROUNDDOWN(I3Ext!$H$30*AF357/500,1)*5</f>
        <v>12.5</v>
      </c>
      <c r="AM357" s="242">
        <f t="shared" si="44"/>
        <v>12</v>
      </c>
      <c r="AN357" s="38">
        <f t="shared" si="43"/>
        <v>1</v>
      </c>
    </row>
    <row r="358" spans="21:40" ht="12.75" customHeight="1" x14ac:dyDescent="0.2">
      <c r="U358" s="251"/>
      <c r="V358" s="250"/>
      <c r="W358" s="383"/>
      <c r="X358" s="383"/>
      <c r="Y358" s="30"/>
      <c r="Z358" s="383"/>
      <c r="AA358" s="383"/>
      <c r="AB358" s="15"/>
      <c r="AC358" s="43" t="s">
        <v>36</v>
      </c>
      <c r="AD358" s="25">
        <v>6</v>
      </c>
      <c r="AE358" s="30"/>
      <c r="AF358" s="26">
        <f>I3Ext!$H$35+6*(100-I3Ext!$H$35)/30</f>
        <v>59.2</v>
      </c>
      <c r="AG358" s="27">
        <f t="shared" si="42"/>
        <v>55.9</v>
      </c>
      <c r="AH358" s="30"/>
      <c r="AI358" s="43" t="s">
        <v>36</v>
      </c>
      <c r="AJ358" s="25">
        <v>6</v>
      </c>
      <c r="AK358" s="30"/>
      <c r="AL358" s="26">
        <f>ROUNDDOWN(I3Ext!$H$30*AF358/500,1)*5</f>
        <v>11.5</v>
      </c>
      <c r="AM358" s="242">
        <f t="shared" si="44"/>
        <v>11.5</v>
      </c>
      <c r="AN358" s="28">
        <f t="shared" si="43"/>
        <v>0.5</v>
      </c>
    </row>
    <row r="359" spans="21:40" ht="12.75" customHeight="1" x14ac:dyDescent="0.2">
      <c r="U359" s="251"/>
      <c r="V359" s="250"/>
      <c r="W359" s="383"/>
      <c r="X359" s="383"/>
      <c r="Y359" s="30"/>
      <c r="Z359" s="383"/>
      <c r="AA359" s="383"/>
      <c r="AB359" s="15"/>
      <c r="AC359" s="24">
        <v>4</v>
      </c>
      <c r="AD359" s="25">
        <v>5</v>
      </c>
      <c r="AE359" s="30"/>
      <c r="AF359" s="26">
        <f>I3Ext!$H$35+4*(100-I3Ext!$H$35)/30</f>
        <v>55.8</v>
      </c>
      <c r="AG359" s="27">
        <f t="shared" si="42"/>
        <v>52.5</v>
      </c>
      <c r="AH359" s="30"/>
      <c r="AI359" s="24">
        <v>4</v>
      </c>
      <c r="AJ359" s="25">
        <v>5</v>
      </c>
      <c r="AK359" s="30"/>
      <c r="AL359" s="26">
        <f>ROUNDDOWN(I3Ext!$H$30*AF359/500,1)*5</f>
        <v>11</v>
      </c>
      <c r="AM359" s="242">
        <f t="shared" si="44"/>
        <v>10.5</v>
      </c>
      <c r="AN359" s="28">
        <f t="shared" si="43"/>
        <v>1</v>
      </c>
    </row>
    <row r="360" spans="21:40" ht="12.75" customHeight="1" x14ac:dyDescent="0.2">
      <c r="U360" s="251"/>
      <c r="V360" s="250"/>
      <c r="W360" s="383"/>
      <c r="X360" s="383"/>
      <c r="Y360" s="30"/>
      <c r="Z360" s="383"/>
      <c r="AA360" s="383"/>
      <c r="AB360" s="15"/>
      <c r="AC360" s="46" t="s">
        <v>9</v>
      </c>
      <c r="AD360" s="34">
        <v>4</v>
      </c>
      <c r="AE360" s="35"/>
      <c r="AF360" s="47">
        <f>I3Ext!$H$35+2*(100-I3Ext!$H$35)/30</f>
        <v>52.4</v>
      </c>
      <c r="AG360" s="48">
        <f t="shared" si="42"/>
        <v>49.1</v>
      </c>
      <c r="AH360" s="30"/>
      <c r="AI360" s="46" t="s">
        <v>9</v>
      </c>
      <c r="AJ360" s="34">
        <v>4</v>
      </c>
      <c r="AK360" s="35"/>
      <c r="AL360" s="26">
        <f>ROUNDDOWN(I3Ext!$H$30*AF360/500,1)*5</f>
        <v>10</v>
      </c>
      <c r="AM360" s="242">
        <f t="shared" si="44"/>
        <v>10</v>
      </c>
      <c r="AN360" s="38">
        <f t="shared" si="43"/>
        <v>0.5</v>
      </c>
    </row>
    <row r="361" spans="21:40" ht="12.75" customHeight="1" x14ac:dyDescent="0.2">
      <c r="U361" s="251"/>
      <c r="V361" s="250"/>
      <c r="W361" s="383"/>
      <c r="X361" s="383"/>
      <c r="Y361" s="30"/>
      <c r="Z361" s="383"/>
      <c r="AA361" s="383"/>
      <c r="AB361" s="15"/>
      <c r="AC361" s="43" t="s">
        <v>36</v>
      </c>
      <c r="AD361" s="25">
        <v>3</v>
      </c>
      <c r="AE361" s="30"/>
      <c r="AF361" s="26">
        <f>I3Ext!$H$35</f>
        <v>49</v>
      </c>
      <c r="AG361" s="27">
        <f>AF362+0.01</f>
        <v>44.01</v>
      </c>
      <c r="AH361" s="30"/>
      <c r="AI361" s="43" t="s">
        <v>36</v>
      </c>
      <c r="AJ361" s="25">
        <v>3</v>
      </c>
      <c r="AK361" s="30"/>
      <c r="AL361" s="26">
        <f>ROUNDDOWN(I3Ext!$H$30*AF361/500,1)*5</f>
        <v>9.5</v>
      </c>
      <c r="AM361" s="242">
        <f t="shared" si="44"/>
        <v>9</v>
      </c>
      <c r="AN361" s="28">
        <f t="shared" si="43"/>
        <v>1</v>
      </c>
    </row>
    <row r="362" spans="21:40" ht="12.75" customHeight="1" x14ac:dyDescent="0.2">
      <c r="U362" s="251"/>
      <c r="V362" s="250"/>
      <c r="W362" s="383"/>
      <c r="X362" s="383"/>
      <c r="Y362" s="30"/>
      <c r="Z362" s="383"/>
      <c r="AA362" s="383"/>
      <c r="AB362" s="15"/>
      <c r="AC362" s="24">
        <v>5</v>
      </c>
      <c r="AD362" s="25">
        <v>2</v>
      </c>
      <c r="AE362" s="30"/>
      <c r="AF362" s="26">
        <f>AG363+2*(AF361-AG363)/3</f>
        <v>44</v>
      </c>
      <c r="AG362" s="27">
        <f>AF363+0.01</f>
        <v>39.01</v>
      </c>
      <c r="AH362" s="30"/>
      <c r="AI362" s="24">
        <v>5</v>
      </c>
      <c r="AJ362" s="25">
        <v>2</v>
      </c>
      <c r="AK362" s="30"/>
      <c r="AL362" s="26">
        <f>ROUNDDOWN(I3Ext!$H$30*AF362/500,1)*5</f>
        <v>8.5</v>
      </c>
      <c r="AM362" s="242">
        <f t="shared" si="44"/>
        <v>8</v>
      </c>
      <c r="AN362" s="28">
        <f t="shared" si="43"/>
        <v>1</v>
      </c>
    </row>
    <row r="363" spans="21:40" ht="12.75" customHeight="1" x14ac:dyDescent="0.2">
      <c r="U363" s="251"/>
      <c r="V363" s="250"/>
      <c r="W363" s="383"/>
      <c r="X363" s="250"/>
      <c r="Y363" s="30"/>
      <c r="Z363" s="383"/>
      <c r="AA363" s="383"/>
      <c r="AB363" s="15"/>
      <c r="AC363" s="46" t="s">
        <v>9</v>
      </c>
      <c r="AD363" s="34">
        <v>1</v>
      </c>
      <c r="AE363" s="35"/>
      <c r="AF363" s="47">
        <f>AG363+(AF361-AG363)/3</f>
        <v>39</v>
      </c>
      <c r="AG363" s="48">
        <f>I3Ext!$H$34</f>
        <v>34</v>
      </c>
      <c r="AH363" s="30"/>
      <c r="AI363" s="46" t="s">
        <v>9</v>
      </c>
      <c r="AJ363" s="34">
        <v>1</v>
      </c>
      <c r="AK363" s="35"/>
      <c r="AL363" s="26">
        <f>ROUNDDOWN(I3Ext!$H$30*AF363/500,1)*5</f>
        <v>7.5</v>
      </c>
      <c r="AM363" s="248">
        <f>ROUNDUP(I3Ext!$H$30*(I3Ext!$H$34/500),1)*5</f>
        <v>7.0000000000000009</v>
      </c>
      <c r="AN363" s="38">
        <f t="shared" si="43"/>
        <v>0.99999999999999911</v>
      </c>
    </row>
    <row r="364" spans="21:40" ht="12.75" customHeight="1" thickBot="1" x14ac:dyDescent="0.25">
      <c r="U364" s="250"/>
      <c r="V364" s="250"/>
      <c r="W364" s="383"/>
      <c r="X364" s="383"/>
      <c r="Y364" s="30"/>
      <c r="Z364" s="383"/>
      <c r="AA364" s="383"/>
      <c r="AB364" s="15"/>
      <c r="AC364" s="54">
        <v>6</v>
      </c>
      <c r="AD364" s="55">
        <v>0</v>
      </c>
      <c r="AE364" s="56"/>
      <c r="AF364" s="61">
        <f>I3Ext!$H$34-0.1</f>
        <v>33.9</v>
      </c>
      <c r="AG364" s="62">
        <v>0</v>
      </c>
      <c r="AH364" s="30"/>
      <c r="AI364" s="54">
        <v>6</v>
      </c>
      <c r="AJ364" s="55">
        <v>0</v>
      </c>
      <c r="AK364" s="56"/>
      <c r="AL364" s="61">
        <f>AM363-0.5</f>
        <v>6.5000000000000009</v>
      </c>
      <c r="AM364" s="249">
        <v>0</v>
      </c>
      <c r="AN364" s="59">
        <f>IF(AM364&gt;AM363,"ALARM",AL364+1)</f>
        <v>7.5000000000000009</v>
      </c>
    </row>
    <row r="365" spans="21:40" ht="12.75" customHeight="1" x14ac:dyDescent="0.2">
      <c r="U365" s="15"/>
      <c r="V365" s="15"/>
      <c r="W365" s="15"/>
      <c r="X365" s="15"/>
      <c r="Y365" s="15"/>
      <c r="Z365" s="15"/>
      <c r="AA365" s="15"/>
      <c r="AB365" s="15"/>
      <c r="AC365" s="15"/>
      <c r="AD365" s="15"/>
      <c r="AE365" s="15"/>
      <c r="AF365" s="15"/>
      <c r="AG365" s="15"/>
      <c r="AH365" s="15"/>
      <c r="AI365" s="15"/>
      <c r="AJ365" s="15"/>
      <c r="AK365" s="15"/>
      <c r="AL365" s="15"/>
      <c r="AM365" s="15"/>
      <c r="AN365" s="15"/>
    </row>
    <row r="366" spans="21:40" ht="12.75" customHeight="1" x14ac:dyDescent="0.2">
      <c r="U366" s="15"/>
      <c r="V366" s="15"/>
      <c r="W366" s="15"/>
      <c r="X366" s="15"/>
      <c r="Y366" s="15"/>
      <c r="Z366" s="15"/>
      <c r="AA366" s="15"/>
      <c r="AB366" s="15"/>
      <c r="AC366" s="15"/>
      <c r="AD366" s="15"/>
      <c r="AE366" s="15"/>
      <c r="AF366" s="15"/>
      <c r="AG366" s="15"/>
      <c r="AH366" s="15"/>
      <c r="AI366" s="15"/>
      <c r="AJ366" s="15"/>
      <c r="AK366" s="15"/>
      <c r="AL366" s="15"/>
      <c r="AM366" s="15"/>
      <c r="AN366" s="15"/>
    </row>
    <row r="367" spans="21:40" ht="12.75" customHeight="1" x14ac:dyDescent="0.2">
      <c r="U367" s="15"/>
      <c r="V367" s="15"/>
      <c r="W367" s="15"/>
      <c r="X367" s="15"/>
      <c r="Y367" s="15"/>
      <c r="Z367" s="15"/>
      <c r="AA367" s="15"/>
      <c r="AB367" s="15"/>
      <c r="AC367" s="15"/>
      <c r="AD367" s="15"/>
      <c r="AE367" s="15"/>
      <c r="AF367" s="15"/>
      <c r="AG367" s="15"/>
      <c r="AH367" s="15"/>
      <c r="AI367" s="15"/>
      <c r="AJ367" s="15"/>
      <c r="AK367" s="15"/>
      <c r="AL367" s="15"/>
      <c r="AM367" s="15"/>
      <c r="AN367" s="15"/>
    </row>
    <row r="373" spans="20:42" ht="12.75" customHeight="1" thickBot="1" x14ac:dyDescent="0.25"/>
    <row r="374" spans="20:42" ht="12.75" customHeight="1" x14ac:dyDescent="0.2">
      <c r="T374" s="112" t="s">
        <v>54</v>
      </c>
      <c r="U374" s="16"/>
      <c r="V374" s="17"/>
      <c r="W374" s="506" t="s">
        <v>25</v>
      </c>
      <c r="X374" s="507"/>
      <c r="Y374" s="516" t="s">
        <v>18</v>
      </c>
      <c r="Z374" s="511" t="s">
        <v>26</v>
      </c>
      <c r="AA374" s="512"/>
      <c r="AB374" s="15"/>
      <c r="AC374" s="18" t="s">
        <v>6</v>
      </c>
      <c r="AD374" s="19" t="s">
        <v>18</v>
      </c>
      <c r="AE374" s="384"/>
      <c r="AF374" s="502" t="s">
        <v>27</v>
      </c>
      <c r="AG374" s="503"/>
      <c r="AH374" s="20"/>
      <c r="AI374" s="18" t="s">
        <v>6</v>
      </c>
      <c r="AJ374" s="19" t="s">
        <v>18</v>
      </c>
      <c r="AK374" s="21"/>
      <c r="AL374" s="504" t="s">
        <v>28</v>
      </c>
      <c r="AM374" s="505"/>
      <c r="AN374" s="22" t="s">
        <v>29</v>
      </c>
      <c r="AO374" s="15"/>
    </row>
    <row r="375" spans="20:42" ht="12.75" customHeight="1" x14ac:dyDescent="0.2">
      <c r="U375" s="23" t="s">
        <v>30</v>
      </c>
      <c r="V375" s="10" t="s">
        <v>29</v>
      </c>
      <c r="W375" s="513" t="s">
        <v>28</v>
      </c>
      <c r="X375" s="501"/>
      <c r="Y375" s="517"/>
      <c r="Z375" s="514" t="s">
        <v>31</v>
      </c>
      <c r="AA375" s="515"/>
      <c r="AB375" s="15"/>
      <c r="AC375" s="24"/>
      <c r="AD375" s="25"/>
      <c r="AE375" s="383"/>
      <c r="AF375" s="26" t="s">
        <v>32</v>
      </c>
      <c r="AG375" s="27" t="s">
        <v>33</v>
      </c>
      <c r="AH375" s="20"/>
      <c r="AI375" s="24"/>
      <c r="AJ375" s="25"/>
      <c r="AK375" s="383"/>
      <c r="AL375" s="383" t="s">
        <v>32</v>
      </c>
      <c r="AM375" s="241" t="s">
        <v>33</v>
      </c>
      <c r="AN375" s="28"/>
      <c r="AO375" s="15"/>
    </row>
    <row r="376" spans="20:42" ht="12.75" customHeight="1" x14ac:dyDescent="0.2">
      <c r="U376" s="29" t="s">
        <v>34</v>
      </c>
      <c r="V376" s="10" t="s">
        <v>25</v>
      </c>
      <c r="W376" s="385" t="s">
        <v>32</v>
      </c>
      <c r="X376" s="383" t="s">
        <v>33</v>
      </c>
      <c r="Y376" s="517"/>
      <c r="Z376" s="514" t="s">
        <v>35</v>
      </c>
      <c r="AA376" s="515"/>
      <c r="AB376" s="30"/>
      <c r="AC376" s="24"/>
      <c r="AD376" s="25"/>
      <c r="AE376" s="30"/>
      <c r="AF376" s="31"/>
      <c r="AG376" s="32"/>
      <c r="AH376" s="30"/>
      <c r="AI376" s="33"/>
      <c r="AJ376" s="34"/>
      <c r="AK376" s="35"/>
      <c r="AL376" s="36"/>
      <c r="AM376" s="37"/>
      <c r="AN376" s="38"/>
      <c r="AO376" s="30"/>
    </row>
    <row r="377" spans="20:42" ht="12.75" customHeight="1" x14ac:dyDescent="0.2">
      <c r="U377" s="39"/>
      <c r="V377" s="11"/>
      <c r="W377" s="40"/>
      <c r="X377" s="36"/>
      <c r="Y377" s="518"/>
      <c r="Z377" s="77"/>
      <c r="AA377" s="28"/>
      <c r="AB377" s="30"/>
      <c r="AC377" s="33"/>
      <c r="AD377" s="34"/>
      <c r="AE377" s="35"/>
      <c r="AF377" s="41"/>
      <c r="AG377" s="42"/>
      <c r="AH377" s="30"/>
      <c r="AI377" s="43" t="s">
        <v>36</v>
      </c>
      <c r="AJ377" s="25">
        <v>15</v>
      </c>
      <c r="AK377" s="30"/>
      <c r="AL377" s="26">
        <f>II1SA!$H$30</f>
        <v>40</v>
      </c>
      <c r="AM377" s="242">
        <f>AL378+0.5</f>
        <v>38.5</v>
      </c>
      <c r="AN377" s="28">
        <f t="shared" ref="AN377:AN391" si="45">IF(AM377&gt;AL377,"ALARM",AL377-AL378)</f>
        <v>2</v>
      </c>
      <c r="AO377" s="30"/>
      <c r="AP377" s="257"/>
    </row>
    <row r="378" spans="20:42" ht="12.75" customHeight="1" x14ac:dyDescent="0.2">
      <c r="U378" s="70">
        <f>+II1SA!A43</f>
        <v>0</v>
      </c>
      <c r="V378" s="72">
        <f>IF(II1SA!$H$32="M",AN377+U378,AN420+U378)</f>
        <v>2.5</v>
      </c>
      <c r="W378" s="253">
        <f>II1SA!$H$30</f>
        <v>40</v>
      </c>
      <c r="X378" s="242">
        <f>W379+0.5</f>
        <v>38</v>
      </c>
      <c r="Y378" s="385">
        <v>15</v>
      </c>
      <c r="Z378" s="79" t="str">
        <f>IF(ABS(IF(II1SA!$H$32="M",AL377-W378,AL420-W378))&gt;1,"ALARM"," ")</f>
        <v xml:space="preserve"> </v>
      </c>
      <c r="AA378" s="76" t="str">
        <f>IF(ABS(IF(II1SA!$H$32="M",AM377-X378,AM420-X378))&gt;1,"ALARM"," ")</f>
        <v xml:space="preserve"> </v>
      </c>
      <c r="AB378" s="30"/>
      <c r="AC378" s="43" t="s">
        <v>36</v>
      </c>
      <c r="AD378" s="25">
        <v>15</v>
      </c>
      <c r="AE378" s="30"/>
      <c r="AF378" s="26">
        <f>II1SA!$H$35+12*(100-II1SA!$H$35)/12</f>
        <v>100</v>
      </c>
      <c r="AG378" s="27">
        <f t="shared" ref="AG378:AG389" si="46">AF379+0.1</f>
        <v>95.85</v>
      </c>
      <c r="AH378" s="30"/>
      <c r="AI378" s="24">
        <v>1</v>
      </c>
      <c r="AJ378" s="25">
        <v>14</v>
      </c>
      <c r="AK378" s="30"/>
      <c r="AL378" s="26">
        <f>ROUNDDOWN(II1SA!$H$30*AF379/500,1)*5</f>
        <v>38</v>
      </c>
      <c r="AM378" s="242">
        <f t="shared" ref="AM378:AM390" si="47">AL379+0.5</f>
        <v>37</v>
      </c>
      <c r="AN378" s="28">
        <f t="shared" si="45"/>
        <v>1.5</v>
      </c>
      <c r="AO378" s="30"/>
      <c r="AP378" s="257"/>
    </row>
    <row r="379" spans="20:42" ht="12.75" customHeight="1" x14ac:dyDescent="0.2">
      <c r="U379" s="70">
        <f>+II1SA!A44</f>
        <v>0</v>
      </c>
      <c r="V379" s="73">
        <f>IF(II1SA!$H$32="M",AN378+U379,AN421+U379)</f>
        <v>2</v>
      </c>
      <c r="W379" s="253">
        <f t="shared" ref="W379:W393" si="48">W378-V378</f>
        <v>37.5</v>
      </c>
      <c r="X379" s="242">
        <f t="shared" ref="X379:X392" si="49">W380+0.5</f>
        <v>36</v>
      </c>
      <c r="Y379" s="385">
        <v>14</v>
      </c>
      <c r="Z379" s="77" t="str">
        <f>IF(ABS(IF(II1SA!$H$32="M",AL378-W379,AL421-W379))&gt;1,"ALARM"," ")</f>
        <v xml:space="preserve"> </v>
      </c>
      <c r="AA379" s="28" t="str">
        <f>IF(ABS(IF(II1SA!$H$32="M",AM378-X379,AM421-X379))&gt;1,"ALARM"," ")</f>
        <v xml:space="preserve"> </v>
      </c>
      <c r="AB379" s="30"/>
      <c r="AC379" s="24">
        <v>1</v>
      </c>
      <c r="AD379" s="25">
        <v>14</v>
      </c>
      <c r="AE379" s="30"/>
      <c r="AF379" s="26">
        <f>II1SA!$H$35+11*(100-II1SA!$H$35)/12</f>
        <v>95.75</v>
      </c>
      <c r="AG379" s="27">
        <f t="shared" si="46"/>
        <v>91.6</v>
      </c>
      <c r="AH379" s="30"/>
      <c r="AI379" s="46" t="s">
        <v>9</v>
      </c>
      <c r="AJ379" s="34">
        <v>13</v>
      </c>
      <c r="AK379" s="35"/>
      <c r="AL379" s="26">
        <f>ROUNDDOWN(II1SA!$H$30*AF380/500,1)*5</f>
        <v>36.5</v>
      </c>
      <c r="AM379" s="242">
        <f t="shared" si="47"/>
        <v>35</v>
      </c>
      <c r="AN379" s="38">
        <f t="shared" si="45"/>
        <v>2</v>
      </c>
      <c r="AO379" s="30"/>
      <c r="AP379" s="257"/>
    </row>
    <row r="380" spans="20:42" ht="12.75" customHeight="1" x14ac:dyDescent="0.2">
      <c r="U380" s="70">
        <f>+II1SA!A45</f>
        <v>0</v>
      </c>
      <c r="V380" s="73">
        <f>IF(II1SA!$H$32="M",AN379+U380,AN422+U380)</f>
        <v>2</v>
      </c>
      <c r="W380" s="254">
        <f t="shared" si="48"/>
        <v>35.5</v>
      </c>
      <c r="X380" s="242">
        <f t="shared" si="49"/>
        <v>34</v>
      </c>
      <c r="Y380" s="40">
        <v>13</v>
      </c>
      <c r="Z380" s="80" t="str">
        <f>IF(ABS(IF(II1SA!$H$32="M",AL379-W380,AL422-W380))&gt;1,"ALARM"," ")</f>
        <v xml:space="preserve"> </v>
      </c>
      <c r="AA380" s="38" t="str">
        <f>IF(ABS(IF(II1SA!$H$32="M",AM379-X380,AM422-X380))&gt;1,"ALARM"," ")</f>
        <v xml:space="preserve"> </v>
      </c>
      <c r="AB380" s="30"/>
      <c r="AC380" s="46" t="s">
        <v>9</v>
      </c>
      <c r="AD380" s="34">
        <v>13</v>
      </c>
      <c r="AE380" s="35"/>
      <c r="AF380" s="47">
        <f>II1SA!$H$35+10*(100-II1SA!$H$35)/12</f>
        <v>91.5</v>
      </c>
      <c r="AG380" s="48">
        <f t="shared" si="46"/>
        <v>87.35</v>
      </c>
      <c r="AH380" s="30"/>
      <c r="AI380" s="43" t="s">
        <v>36</v>
      </c>
      <c r="AJ380" s="25">
        <v>12</v>
      </c>
      <c r="AK380" s="30"/>
      <c r="AL380" s="26">
        <f>ROUNDDOWN(II1SA!$H$30*AF381/500,1)*5</f>
        <v>34.5</v>
      </c>
      <c r="AM380" s="242">
        <f t="shared" si="47"/>
        <v>33.5</v>
      </c>
      <c r="AN380" s="28">
        <f t="shared" si="45"/>
        <v>1.5</v>
      </c>
      <c r="AO380" s="30"/>
      <c r="AP380" s="257"/>
    </row>
    <row r="381" spans="20:42" ht="12.75" customHeight="1" x14ac:dyDescent="0.2">
      <c r="U381" s="70">
        <f>+II1SA!A46</f>
        <v>0</v>
      </c>
      <c r="V381" s="72">
        <f>IF(II1SA!$H$32="M",AN380+U381,AN423+U381)</f>
        <v>2</v>
      </c>
      <c r="W381" s="253">
        <f t="shared" si="48"/>
        <v>33.5</v>
      </c>
      <c r="X381" s="242">
        <f t="shared" si="49"/>
        <v>32</v>
      </c>
      <c r="Y381" s="385">
        <v>12</v>
      </c>
      <c r="Z381" s="77" t="str">
        <f>IF(ABS(IF(II1SA!$H$32="M",AL380-W381,AL423-W381))&gt;1,"ALARM"," ")</f>
        <v xml:space="preserve"> </v>
      </c>
      <c r="AA381" s="28" t="str">
        <f>IF(ABS(IF(II1SA!$H$32="M",AM380-X381,AM423-X381))&gt;1,"ALARM"," ")</f>
        <v xml:space="preserve"> </v>
      </c>
      <c r="AB381" s="30"/>
      <c r="AC381" s="43" t="s">
        <v>36</v>
      </c>
      <c r="AD381" s="25">
        <v>12</v>
      </c>
      <c r="AE381" s="30"/>
      <c r="AF381" s="26">
        <f>II1SA!$H$35+9*(100-II1SA!$H$35)/12</f>
        <v>87.25</v>
      </c>
      <c r="AG381" s="27">
        <f t="shared" si="46"/>
        <v>83.1</v>
      </c>
      <c r="AH381" s="30"/>
      <c r="AI381" s="24">
        <v>2</v>
      </c>
      <c r="AJ381" s="25">
        <v>11</v>
      </c>
      <c r="AK381" s="30"/>
      <c r="AL381" s="26">
        <f>ROUNDDOWN(II1SA!$H$30*AF382/500,1)*5</f>
        <v>33</v>
      </c>
      <c r="AM381" s="242">
        <f t="shared" si="47"/>
        <v>32</v>
      </c>
      <c r="AN381" s="28">
        <f t="shared" si="45"/>
        <v>1.5</v>
      </c>
      <c r="AO381" s="30"/>
      <c r="AP381" s="257"/>
    </row>
    <row r="382" spans="20:42" ht="12.75" customHeight="1" x14ac:dyDescent="0.2">
      <c r="U382" s="70">
        <f>+II1SA!A47</f>
        <v>0</v>
      </c>
      <c r="V382" s="73">
        <f>IF(II1SA!$H$32="M",AN381+U382,AN424+U382)</f>
        <v>2</v>
      </c>
      <c r="W382" s="253">
        <f t="shared" si="48"/>
        <v>31.5</v>
      </c>
      <c r="X382" s="242">
        <f t="shared" si="49"/>
        <v>30</v>
      </c>
      <c r="Y382" s="385">
        <v>11</v>
      </c>
      <c r="Z382" s="77" t="str">
        <f>IF(ABS(IF(II1SA!$H$32="M",AL381-W382,AL424-W382))&gt;1,"ALARM"," ")</f>
        <v xml:space="preserve"> </v>
      </c>
      <c r="AA382" s="28" t="str">
        <f>IF(ABS(IF(II1SA!$H$32="M",AM381-X382,AM424-X382))&gt;1,"ALARM"," ")</f>
        <v xml:space="preserve"> </v>
      </c>
      <c r="AB382" s="30"/>
      <c r="AC382" s="24">
        <v>2</v>
      </c>
      <c r="AD382" s="25">
        <v>11</v>
      </c>
      <c r="AE382" s="30"/>
      <c r="AF382" s="26">
        <f>II1SA!$H$35+8*(100-II1SA!$H$35)/12</f>
        <v>83</v>
      </c>
      <c r="AG382" s="27">
        <f t="shared" si="46"/>
        <v>78.849999999999994</v>
      </c>
      <c r="AH382" s="30"/>
      <c r="AI382" s="46" t="s">
        <v>9</v>
      </c>
      <c r="AJ382" s="34">
        <v>10</v>
      </c>
      <c r="AK382" s="35"/>
      <c r="AL382" s="26">
        <f>ROUNDDOWN(II1SA!$H$30*AF383/500,1)*5</f>
        <v>31.5</v>
      </c>
      <c r="AM382" s="242">
        <f t="shared" si="47"/>
        <v>30</v>
      </c>
      <c r="AN382" s="38">
        <f t="shared" si="45"/>
        <v>2</v>
      </c>
      <c r="AO382" s="30"/>
      <c r="AP382" s="257"/>
    </row>
    <row r="383" spans="20:42" ht="12.75" customHeight="1" x14ac:dyDescent="0.2">
      <c r="U383" s="70">
        <f>+II1SA!A48</f>
        <v>0</v>
      </c>
      <c r="V383" s="75">
        <f>IF(II1SA!$H$32="M",AN382+U383,AN425+U383)</f>
        <v>2</v>
      </c>
      <c r="W383" s="254">
        <f t="shared" si="48"/>
        <v>29.5</v>
      </c>
      <c r="X383" s="242">
        <f t="shared" si="49"/>
        <v>28</v>
      </c>
      <c r="Y383" s="40">
        <v>10</v>
      </c>
      <c r="Z383" s="77" t="str">
        <f>IF(ABS(IF(II1SA!$H$32="M",AL382-W383,AL425-W383))&gt;1,"ALARM"," ")</f>
        <v xml:space="preserve"> </v>
      </c>
      <c r="AA383" s="28" t="str">
        <f>IF(ABS(IF(II1SA!$H$32="M",AM382-X383,AM425-X383))&gt;1,"ALARM"," ")</f>
        <v xml:space="preserve"> </v>
      </c>
      <c r="AB383" s="30"/>
      <c r="AC383" s="46" t="s">
        <v>9</v>
      </c>
      <c r="AD383" s="34">
        <v>10</v>
      </c>
      <c r="AE383" s="35"/>
      <c r="AF383" s="47">
        <f>II1SA!$H$35+7*(100-II1SA!$H$35)/12</f>
        <v>78.75</v>
      </c>
      <c r="AG383" s="48">
        <f t="shared" si="46"/>
        <v>74.599999999999994</v>
      </c>
      <c r="AH383" s="30"/>
      <c r="AI383" s="43" t="s">
        <v>36</v>
      </c>
      <c r="AJ383" s="25">
        <v>9</v>
      </c>
      <c r="AK383" s="30"/>
      <c r="AL383" s="26">
        <f>ROUNDDOWN(II1SA!$H$30*AF384/500,1)*5</f>
        <v>29.5</v>
      </c>
      <c r="AM383" s="242">
        <f t="shared" si="47"/>
        <v>28.5</v>
      </c>
      <c r="AN383" s="28">
        <f t="shared" si="45"/>
        <v>1.5</v>
      </c>
      <c r="AO383" s="30"/>
      <c r="AP383" s="257"/>
    </row>
    <row r="384" spans="20:42" ht="12.75" customHeight="1" x14ac:dyDescent="0.2">
      <c r="U384" s="70">
        <f>+II1SA!A49</f>
        <v>0</v>
      </c>
      <c r="V384" s="73">
        <f>IF(II1SA!$H$32="M",AN383+U384,AN426+U384)</f>
        <v>1.5</v>
      </c>
      <c r="W384" s="253">
        <f t="shared" si="48"/>
        <v>27.5</v>
      </c>
      <c r="X384" s="242">
        <f t="shared" si="49"/>
        <v>26.5</v>
      </c>
      <c r="Y384" s="385">
        <v>9</v>
      </c>
      <c r="Z384" s="79" t="str">
        <f>IF(ABS(IF(II1SA!$H$32="M",AL383-W384,AL426-W384))&gt;1,"ALARM"," ")</f>
        <v xml:space="preserve"> </v>
      </c>
      <c r="AA384" s="76" t="str">
        <f>IF(ABS(IF(II1SA!$H$32="M",AM383-X384,AM426-X384))&gt;1,"ALARM"," ")</f>
        <v xml:space="preserve"> </v>
      </c>
      <c r="AB384" s="30"/>
      <c r="AC384" s="43" t="s">
        <v>36</v>
      </c>
      <c r="AD384" s="25">
        <v>9</v>
      </c>
      <c r="AE384" s="30"/>
      <c r="AF384" s="26">
        <f>II1SA!$H$35+6*(100-II1SA!$H$35)/12</f>
        <v>74.5</v>
      </c>
      <c r="AG384" s="27">
        <f t="shared" si="46"/>
        <v>70.349999999999994</v>
      </c>
      <c r="AH384" s="30"/>
      <c r="AI384" s="24">
        <v>3</v>
      </c>
      <c r="AJ384" s="25">
        <v>8</v>
      </c>
      <c r="AK384" s="30"/>
      <c r="AL384" s="26">
        <f>ROUNDDOWN(II1SA!$H$30*AF385/500,1)*5</f>
        <v>28</v>
      </c>
      <c r="AM384" s="242">
        <f t="shared" si="47"/>
        <v>26.5</v>
      </c>
      <c r="AN384" s="28">
        <f t="shared" si="45"/>
        <v>2</v>
      </c>
      <c r="AO384" s="30"/>
      <c r="AP384" s="257"/>
    </row>
    <row r="385" spans="21:42" ht="12.75" customHeight="1" x14ac:dyDescent="0.2">
      <c r="U385" s="70">
        <f>+II1SA!A50</f>
        <v>0</v>
      </c>
      <c r="V385" s="73">
        <f>IF(II1SA!$H$32="M",AN384+U385,AN427+U385)</f>
        <v>1</v>
      </c>
      <c r="W385" s="253">
        <f t="shared" si="48"/>
        <v>26</v>
      </c>
      <c r="X385" s="242">
        <f t="shared" si="49"/>
        <v>25.5</v>
      </c>
      <c r="Y385" s="385">
        <v>8</v>
      </c>
      <c r="Z385" s="77" t="str">
        <f>IF(ABS(IF(II1SA!$H$32="M",AL384-W385,AL427-W385))&gt;1,"ALARM"," ")</f>
        <v xml:space="preserve"> </v>
      </c>
      <c r="AA385" s="28" t="str">
        <f>IF(ABS(IF(II1SA!$H$32="M",AM384-X385,AM427-X385))&gt;1,"ALARM"," ")</f>
        <v xml:space="preserve"> </v>
      </c>
      <c r="AB385" s="30"/>
      <c r="AC385" s="24">
        <v>3</v>
      </c>
      <c r="AD385" s="25">
        <v>8</v>
      </c>
      <c r="AE385" s="30"/>
      <c r="AF385" s="26">
        <f>II1SA!$H$35+5*(100-II1SA!$H$35)/12</f>
        <v>70.25</v>
      </c>
      <c r="AG385" s="27">
        <f t="shared" si="46"/>
        <v>66.099999999999994</v>
      </c>
      <c r="AH385" s="30"/>
      <c r="AI385" s="46" t="s">
        <v>9</v>
      </c>
      <c r="AJ385" s="34">
        <v>7</v>
      </c>
      <c r="AK385" s="35"/>
      <c r="AL385" s="26">
        <f>ROUNDDOWN(II1SA!$H$30*AF386/500,1)*5</f>
        <v>26</v>
      </c>
      <c r="AM385" s="242">
        <f t="shared" si="47"/>
        <v>25</v>
      </c>
      <c r="AN385" s="38">
        <f t="shared" si="45"/>
        <v>1.5</v>
      </c>
      <c r="AO385" s="30"/>
      <c r="AP385" s="257"/>
    </row>
    <row r="386" spans="21:42" ht="12.75" customHeight="1" x14ac:dyDescent="0.2">
      <c r="U386" s="70">
        <f>+II1SA!A51</f>
        <v>0</v>
      </c>
      <c r="V386" s="73">
        <f>IF(II1SA!$H$32="M",AN385+U386,AN428+U386)</f>
        <v>1.5</v>
      </c>
      <c r="W386" s="254">
        <f t="shared" si="48"/>
        <v>25</v>
      </c>
      <c r="X386" s="242">
        <f t="shared" si="49"/>
        <v>24</v>
      </c>
      <c r="Y386" s="40">
        <v>7</v>
      </c>
      <c r="Z386" s="80" t="str">
        <f>IF(ABS(IF(II1SA!$H$32="M",AL385-W386,AL428-W386))&gt;1,"ALARM"," ")</f>
        <v xml:space="preserve"> </v>
      </c>
      <c r="AA386" s="38" t="str">
        <f>IF(ABS(IF(II1SA!$H$32="M",AM385-X386,AM428-X386))&gt;1,"ALARM"," ")</f>
        <v xml:space="preserve"> </v>
      </c>
      <c r="AB386" s="30"/>
      <c r="AC386" s="46" t="s">
        <v>9</v>
      </c>
      <c r="AD386" s="34">
        <v>7</v>
      </c>
      <c r="AE386" s="35"/>
      <c r="AF386" s="47">
        <f>II1SA!$H$35+4*(100-II1SA!$H$35)/12</f>
        <v>66</v>
      </c>
      <c r="AG386" s="48">
        <f t="shared" si="46"/>
        <v>61.85</v>
      </c>
      <c r="AH386" s="30"/>
      <c r="AI386" s="43" t="s">
        <v>36</v>
      </c>
      <c r="AJ386" s="25">
        <v>6</v>
      </c>
      <c r="AK386" s="30"/>
      <c r="AL386" s="26">
        <f>ROUNDDOWN(II1SA!$H$30*AF387/500,1)*5</f>
        <v>24.5</v>
      </c>
      <c r="AM386" s="242">
        <f t="shared" si="47"/>
        <v>23.5</v>
      </c>
      <c r="AN386" s="28">
        <f t="shared" si="45"/>
        <v>1.5</v>
      </c>
      <c r="AO386" s="30"/>
      <c r="AP386" s="257"/>
    </row>
    <row r="387" spans="21:42" ht="12.75" customHeight="1" x14ac:dyDescent="0.2">
      <c r="U387" s="70">
        <f>+II1SA!A52</f>
        <v>0</v>
      </c>
      <c r="V387" s="72">
        <f>IF(II1SA!$H$32="M",AN386+U387,AN429+U387)</f>
        <v>1.5</v>
      </c>
      <c r="W387" s="253">
        <f t="shared" si="48"/>
        <v>23.5</v>
      </c>
      <c r="X387" s="242">
        <f t="shared" si="49"/>
        <v>22.5</v>
      </c>
      <c r="Y387" s="385">
        <v>6</v>
      </c>
      <c r="Z387" s="77" t="str">
        <f>IF(ABS(IF(II1SA!$H$32="M",AL386-W387,AL429-W387))&gt;1,"ALARM"," ")</f>
        <v xml:space="preserve"> </v>
      </c>
      <c r="AA387" s="28" t="str">
        <f>IF(ABS(IF(II1SA!$H$32="M",AM386-X387,AM429-X387))&gt;1,"ALARM"," ")</f>
        <v xml:space="preserve"> </v>
      </c>
      <c r="AB387" s="30"/>
      <c r="AC387" s="43" t="s">
        <v>36</v>
      </c>
      <c r="AD387" s="25">
        <v>6</v>
      </c>
      <c r="AE387" s="30"/>
      <c r="AF387" s="26">
        <f>II1SA!$H$35+3*(100-II1SA!$H$35)/12</f>
        <v>61.75</v>
      </c>
      <c r="AG387" s="27">
        <f t="shared" si="46"/>
        <v>57.6</v>
      </c>
      <c r="AH387" s="30"/>
      <c r="AI387" s="24">
        <v>4</v>
      </c>
      <c r="AJ387" s="25">
        <v>5</v>
      </c>
      <c r="AK387" s="30"/>
      <c r="AL387" s="26">
        <f>ROUNDDOWN(II1SA!$H$30*AF388/500,1)*5</f>
        <v>23</v>
      </c>
      <c r="AM387" s="242">
        <f t="shared" si="47"/>
        <v>21.5</v>
      </c>
      <c r="AN387" s="28">
        <f t="shared" si="45"/>
        <v>2</v>
      </c>
      <c r="AO387" s="30"/>
      <c r="AP387" s="257"/>
    </row>
    <row r="388" spans="21:42" ht="12.75" customHeight="1" x14ac:dyDescent="0.2">
      <c r="U388" s="70">
        <f>+II1SA!A53</f>
        <v>0</v>
      </c>
      <c r="V388" s="73">
        <f>IF(II1SA!$H$32="M",AN387+U388,AN430+U388)</f>
        <v>1.5</v>
      </c>
      <c r="W388" s="253">
        <f t="shared" si="48"/>
        <v>22</v>
      </c>
      <c r="X388" s="242">
        <f t="shared" si="49"/>
        <v>21</v>
      </c>
      <c r="Y388" s="385">
        <v>5</v>
      </c>
      <c r="Z388" s="77" t="str">
        <f>IF(ABS(IF(II1SA!$H$32="M",AL387-W388,AL430-W388))&gt;1,"ALARM"," ")</f>
        <v xml:space="preserve"> </v>
      </c>
      <c r="AA388" s="28" t="str">
        <f>IF(ABS(IF(II1SA!$H$32="M",AM387-X388,AM430-X388))&gt;1,"ALARM"," ")</f>
        <v xml:space="preserve"> </v>
      </c>
      <c r="AB388" s="30"/>
      <c r="AC388" s="24">
        <v>4</v>
      </c>
      <c r="AD388" s="25">
        <v>5</v>
      </c>
      <c r="AE388" s="30"/>
      <c r="AF388" s="26">
        <f>II1SA!$H$35+2*(100-II1SA!$H$35)/12</f>
        <v>57.5</v>
      </c>
      <c r="AG388" s="27">
        <f t="shared" si="46"/>
        <v>53.35</v>
      </c>
      <c r="AH388" s="30"/>
      <c r="AI388" s="46" t="s">
        <v>9</v>
      </c>
      <c r="AJ388" s="34">
        <v>4</v>
      </c>
      <c r="AK388" s="35"/>
      <c r="AL388" s="26">
        <f>ROUNDDOWN(II1SA!$H$30*AF389/500,1)*5</f>
        <v>21</v>
      </c>
      <c r="AM388" s="242">
        <f t="shared" si="47"/>
        <v>20</v>
      </c>
      <c r="AN388" s="38">
        <f t="shared" si="45"/>
        <v>1.5</v>
      </c>
      <c r="AO388" s="30"/>
      <c r="AP388" s="257"/>
    </row>
    <row r="389" spans="21:42" ht="12.75" customHeight="1" x14ac:dyDescent="0.2">
      <c r="U389" s="70">
        <f>+II1SA!A54</f>
        <v>0</v>
      </c>
      <c r="V389" s="75">
        <f>IF(II1SA!$H$32="M",AN388+U389,AN431+U389)</f>
        <v>1</v>
      </c>
      <c r="W389" s="254">
        <f t="shared" si="48"/>
        <v>20.5</v>
      </c>
      <c r="X389" s="242">
        <f t="shared" si="49"/>
        <v>20</v>
      </c>
      <c r="Y389" s="40">
        <v>4</v>
      </c>
      <c r="Z389" s="77" t="str">
        <f>IF(ABS(IF(II1SA!$H$32="M",AL388-W389,AL431-W389))&gt;1,"ALARM"," ")</f>
        <v xml:space="preserve"> </v>
      </c>
      <c r="AA389" s="28" t="str">
        <f>IF(ABS(IF(II1SA!$H$32="M",AM388-X389,AM431-X389))&gt;1,"ALARM"," ")</f>
        <v xml:space="preserve"> </v>
      </c>
      <c r="AB389" s="30"/>
      <c r="AC389" s="46" t="s">
        <v>9</v>
      </c>
      <c r="AD389" s="34">
        <v>4</v>
      </c>
      <c r="AE389" s="35"/>
      <c r="AF389" s="47">
        <f>II1SA!$H$35+1*(100-II1SA!$H$35)/12</f>
        <v>53.25</v>
      </c>
      <c r="AG389" s="48">
        <f t="shared" si="46"/>
        <v>49.1</v>
      </c>
      <c r="AH389" s="30"/>
      <c r="AI389" s="43" t="s">
        <v>36</v>
      </c>
      <c r="AJ389" s="25">
        <v>3</v>
      </c>
      <c r="AK389" s="30"/>
      <c r="AL389" s="26">
        <f>ROUNDDOWN(II1SA!$H$30*AF390/500,1)*5</f>
        <v>19.5</v>
      </c>
      <c r="AM389" s="242">
        <f t="shared" si="47"/>
        <v>18</v>
      </c>
      <c r="AN389" s="28">
        <f t="shared" si="45"/>
        <v>2</v>
      </c>
      <c r="AO389" s="30"/>
      <c r="AP389" s="257"/>
    </row>
    <row r="390" spans="21:42" ht="12.75" customHeight="1" x14ac:dyDescent="0.2">
      <c r="U390" s="70">
        <f>+II1SA!A55</f>
        <v>0</v>
      </c>
      <c r="V390" s="72">
        <f>IF(II1SA!$H$32="M",AN389+U390,AN432+U390)</f>
        <v>2</v>
      </c>
      <c r="W390" s="253">
        <f t="shared" si="48"/>
        <v>19.5</v>
      </c>
      <c r="X390" s="242">
        <f t="shared" si="49"/>
        <v>18</v>
      </c>
      <c r="Y390" s="385">
        <v>3</v>
      </c>
      <c r="Z390" s="79" t="str">
        <f>IF(ABS(IF(II1SA!$H$32="M",AL389-W390,AL432-W390))&gt;1,"ALARM"," ")</f>
        <v xml:space="preserve"> </v>
      </c>
      <c r="AA390" s="76" t="str">
        <f>IF(ABS(IF(II1SA!$H$32="M",AM389-X390,AM432-X390))&gt;1,"ALARM"," ")</f>
        <v xml:space="preserve"> </v>
      </c>
      <c r="AB390" s="30"/>
      <c r="AC390" s="43" t="s">
        <v>36</v>
      </c>
      <c r="AD390" s="25">
        <v>3</v>
      </c>
      <c r="AE390" s="30"/>
      <c r="AF390" s="26">
        <f>II1SA!$H$35</f>
        <v>49</v>
      </c>
      <c r="AG390" s="27">
        <f>AF391+0.01</f>
        <v>44.01</v>
      </c>
      <c r="AH390" s="30"/>
      <c r="AI390" s="24">
        <v>5</v>
      </c>
      <c r="AJ390" s="25">
        <v>2</v>
      </c>
      <c r="AK390" s="30"/>
      <c r="AL390" s="26">
        <f>ROUNDDOWN(II1SA!$H$30*AF391/500,1)*5</f>
        <v>17.5</v>
      </c>
      <c r="AM390" s="242">
        <f t="shared" si="47"/>
        <v>16</v>
      </c>
      <c r="AN390" s="28">
        <f t="shared" si="45"/>
        <v>2</v>
      </c>
      <c r="AO390" s="30"/>
      <c r="AP390" s="257"/>
    </row>
    <row r="391" spans="21:42" ht="12.75" customHeight="1" x14ac:dyDescent="0.2">
      <c r="U391" s="70">
        <f>+II1SA!A56</f>
        <v>0</v>
      </c>
      <c r="V391" s="73">
        <f>IF(II1SA!$H$32="M",AN390+U391,AN433+U391)</f>
        <v>2</v>
      </c>
      <c r="W391" s="253">
        <f t="shared" si="48"/>
        <v>17.5</v>
      </c>
      <c r="X391" s="242">
        <f t="shared" si="49"/>
        <v>16</v>
      </c>
      <c r="Y391" s="385">
        <v>2</v>
      </c>
      <c r="Z391" s="77" t="str">
        <f>IF(ABS(IF(II1SA!$H$32="M",AL390-W391,AL433-W391))&gt;1,"ALARM"," ")</f>
        <v xml:space="preserve"> </v>
      </c>
      <c r="AA391" s="28" t="str">
        <f>IF(ABS(IF(II1SA!$H$32="M",AM390-X391,AM433-X391))&gt;1,"ALARM"," ")</f>
        <v xml:space="preserve"> </v>
      </c>
      <c r="AB391" s="30"/>
      <c r="AC391" s="24">
        <v>5</v>
      </c>
      <c r="AD391" s="25">
        <v>2</v>
      </c>
      <c r="AE391" s="30"/>
      <c r="AF391" s="26">
        <f>AG392+2*(AF390-AG392)/3</f>
        <v>44</v>
      </c>
      <c r="AG391" s="27">
        <f>AF392+0.01</f>
        <v>39.01</v>
      </c>
      <c r="AH391" s="30"/>
      <c r="AI391" s="46" t="s">
        <v>9</v>
      </c>
      <c r="AJ391" s="34">
        <v>1</v>
      </c>
      <c r="AK391" s="35"/>
      <c r="AL391" s="26">
        <f>ROUNDDOWN(II1SA!$H$30*AF392/500,1)*5</f>
        <v>15.5</v>
      </c>
      <c r="AM391" s="248">
        <f>ROUNDUP(II1SA!$H$30*(II1SA!$H$34/500),1)*5</f>
        <v>14.000000000000002</v>
      </c>
      <c r="AN391" s="38">
        <f t="shared" si="45"/>
        <v>1.9999999999999982</v>
      </c>
      <c r="AO391" s="30"/>
    </row>
    <row r="392" spans="21:42" ht="12.75" customHeight="1" thickBot="1" x14ac:dyDescent="0.25">
      <c r="U392" s="70">
        <f>+II1SA!A57</f>
        <v>0</v>
      </c>
      <c r="V392" s="75">
        <f>IF(II1SA!$H$32="M",AN391+U392,AN434+U392)</f>
        <v>1.9999999999999982</v>
      </c>
      <c r="W392" s="254">
        <f t="shared" si="48"/>
        <v>15.5</v>
      </c>
      <c r="X392" s="242">
        <f t="shared" si="49"/>
        <v>14.000000000000002</v>
      </c>
      <c r="Y392" s="40">
        <v>1</v>
      </c>
      <c r="Z392" s="80" t="str">
        <f>IF(ABS(IF(II1SA!$H$32="M",AL391-W392,AL434-W392))&gt;1,"ALARM"," ")</f>
        <v xml:space="preserve"> </v>
      </c>
      <c r="AA392" s="38" t="str">
        <f>IF(ABS(IF(II1SA!$H$32="M",AM391-X392,AM434-X392))&gt;1,"ALARM"," ")</f>
        <v xml:space="preserve"> </v>
      </c>
      <c r="AB392" s="30"/>
      <c r="AC392" s="46" t="s">
        <v>9</v>
      </c>
      <c r="AD392" s="34">
        <v>1</v>
      </c>
      <c r="AE392" s="35"/>
      <c r="AF392" s="47">
        <f>AG392+(AF390-AG392)/3</f>
        <v>39</v>
      </c>
      <c r="AG392" s="48">
        <f>II1SA!$H$34</f>
        <v>34</v>
      </c>
      <c r="AH392" s="30"/>
      <c r="AI392" s="54">
        <v>6</v>
      </c>
      <c r="AJ392" s="55">
        <v>0</v>
      </c>
      <c r="AK392" s="56"/>
      <c r="AL392" s="61">
        <f>AM391-0.5</f>
        <v>13.500000000000002</v>
      </c>
      <c r="AM392" s="249">
        <v>0</v>
      </c>
      <c r="AN392" s="59">
        <f>IF(AM392&gt;AM391,"ALARM",AL392)</f>
        <v>13.500000000000002</v>
      </c>
      <c r="AO392" s="30"/>
    </row>
    <row r="393" spans="21:42" ht="12.75" customHeight="1" thickBot="1" x14ac:dyDescent="0.25">
      <c r="U393" s="12" t="s">
        <v>37</v>
      </c>
      <c r="V393" s="74">
        <f>IF(II1SA!$H$32="M",+W393,W435)</f>
        <v>0</v>
      </c>
      <c r="W393" s="255">
        <f t="shared" si="48"/>
        <v>13.500000000000002</v>
      </c>
      <c r="X393" s="249">
        <v>0</v>
      </c>
      <c r="Y393" s="60">
        <v>0</v>
      </c>
      <c r="Z393" s="78" t="str">
        <f>IF(ABS(IF(II1SA!$H$32="M",AL392-W393,AL435-W393))&gt;1,"ALARM"," ")</f>
        <v xml:space="preserve"> </v>
      </c>
      <c r="AA393" s="59" t="str">
        <f>IF(ABS(IF(II1SA!$H$32="M",AM392-X393,AM435-X393))&gt;1,"ALARM"," ")</f>
        <v xml:space="preserve"> </v>
      </c>
      <c r="AB393" s="30"/>
      <c r="AC393" s="54">
        <v>6</v>
      </c>
      <c r="AD393" s="55">
        <v>0</v>
      </c>
      <c r="AE393" s="56"/>
      <c r="AF393" s="61">
        <f>II1SA!$H$34-0.1</f>
        <v>33.9</v>
      </c>
      <c r="AG393" s="62">
        <v>0</v>
      </c>
      <c r="AH393" s="30"/>
      <c r="AI393" s="30"/>
      <c r="AJ393" s="30"/>
      <c r="AK393" s="30"/>
      <c r="AL393" s="30"/>
      <c r="AM393" s="30"/>
      <c r="AN393" s="30"/>
      <c r="AO393" s="30"/>
    </row>
    <row r="394" spans="21:42" ht="12.75" customHeight="1" x14ac:dyDescent="0.2">
      <c r="U394" s="15"/>
      <c r="V394" s="15"/>
      <c r="W394" s="15"/>
      <c r="X394" s="15"/>
      <c r="Y394" s="15"/>
      <c r="Z394" s="15"/>
      <c r="AA394" s="15"/>
      <c r="AB394" s="15"/>
      <c r="AC394" s="15"/>
      <c r="AD394" s="15"/>
      <c r="AE394" s="15"/>
      <c r="AF394" s="15"/>
      <c r="AG394" s="15"/>
      <c r="AH394" s="15"/>
      <c r="AI394" s="15"/>
      <c r="AJ394" s="15"/>
      <c r="AK394" s="15"/>
      <c r="AL394" s="15"/>
      <c r="AM394" s="15"/>
      <c r="AN394" s="15"/>
      <c r="AO394" s="15"/>
    </row>
    <row r="395" spans="21:42" ht="12.75" customHeight="1" x14ac:dyDescent="0.2">
      <c r="U395" s="15"/>
      <c r="V395" s="15"/>
      <c r="W395" s="15"/>
      <c r="X395" s="15"/>
      <c r="Y395" s="15"/>
      <c r="Z395" s="15"/>
      <c r="AA395" s="15"/>
      <c r="AB395" s="15"/>
      <c r="AC395" s="15"/>
      <c r="AD395" s="15"/>
      <c r="AE395" s="15"/>
      <c r="AF395" s="15"/>
      <c r="AG395" s="15"/>
      <c r="AH395" s="15"/>
      <c r="AI395" s="15"/>
      <c r="AJ395" s="15"/>
      <c r="AK395" s="15"/>
      <c r="AL395" s="15"/>
      <c r="AM395" s="15"/>
      <c r="AN395" s="15"/>
      <c r="AO395" s="15"/>
    </row>
    <row r="396" spans="21:42" ht="12.75" customHeight="1" x14ac:dyDescent="0.2">
      <c r="U396" s="15"/>
      <c r="V396" s="247">
        <f t="shared" ref="V396:V411" si="50">+X396</f>
        <v>0</v>
      </c>
      <c r="W396" s="247">
        <f>+W393</f>
        <v>13.500000000000002</v>
      </c>
      <c r="X396" s="247">
        <f>+X393</f>
        <v>0</v>
      </c>
      <c r="Y396" s="15">
        <f>+Y393</f>
        <v>0</v>
      </c>
      <c r="Z396" s="15"/>
      <c r="AA396" s="15"/>
      <c r="AB396" s="15"/>
      <c r="AC396" s="15"/>
      <c r="AD396" s="15"/>
      <c r="AE396" s="15"/>
      <c r="AF396" s="15"/>
      <c r="AG396" s="15"/>
      <c r="AH396" s="15"/>
      <c r="AI396" s="15"/>
      <c r="AJ396" s="15"/>
      <c r="AK396" s="15"/>
      <c r="AL396" s="15"/>
      <c r="AM396" s="15"/>
      <c r="AN396" s="15"/>
      <c r="AO396" s="15"/>
    </row>
    <row r="397" spans="21:42" ht="12.75" customHeight="1" x14ac:dyDescent="0.2">
      <c r="U397" s="15"/>
      <c r="V397" s="247">
        <f t="shared" si="50"/>
        <v>14.000000000000002</v>
      </c>
      <c r="W397" s="247">
        <f>+W392</f>
        <v>15.5</v>
      </c>
      <c r="X397" s="247">
        <f>+X392</f>
        <v>14.000000000000002</v>
      </c>
      <c r="Y397" s="15">
        <f>+Y392</f>
        <v>1</v>
      </c>
      <c r="Z397" s="15"/>
      <c r="AA397" s="15"/>
      <c r="AB397" s="15"/>
      <c r="AC397" s="15"/>
      <c r="AD397" s="15"/>
      <c r="AE397" s="15"/>
      <c r="AF397" s="15"/>
      <c r="AG397" s="15"/>
      <c r="AH397" s="15"/>
      <c r="AI397" s="15"/>
      <c r="AJ397" s="15"/>
      <c r="AK397" s="15"/>
      <c r="AL397" s="15"/>
      <c r="AM397" s="15"/>
      <c r="AN397" s="15"/>
      <c r="AO397" s="15"/>
    </row>
    <row r="398" spans="21:42" ht="12.75" customHeight="1" x14ac:dyDescent="0.2">
      <c r="U398" s="15"/>
      <c r="V398" s="247">
        <f t="shared" si="50"/>
        <v>16</v>
      </c>
      <c r="W398" s="247">
        <f>+W391</f>
        <v>17.5</v>
      </c>
      <c r="X398" s="247">
        <f>+X391</f>
        <v>16</v>
      </c>
      <c r="Y398" s="15">
        <f>+Y391</f>
        <v>2</v>
      </c>
      <c r="Z398" s="15"/>
      <c r="AA398" s="15"/>
      <c r="AB398" s="15"/>
      <c r="AC398" s="15"/>
      <c r="AD398" s="15"/>
      <c r="AE398" s="15"/>
      <c r="AF398" s="15"/>
      <c r="AG398" s="15"/>
      <c r="AH398" s="15"/>
      <c r="AI398" s="15"/>
      <c r="AJ398" s="15"/>
      <c r="AK398" s="15"/>
      <c r="AL398" s="15"/>
      <c r="AM398" s="15"/>
      <c r="AN398" s="15"/>
      <c r="AO398" s="15"/>
    </row>
    <row r="399" spans="21:42" ht="12.75" customHeight="1" x14ac:dyDescent="0.2">
      <c r="U399" s="15"/>
      <c r="V399" s="247">
        <f t="shared" si="50"/>
        <v>18</v>
      </c>
      <c r="W399" s="247">
        <f>+W390</f>
        <v>19.5</v>
      </c>
      <c r="X399" s="247">
        <f>+X390</f>
        <v>18</v>
      </c>
      <c r="Y399" s="15">
        <f>+Y390</f>
        <v>3</v>
      </c>
      <c r="Z399" s="15"/>
      <c r="AA399" s="15"/>
      <c r="AB399" s="15"/>
      <c r="AC399" s="15"/>
      <c r="AD399" s="15"/>
      <c r="AE399" s="15"/>
      <c r="AF399" s="15"/>
      <c r="AG399" s="15"/>
      <c r="AH399" s="15"/>
      <c r="AI399" s="15"/>
      <c r="AJ399" s="15"/>
      <c r="AK399" s="15"/>
      <c r="AL399" s="15"/>
      <c r="AM399" s="15"/>
      <c r="AN399" s="15"/>
      <c r="AO399" s="15"/>
    </row>
    <row r="400" spans="21:42" ht="12.75" customHeight="1" x14ac:dyDescent="0.2">
      <c r="U400" s="15"/>
      <c r="V400" s="247">
        <f t="shared" si="50"/>
        <v>20</v>
      </c>
      <c r="W400" s="247">
        <f>+W389</f>
        <v>20.5</v>
      </c>
      <c r="X400" s="247">
        <f>+X389</f>
        <v>20</v>
      </c>
      <c r="Y400" s="15">
        <f>+Y389</f>
        <v>4</v>
      </c>
      <c r="Z400" s="15"/>
      <c r="AA400" s="15"/>
      <c r="AB400" s="15"/>
      <c r="AC400" s="15"/>
      <c r="AD400" s="15"/>
      <c r="AE400" s="15"/>
      <c r="AF400" s="15"/>
      <c r="AG400" s="15"/>
      <c r="AH400" s="15"/>
      <c r="AI400" s="15"/>
      <c r="AJ400" s="15"/>
      <c r="AK400" s="15"/>
      <c r="AL400" s="15"/>
      <c r="AM400" s="15"/>
      <c r="AN400" s="15"/>
      <c r="AO400" s="15"/>
    </row>
    <row r="401" spans="21:41" ht="12.75" customHeight="1" x14ac:dyDescent="0.2">
      <c r="U401" s="15"/>
      <c r="V401" s="247">
        <f t="shared" si="50"/>
        <v>21</v>
      </c>
      <c r="W401" s="247">
        <f>+W388</f>
        <v>22</v>
      </c>
      <c r="X401" s="247">
        <f>+X388</f>
        <v>21</v>
      </c>
      <c r="Y401" s="15">
        <f>+Y388</f>
        <v>5</v>
      </c>
      <c r="Z401" s="15"/>
      <c r="AA401" s="15"/>
      <c r="AB401" s="15"/>
      <c r="AC401" s="15"/>
      <c r="AD401" s="15"/>
      <c r="AE401" s="15"/>
      <c r="AF401" s="15"/>
      <c r="AG401" s="15"/>
      <c r="AH401" s="15"/>
      <c r="AI401" s="15"/>
      <c r="AJ401" s="15"/>
      <c r="AK401" s="15"/>
      <c r="AL401" s="15"/>
      <c r="AM401" s="15"/>
      <c r="AN401" s="15"/>
      <c r="AO401" s="15"/>
    </row>
    <row r="402" spans="21:41" ht="12.75" customHeight="1" x14ac:dyDescent="0.2">
      <c r="U402" s="15"/>
      <c r="V402" s="247">
        <f t="shared" si="50"/>
        <v>22.5</v>
      </c>
      <c r="W402" s="247">
        <f>+W387</f>
        <v>23.5</v>
      </c>
      <c r="X402" s="247">
        <f>+X387</f>
        <v>22.5</v>
      </c>
      <c r="Y402" s="15">
        <f>+Y387</f>
        <v>6</v>
      </c>
      <c r="Z402" s="15"/>
      <c r="AA402" s="15"/>
      <c r="AB402" s="15"/>
      <c r="AC402" s="15"/>
      <c r="AD402" s="15"/>
      <c r="AE402" s="15"/>
      <c r="AF402" s="15"/>
      <c r="AG402" s="15"/>
      <c r="AH402" s="15"/>
      <c r="AI402" s="15"/>
      <c r="AJ402" s="15"/>
      <c r="AK402" s="15"/>
      <c r="AL402" s="15"/>
      <c r="AM402" s="15"/>
      <c r="AN402" s="15"/>
      <c r="AO402" s="15"/>
    </row>
    <row r="403" spans="21:41" ht="12.75" customHeight="1" x14ac:dyDescent="0.2">
      <c r="U403" s="15"/>
      <c r="V403" s="247">
        <f t="shared" si="50"/>
        <v>24</v>
      </c>
      <c r="W403" s="247">
        <f>+W386</f>
        <v>25</v>
      </c>
      <c r="X403" s="247">
        <f>+X386</f>
        <v>24</v>
      </c>
      <c r="Y403" s="15">
        <f>+Y386</f>
        <v>7</v>
      </c>
      <c r="Z403" s="15"/>
      <c r="AA403" s="15"/>
      <c r="AB403" s="15"/>
      <c r="AC403" s="15"/>
      <c r="AD403" s="15"/>
      <c r="AE403" s="15"/>
      <c r="AF403" s="15"/>
      <c r="AG403" s="15"/>
      <c r="AH403" s="15"/>
      <c r="AI403" s="15"/>
      <c r="AJ403" s="15"/>
      <c r="AK403" s="15"/>
      <c r="AL403" s="15"/>
      <c r="AM403" s="15"/>
      <c r="AN403" s="15"/>
      <c r="AO403" s="15"/>
    </row>
    <row r="404" spans="21:41" ht="12.75" customHeight="1" x14ac:dyDescent="0.2">
      <c r="U404" s="15"/>
      <c r="V404" s="247">
        <f t="shared" si="50"/>
        <v>25.5</v>
      </c>
      <c r="W404" s="247">
        <f>+W385</f>
        <v>26</v>
      </c>
      <c r="X404" s="247">
        <f>+X385</f>
        <v>25.5</v>
      </c>
      <c r="Y404" s="15">
        <f>+Y385</f>
        <v>8</v>
      </c>
      <c r="Z404" s="15"/>
      <c r="AA404" s="15"/>
      <c r="AB404" s="15"/>
      <c r="AC404" s="15"/>
      <c r="AD404" s="15"/>
      <c r="AE404" s="15"/>
      <c r="AF404" s="15"/>
      <c r="AG404" s="15"/>
      <c r="AH404" s="15"/>
      <c r="AI404" s="15"/>
      <c r="AJ404" s="15"/>
      <c r="AK404" s="15"/>
      <c r="AL404" s="15"/>
      <c r="AM404" s="15"/>
      <c r="AN404" s="15"/>
      <c r="AO404" s="15"/>
    </row>
    <row r="405" spans="21:41" ht="12.75" customHeight="1" x14ac:dyDescent="0.2">
      <c r="U405" s="15"/>
      <c r="V405" s="247">
        <f t="shared" si="50"/>
        <v>26.5</v>
      </c>
      <c r="W405" s="247">
        <f>+W384</f>
        <v>27.5</v>
      </c>
      <c r="X405" s="247">
        <f>+X384</f>
        <v>26.5</v>
      </c>
      <c r="Y405" s="15">
        <f>+Y384</f>
        <v>9</v>
      </c>
      <c r="Z405" s="15"/>
      <c r="AA405" s="15"/>
      <c r="AB405" s="15"/>
      <c r="AC405" s="15"/>
      <c r="AD405" s="15"/>
      <c r="AE405" s="15"/>
      <c r="AF405" s="15"/>
      <c r="AG405" s="15"/>
      <c r="AH405" s="15"/>
      <c r="AI405" s="15"/>
      <c r="AJ405" s="15"/>
      <c r="AK405" s="15"/>
      <c r="AL405" s="15"/>
      <c r="AM405" s="15"/>
      <c r="AN405" s="15"/>
      <c r="AO405" s="15"/>
    </row>
    <row r="406" spans="21:41" ht="12.75" customHeight="1" x14ac:dyDescent="0.2">
      <c r="U406" s="15"/>
      <c r="V406" s="247">
        <f t="shared" si="50"/>
        <v>28</v>
      </c>
      <c r="W406" s="247">
        <f>+W383</f>
        <v>29.5</v>
      </c>
      <c r="X406" s="247">
        <f>+X383</f>
        <v>28</v>
      </c>
      <c r="Y406" s="15">
        <f>+Y383</f>
        <v>10</v>
      </c>
      <c r="Z406" s="15"/>
      <c r="AA406" s="15"/>
      <c r="AB406" s="15"/>
      <c r="AC406" s="15"/>
      <c r="AD406" s="15"/>
      <c r="AE406" s="15"/>
      <c r="AF406" s="15"/>
      <c r="AG406" s="15"/>
      <c r="AH406" s="15"/>
      <c r="AI406" s="15"/>
      <c r="AJ406" s="15"/>
      <c r="AK406" s="15"/>
      <c r="AL406" s="15"/>
      <c r="AM406" s="15"/>
      <c r="AN406" s="15"/>
      <c r="AO406" s="15"/>
    </row>
    <row r="407" spans="21:41" ht="12.75" customHeight="1" x14ac:dyDescent="0.2">
      <c r="U407" s="15"/>
      <c r="V407" s="247">
        <f t="shared" si="50"/>
        <v>30</v>
      </c>
      <c r="W407" s="247">
        <f>+W382</f>
        <v>31.5</v>
      </c>
      <c r="X407" s="247">
        <f>+X382</f>
        <v>30</v>
      </c>
      <c r="Y407" s="15">
        <f>+Y382</f>
        <v>11</v>
      </c>
      <c r="Z407" s="15"/>
      <c r="AA407" s="15"/>
      <c r="AB407" s="15"/>
      <c r="AC407" s="15"/>
      <c r="AD407" s="15"/>
      <c r="AE407" s="15"/>
      <c r="AF407" s="15"/>
      <c r="AG407" s="15"/>
      <c r="AH407" s="15"/>
      <c r="AI407" s="15"/>
      <c r="AJ407" s="15"/>
      <c r="AK407" s="15"/>
      <c r="AL407" s="15"/>
      <c r="AM407" s="15"/>
      <c r="AN407" s="15"/>
      <c r="AO407" s="15"/>
    </row>
    <row r="408" spans="21:41" ht="12.75" customHeight="1" x14ac:dyDescent="0.2">
      <c r="U408" s="15"/>
      <c r="V408" s="247">
        <f t="shared" si="50"/>
        <v>32</v>
      </c>
      <c r="W408" s="247">
        <f>+W381</f>
        <v>33.5</v>
      </c>
      <c r="X408" s="247">
        <f>+X381</f>
        <v>32</v>
      </c>
      <c r="Y408" s="15">
        <f>+Y381</f>
        <v>12</v>
      </c>
      <c r="Z408" s="15"/>
      <c r="AA408" s="15"/>
      <c r="AB408" s="15"/>
      <c r="AC408" s="15"/>
      <c r="AD408" s="15"/>
      <c r="AE408" s="15"/>
      <c r="AF408" s="15"/>
      <c r="AG408" s="15"/>
      <c r="AH408" s="15"/>
      <c r="AI408" s="15"/>
      <c r="AJ408" s="15"/>
      <c r="AK408" s="15"/>
      <c r="AL408" s="15"/>
      <c r="AM408" s="15"/>
      <c r="AN408" s="15"/>
      <c r="AO408" s="15"/>
    </row>
    <row r="409" spans="21:41" ht="12.75" customHeight="1" x14ac:dyDescent="0.2">
      <c r="U409" s="15"/>
      <c r="V409" s="247">
        <f t="shared" si="50"/>
        <v>34</v>
      </c>
      <c r="W409" s="247">
        <f>+W380</f>
        <v>35.5</v>
      </c>
      <c r="X409" s="247">
        <f>+X380</f>
        <v>34</v>
      </c>
      <c r="Y409" s="15">
        <f>+Y380</f>
        <v>13</v>
      </c>
      <c r="Z409" s="15"/>
      <c r="AA409" s="15"/>
      <c r="AB409" s="15"/>
      <c r="AC409" s="15"/>
      <c r="AD409" s="15"/>
      <c r="AE409" s="15"/>
      <c r="AF409" s="15"/>
      <c r="AG409" s="15"/>
      <c r="AH409" s="15"/>
      <c r="AI409" s="15"/>
      <c r="AJ409" s="15"/>
      <c r="AK409" s="15"/>
      <c r="AL409" s="15"/>
      <c r="AM409" s="15"/>
      <c r="AN409" s="15"/>
      <c r="AO409" s="15"/>
    </row>
    <row r="410" spans="21:41" ht="12.75" customHeight="1" x14ac:dyDescent="0.2">
      <c r="U410" s="15"/>
      <c r="V410" s="247">
        <f t="shared" si="50"/>
        <v>36</v>
      </c>
      <c r="W410" s="247">
        <f>+W379</f>
        <v>37.5</v>
      </c>
      <c r="X410" s="247">
        <f>+X379</f>
        <v>36</v>
      </c>
      <c r="Y410" s="15">
        <f>+Y379</f>
        <v>14</v>
      </c>
      <c r="Z410" s="15"/>
      <c r="AA410" s="15"/>
      <c r="AB410" s="15"/>
      <c r="AC410" s="15"/>
      <c r="AD410" s="15"/>
      <c r="AE410" s="15"/>
      <c r="AF410" s="15"/>
      <c r="AG410" s="15"/>
      <c r="AH410" s="15"/>
      <c r="AI410" s="15"/>
      <c r="AJ410" s="15"/>
      <c r="AK410" s="15"/>
      <c r="AL410" s="15"/>
      <c r="AM410" s="15"/>
      <c r="AN410" s="15"/>
      <c r="AO410" s="15"/>
    </row>
    <row r="411" spans="21:41" ht="12.75" customHeight="1" x14ac:dyDescent="0.2">
      <c r="U411" s="15"/>
      <c r="V411" s="247">
        <f t="shared" si="50"/>
        <v>38</v>
      </c>
      <c r="W411" s="247">
        <f>+W378</f>
        <v>40</v>
      </c>
      <c r="X411" s="247">
        <f>+X378</f>
        <v>38</v>
      </c>
      <c r="Y411" s="63">
        <f>+Y378</f>
        <v>15</v>
      </c>
      <c r="Z411" s="15"/>
      <c r="AA411" s="15"/>
      <c r="AB411" s="15"/>
      <c r="AC411" s="15"/>
      <c r="AD411" s="15"/>
      <c r="AE411" s="15"/>
      <c r="AF411" s="15"/>
      <c r="AG411" s="15"/>
      <c r="AH411" s="15"/>
      <c r="AI411" s="15"/>
      <c r="AJ411" s="15"/>
      <c r="AK411" s="15"/>
      <c r="AL411" s="15"/>
      <c r="AM411" s="15"/>
      <c r="AN411" s="15"/>
      <c r="AO411" s="15"/>
    </row>
    <row r="412" spans="21:41" ht="12.75" customHeight="1" x14ac:dyDescent="0.2">
      <c r="U412" s="15"/>
      <c r="V412" s="15"/>
      <c r="W412" s="15"/>
      <c r="X412" s="15"/>
      <c r="Y412" s="15"/>
      <c r="Z412" s="15"/>
      <c r="AA412" s="15"/>
      <c r="AB412" s="15"/>
      <c r="AC412" s="15"/>
      <c r="AD412" s="15"/>
      <c r="AE412" s="15"/>
      <c r="AF412" s="15"/>
      <c r="AG412" s="15"/>
      <c r="AH412" s="15"/>
      <c r="AI412" s="15"/>
      <c r="AJ412" s="15"/>
      <c r="AK412" s="15"/>
      <c r="AL412" s="15"/>
      <c r="AM412" s="15"/>
      <c r="AN412" s="15"/>
      <c r="AO412" s="15"/>
    </row>
    <row r="413" spans="21:41" ht="12.75" customHeight="1" x14ac:dyDescent="0.2">
      <c r="U413" s="15"/>
      <c r="V413" s="15"/>
      <c r="W413" s="15"/>
      <c r="X413" s="15"/>
      <c r="Y413" s="15"/>
      <c r="Z413" s="15"/>
      <c r="AA413" s="15"/>
      <c r="AB413" s="15"/>
      <c r="AC413" s="15"/>
      <c r="AD413" s="15"/>
      <c r="AE413" s="15"/>
      <c r="AF413" s="15"/>
      <c r="AG413" s="15"/>
      <c r="AH413" s="15"/>
      <c r="AI413" s="15"/>
      <c r="AJ413" s="15"/>
      <c r="AK413" s="15"/>
      <c r="AL413" s="15"/>
      <c r="AM413" s="15"/>
      <c r="AN413" s="15"/>
      <c r="AO413" s="15"/>
    </row>
    <row r="414" spans="21:41" ht="12.75" customHeight="1" x14ac:dyDescent="0.2">
      <c r="U414" s="15"/>
      <c r="V414" s="15"/>
      <c r="W414" s="15"/>
      <c r="X414" s="15"/>
      <c r="Y414" s="15"/>
      <c r="Z414" s="15"/>
      <c r="AA414" s="15"/>
      <c r="AB414" s="15"/>
      <c r="AC414" s="15"/>
      <c r="AD414" s="15"/>
      <c r="AE414" s="15"/>
      <c r="AF414" s="15"/>
      <c r="AG414" s="15"/>
      <c r="AH414" s="15"/>
      <c r="AI414" s="15"/>
      <c r="AJ414" s="15"/>
      <c r="AK414" s="15"/>
      <c r="AL414" s="15"/>
      <c r="AM414" s="15"/>
      <c r="AN414" s="15"/>
      <c r="AO414" s="15"/>
    </row>
    <row r="415" spans="21:41" ht="12.75" customHeight="1" x14ac:dyDescent="0.2">
      <c r="U415" s="15"/>
      <c r="V415" s="15"/>
      <c r="W415" s="15"/>
      <c r="X415" s="15"/>
      <c r="Y415" s="15"/>
      <c r="Z415" s="15"/>
      <c r="AA415" s="15"/>
      <c r="AB415" s="15"/>
      <c r="AC415" s="15"/>
      <c r="AD415" s="15"/>
      <c r="AE415" s="15"/>
      <c r="AF415" s="15"/>
      <c r="AG415" s="15"/>
      <c r="AH415" s="20"/>
      <c r="AI415" s="383"/>
      <c r="AJ415" s="26"/>
      <c r="AK415" s="26"/>
      <c r="AL415" s="20"/>
      <c r="AM415" s="53"/>
      <c r="AN415" s="383"/>
      <c r="AO415" s="30"/>
    </row>
    <row r="416" spans="21:41" ht="12.75" customHeight="1" thickBot="1" x14ac:dyDescent="0.25">
      <c r="U416" s="383"/>
      <c r="V416" s="250"/>
      <c r="W416" s="500"/>
      <c r="X416" s="500"/>
      <c r="Y416" s="30"/>
      <c r="Z416" s="500"/>
      <c r="AA416" s="500"/>
      <c r="AB416" s="15"/>
      <c r="AC416" s="30"/>
      <c r="AD416" s="383"/>
      <c r="AE416" s="383"/>
      <c r="AF416" s="26"/>
      <c r="AG416" s="26"/>
      <c r="AH416" s="20"/>
      <c r="AI416" s="30"/>
      <c r="AJ416" s="383"/>
      <c r="AK416" s="30"/>
      <c r="AL416" s="383"/>
      <c r="AM416" s="383"/>
      <c r="AN416" s="383"/>
      <c r="AO416" s="383"/>
    </row>
    <row r="417" spans="21:41" ht="12.75" customHeight="1" x14ac:dyDescent="0.2">
      <c r="U417" s="251"/>
      <c r="V417" s="250"/>
      <c r="W417" s="501"/>
      <c r="X417" s="501"/>
      <c r="Y417" s="30"/>
      <c r="Z417" s="500"/>
      <c r="AA417" s="500"/>
      <c r="AB417" s="15"/>
      <c r="AC417" s="18" t="s">
        <v>6</v>
      </c>
      <c r="AD417" s="19" t="s">
        <v>18</v>
      </c>
      <c r="AE417" s="384"/>
      <c r="AF417" s="502" t="s">
        <v>27</v>
      </c>
      <c r="AG417" s="503"/>
      <c r="AH417" s="20"/>
      <c r="AI417" s="18" t="s">
        <v>6</v>
      </c>
      <c r="AJ417" s="19" t="s">
        <v>18</v>
      </c>
      <c r="AK417" s="21"/>
      <c r="AL417" s="504" t="s">
        <v>28</v>
      </c>
      <c r="AM417" s="505"/>
      <c r="AN417" s="22" t="s">
        <v>29</v>
      </c>
      <c r="AO417" s="20"/>
    </row>
    <row r="418" spans="21:41" ht="12.75" customHeight="1" x14ac:dyDescent="0.2">
      <c r="U418" s="252"/>
      <c r="V418" s="250"/>
      <c r="W418" s="383"/>
      <c r="X418" s="383"/>
      <c r="Y418" s="30"/>
      <c r="Z418" s="500"/>
      <c r="AA418" s="500"/>
      <c r="AB418" s="15"/>
      <c r="AC418" s="24"/>
      <c r="AD418" s="25"/>
      <c r="AE418" s="383"/>
      <c r="AF418" s="26" t="s">
        <v>32</v>
      </c>
      <c r="AG418" s="27" t="s">
        <v>33</v>
      </c>
      <c r="AH418" s="20"/>
      <c r="AI418" s="24"/>
      <c r="AJ418" s="25"/>
      <c r="AK418" s="383"/>
      <c r="AL418" s="383" t="s">
        <v>32</v>
      </c>
      <c r="AM418" s="241" t="s">
        <v>33</v>
      </c>
      <c r="AN418" s="28"/>
      <c r="AO418" s="20"/>
    </row>
    <row r="419" spans="21:41" ht="12.75" customHeight="1" x14ac:dyDescent="0.2">
      <c r="U419" s="30"/>
      <c r="V419" s="250"/>
      <c r="W419" s="383"/>
      <c r="X419" s="383"/>
      <c r="Y419" s="30"/>
      <c r="Z419" s="383"/>
      <c r="AA419" s="383"/>
      <c r="AB419" s="15"/>
      <c r="AC419" s="33"/>
      <c r="AD419" s="34"/>
      <c r="AE419" s="35"/>
      <c r="AF419" s="41"/>
      <c r="AG419" s="42"/>
      <c r="AH419" s="30"/>
      <c r="AI419" s="33"/>
      <c r="AJ419" s="34"/>
      <c r="AK419" s="35"/>
      <c r="AL419" s="36"/>
      <c r="AM419" s="37"/>
      <c r="AN419" s="38"/>
      <c r="AO419" s="30"/>
    </row>
    <row r="420" spans="21:41" ht="12.75" customHeight="1" x14ac:dyDescent="0.2">
      <c r="U420" s="251"/>
      <c r="V420" s="250"/>
      <c r="W420" s="44"/>
      <c r="X420" s="383"/>
      <c r="Y420" s="30"/>
      <c r="Z420" s="383"/>
      <c r="AA420" s="383"/>
      <c r="AB420" s="15"/>
      <c r="AC420" s="43" t="s">
        <v>36</v>
      </c>
      <c r="AD420" s="25">
        <v>15</v>
      </c>
      <c r="AE420" s="30"/>
      <c r="AF420" s="26">
        <f>II1SA!$H$35+30*(100-II1SA!$H$35)/30</f>
        <v>100</v>
      </c>
      <c r="AG420" s="27">
        <f t="shared" ref="AG420:AG431" si="51">AF421+0.1</f>
        <v>95</v>
      </c>
      <c r="AH420" s="30"/>
      <c r="AI420" s="43" t="s">
        <v>36</v>
      </c>
      <c r="AJ420" s="25">
        <v>15</v>
      </c>
      <c r="AK420" s="30"/>
      <c r="AL420" s="26">
        <f>II1SA!$H$30</f>
        <v>40</v>
      </c>
      <c r="AM420" s="242">
        <f>AL421+0.5</f>
        <v>38</v>
      </c>
      <c r="AN420" s="28">
        <f t="shared" ref="AN420:AN434" si="52">IF(AM420&gt;AL420,"ALARM",AL420-AL421)</f>
        <v>2.5</v>
      </c>
      <c r="AO420" s="30"/>
    </row>
    <row r="421" spans="21:41" ht="12.75" customHeight="1" x14ac:dyDescent="0.2">
      <c r="U421" s="251"/>
      <c r="V421" s="250"/>
      <c r="W421" s="383"/>
      <c r="X421" s="383"/>
      <c r="Y421" s="30"/>
      <c r="Z421" s="383"/>
      <c r="AA421" s="383"/>
      <c r="AB421" s="15"/>
      <c r="AC421" s="24">
        <v>1</v>
      </c>
      <c r="AD421" s="25">
        <v>14</v>
      </c>
      <c r="AE421" s="30"/>
      <c r="AF421" s="26">
        <f>II1SA!$H$35+27*(100-II1SA!$H$35)/30</f>
        <v>94.9</v>
      </c>
      <c r="AG421" s="27">
        <f t="shared" si="51"/>
        <v>89.899999999999991</v>
      </c>
      <c r="AH421" s="30"/>
      <c r="AI421" s="24">
        <v>1</v>
      </c>
      <c r="AJ421" s="25">
        <v>14</v>
      </c>
      <c r="AK421" s="30"/>
      <c r="AL421" s="26">
        <f>ROUNDDOWN(II1SA!$H$30*AF421/500,1)*5</f>
        <v>37.5</v>
      </c>
      <c r="AM421" s="242">
        <f t="shared" ref="AM421:AM433" si="53">AL422+0.5</f>
        <v>36</v>
      </c>
      <c r="AN421" s="28">
        <f t="shared" si="52"/>
        <v>2</v>
      </c>
      <c r="AO421" s="30"/>
    </row>
    <row r="422" spans="21:41" ht="12.75" customHeight="1" x14ac:dyDescent="0.2">
      <c r="U422" s="251"/>
      <c r="V422" s="250"/>
      <c r="W422" s="383"/>
      <c r="X422" s="383"/>
      <c r="Y422" s="30"/>
      <c r="Z422" s="383"/>
      <c r="AA422" s="383"/>
      <c r="AB422" s="15"/>
      <c r="AC422" s="46" t="s">
        <v>9</v>
      </c>
      <c r="AD422" s="34">
        <v>13</v>
      </c>
      <c r="AE422" s="35"/>
      <c r="AF422" s="47">
        <f>II1SA!$H$35+24*(100-II1SA!$H$35)/30</f>
        <v>89.8</v>
      </c>
      <c r="AG422" s="48">
        <f t="shared" si="51"/>
        <v>84.8</v>
      </c>
      <c r="AH422" s="30"/>
      <c r="AI422" s="46" t="s">
        <v>9</v>
      </c>
      <c r="AJ422" s="34">
        <v>13</v>
      </c>
      <c r="AK422" s="35"/>
      <c r="AL422" s="26">
        <f>ROUNDDOWN(II1SA!$H$30*AF422/500,1)*5</f>
        <v>35.5</v>
      </c>
      <c r="AM422" s="242">
        <f t="shared" si="53"/>
        <v>34</v>
      </c>
      <c r="AN422" s="38">
        <f t="shared" si="52"/>
        <v>2</v>
      </c>
      <c r="AO422" s="30"/>
    </row>
    <row r="423" spans="21:41" ht="12.75" customHeight="1" x14ac:dyDescent="0.2">
      <c r="U423" s="251"/>
      <c r="V423" s="250"/>
      <c r="W423" s="383"/>
      <c r="X423" s="383"/>
      <c r="Y423" s="30"/>
      <c r="Z423" s="383"/>
      <c r="AA423" s="383"/>
      <c r="AB423" s="15"/>
      <c r="AC423" s="43" t="s">
        <v>36</v>
      </c>
      <c r="AD423" s="25">
        <v>12</v>
      </c>
      <c r="AE423" s="30"/>
      <c r="AF423" s="26">
        <f>II1SA!$H$35+21*(100-II1SA!$H$35)/30</f>
        <v>84.7</v>
      </c>
      <c r="AG423" s="27">
        <f t="shared" si="51"/>
        <v>79.699999999999989</v>
      </c>
      <c r="AH423" s="30"/>
      <c r="AI423" s="43" t="s">
        <v>36</v>
      </c>
      <c r="AJ423" s="25">
        <v>12</v>
      </c>
      <c r="AK423" s="30"/>
      <c r="AL423" s="26">
        <f>ROUNDDOWN(II1SA!$H$30*AF423/500,1)*5</f>
        <v>33.5</v>
      </c>
      <c r="AM423" s="242">
        <f t="shared" si="53"/>
        <v>32</v>
      </c>
      <c r="AN423" s="28">
        <f t="shared" si="52"/>
        <v>2</v>
      </c>
      <c r="AO423" s="30"/>
    </row>
    <row r="424" spans="21:41" ht="12.75" customHeight="1" x14ac:dyDescent="0.2">
      <c r="U424" s="251"/>
      <c r="V424" s="250"/>
      <c r="W424" s="383"/>
      <c r="X424" s="383"/>
      <c r="Y424" s="30"/>
      <c r="Z424" s="383"/>
      <c r="AA424" s="383"/>
      <c r="AB424" s="15"/>
      <c r="AC424" s="24">
        <v>2</v>
      </c>
      <c r="AD424" s="25">
        <v>11</v>
      </c>
      <c r="AE424" s="30"/>
      <c r="AF424" s="26">
        <f>II1SA!$H$35+18*(100-II1SA!$H$35)/30</f>
        <v>79.599999999999994</v>
      </c>
      <c r="AG424" s="27">
        <f t="shared" si="51"/>
        <v>74.599999999999994</v>
      </c>
      <c r="AH424" s="30"/>
      <c r="AI424" s="24">
        <v>2</v>
      </c>
      <c r="AJ424" s="25">
        <v>11</v>
      </c>
      <c r="AK424" s="30"/>
      <c r="AL424" s="26">
        <f>ROUNDDOWN(II1SA!$H$30*AF424/500,1)*5</f>
        <v>31.5</v>
      </c>
      <c r="AM424" s="242">
        <f t="shared" si="53"/>
        <v>30</v>
      </c>
      <c r="AN424" s="28">
        <f t="shared" si="52"/>
        <v>2</v>
      </c>
      <c r="AO424" s="30"/>
    </row>
    <row r="425" spans="21:41" ht="12.75" customHeight="1" x14ac:dyDescent="0.2">
      <c r="U425" s="251"/>
      <c r="V425" s="250"/>
      <c r="W425" s="383"/>
      <c r="X425" s="383"/>
      <c r="Y425" s="30"/>
      <c r="Z425" s="383"/>
      <c r="AA425" s="383"/>
      <c r="AB425" s="15"/>
      <c r="AC425" s="46" t="s">
        <v>9</v>
      </c>
      <c r="AD425" s="34">
        <v>10</v>
      </c>
      <c r="AE425" s="35"/>
      <c r="AF425" s="47">
        <f>II1SA!$H$35+15*(100-II1SA!$H$35)/30</f>
        <v>74.5</v>
      </c>
      <c r="AG425" s="48">
        <f t="shared" si="51"/>
        <v>69.5</v>
      </c>
      <c r="AH425" s="30"/>
      <c r="AI425" s="46" t="s">
        <v>9</v>
      </c>
      <c r="AJ425" s="34">
        <v>10</v>
      </c>
      <c r="AK425" s="35"/>
      <c r="AL425" s="26">
        <f>ROUNDDOWN(II1SA!$H$30*AF425/500,1)*5</f>
        <v>29.5</v>
      </c>
      <c r="AM425" s="242">
        <f t="shared" si="53"/>
        <v>28</v>
      </c>
      <c r="AN425" s="38">
        <f t="shared" si="52"/>
        <v>2</v>
      </c>
      <c r="AO425" s="30"/>
    </row>
    <row r="426" spans="21:41" ht="12.75" customHeight="1" x14ac:dyDescent="0.2">
      <c r="U426" s="251"/>
      <c r="V426" s="250"/>
      <c r="W426" s="383"/>
      <c r="X426" s="383"/>
      <c r="Y426" s="30"/>
      <c r="Z426" s="383"/>
      <c r="AA426" s="383"/>
      <c r="AB426" s="15"/>
      <c r="AC426" s="43" t="s">
        <v>36</v>
      </c>
      <c r="AD426" s="25">
        <v>9</v>
      </c>
      <c r="AE426" s="30"/>
      <c r="AF426" s="26">
        <f>II1SA!$H$35+12*(100-II1SA!$H$35)/30</f>
        <v>69.400000000000006</v>
      </c>
      <c r="AG426" s="27">
        <f t="shared" si="51"/>
        <v>66.099999999999994</v>
      </c>
      <c r="AH426" s="30"/>
      <c r="AI426" s="43" t="s">
        <v>36</v>
      </c>
      <c r="AJ426" s="25">
        <v>9</v>
      </c>
      <c r="AK426" s="30"/>
      <c r="AL426" s="26">
        <f>ROUNDDOWN(II1SA!$H$30*AF426/500,1)*5</f>
        <v>27.5</v>
      </c>
      <c r="AM426" s="242">
        <f t="shared" si="53"/>
        <v>26.5</v>
      </c>
      <c r="AN426" s="28">
        <f t="shared" si="52"/>
        <v>1.5</v>
      </c>
      <c r="AO426" s="30"/>
    </row>
    <row r="427" spans="21:41" ht="12.75" customHeight="1" x14ac:dyDescent="0.2">
      <c r="U427" s="251"/>
      <c r="V427" s="250"/>
      <c r="W427" s="383"/>
      <c r="X427" s="383"/>
      <c r="Y427" s="30"/>
      <c r="Z427" s="383"/>
      <c r="AA427" s="383"/>
      <c r="AB427" s="15"/>
      <c r="AC427" s="24">
        <v>3</v>
      </c>
      <c r="AD427" s="25">
        <v>8</v>
      </c>
      <c r="AE427" s="30"/>
      <c r="AF427" s="26">
        <f>II1SA!$H$35+10*(100-II1SA!$H$35)/30</f>
        <v>66</v>
      </c>
      <c r="AG427" s="27">
        <f t="shared" si="51"/>
        <v>62.7</v>
      </c>
      <c r="AH427" s="30"/>
      <c r="AI427" s="24">
        <v>3</v>
      </c>
      <c r="AJ427" s="25">
        <v>8</v>
      </c>
      <c r="AK427" s="30"/>
      <c r="AL427" s="26">
        <f>ROUNDDOWN(II1SA!$H$30*AF427/500,1)*5</f>
        <v>26</v>
      </c>
      <c r="AM427" s="242">
        <f t="shared" si="53"/>
        <v>25.5</v>
      </c>
      <c r="AN427" s="28">
        <f t="shared" si="52"/>
        <v>1</v>
      </c>
      <c r="AO427" s="30"/>
    </row>
    <row r="428" spans="21:41" ht="12.75" customHeight="1" x14ac:dyDescent="0.2">
      <c r="U428" s="251"/>
      <c r="V428" s="250"/>
      <c r="W428" s="383"/>
      <c r="X428" s="383"/>
      <c r="Y428" s="30"/>
      <c r="Z428" s="383"/>
      <c r="AA428" s="383"/>
      <c r="AB428" s="15"/>
      <c r="AC428" s="46" t="s">
        <v>9</v>
      </c>
      <c r="AD428" s="34">
        <v>7</v>
      </c>
      <c r="AE428" s="35"/>
      <c r="AF428" s="47">
        <f>II1SA!$H$35+8*(100-II1SA!$H$35)/30</f>
        <v>62.6</v>
      </c>
      <c r="AG428" s="48">
        <f t="shared" si="51"/>
        <v>59.300000000000004</v>
      </c>
      <c r="AH428" s="30"/>
      <c r="AI428" s="46" t="s">
        <v>9</v>
      </c>
      <c r="AJ428" s="34">
        <v>7</v>
      </c>
      <c r="AK428" s="35"/>
      <c r="AL428" s="26">
        <f>ROUNDDOWN(II1SA!$H$30*AF428/500,1)*5</f>
        <v>25</v>
      </c>
      <c r="AM428" s="242">
        <f t="shared" si="53"/>
        <v>24</v>
      </c>
      <c r="AN428" s="38">
        <f t="shared" si="52"/>
        <v>1.5</v>
      </c>
      <c r="AO428" s="30"/>
    </row>
    <row r="429" spans="21:41" ht="12.75" customHeight="1" x14ac:dyDescent="0.2">
      <c r="U429" s="251"/>
      <c r="V429" s="250"/>
      <c r="W429" s="383"/>
      <c r="X429" s="383"/>
      <c r="Y429" s="30"/>
      <c r="Z429" s="383"/>
      <c r="AA429" s="383"/>
      <c r="AB429" s="15"/>
      <c r="AC429" s="43" t="s">
        <v>36</v>
      </c>
      <c r="AD429" s="25">
        <v>6</v>
      </c>
      <c r="AE429" s="30"/>
      <c r="AF429" s="26">
        <f>II1SA!$H$35+6*(100-II1SA!$H$35)/30</f>
        <v>59.2</v>
      </c>
      <c r="AG429" s="27">
        <f t="shared" si="51"/>
        <v>55.9</v>
      </c>
      <c r="AH429" s="30"/>
      <c r="AI429" s="43" t="s">
        <v>36</v>
      </c>
      <c r="AJ429" s="25">
        <v>6</v>
      </c>
      <c r="AK429" s="30"/>
      <c r="AL429" s="26">
        <f>ROUNDDOWN(II1SA!$H$30*AF429/500,1)*5</f>
        <v>23.5</v>
      </c>
      <c r="AM429" s="242">
        <f t="shared" si="53"/>
        <v>22.5</v>
      </c>
      <c r="AN429" s="28">
        <f t="shared" si="52"/>
        <v>1.5</v>
      </c>
      <c r="AO429" s="30"/>
    </row>
    <row r="430" spans="21:41" ht="12.75" customHeight="1" x14ac:dyDescent="0.2">
      <c r="U430" s="251"/>
      <c r="V430" s="250"/>
      <c r="W430" s="383"/>
      <c r="X430" s="383"/>
      <c r="Y430" s="30"/>
      <c r="Z430" s="383"/>
      <c r="AA430" s="383"/>
      <c r="AB430" s="15"/>
      <c r="AC430" s="24">
        <v>4</v>
      </c>
      <c r="AD430" s="25">
        <v>5</v>
      </c>
      <c r="AE430" s="30"/>
      <c r="AF430" s="26">
        <f>II1SA!$H$35+4*(100-II1SA!$H$35)/30</f>
        <v>55.8</v>
      </c>
      <c r="AG430" s="27">
        <f t="shared" si="51"/>
        <v>52.5</v>
      </c>
      <c r="AH430" s="30"/>
      <c r="AI430" s="24">
        <v>4</v>
      </c>
      <c r="AJ430" s="25">
        <v>5</v>
      </c>
      <c r="AK430" s="30"/>
      <c r="AL430" s="26">
        <f>ROUNDDOWN(II1SA!$H$30*AF430/500,1)*5</f>
        <v>22</v>
      </c>
      <c r="AM430" s="242">
        <f t="shared" si="53"/>
        <v>21</v>
      </c>
      <c r="AN430" s="28">
        <f t="shared" si="52"/>
        <v>1.5</v>
      </c>
      <c r="AO430" s="30"/>
    </row>
    <row r="431" spans="21:41" ht="12.75" customHeight="1" x14ac:dyDescent="0.2">
      <c r="U431" s="251"/>
      <c r="V431" s="250"/>
      <c r="W431" s="383"/>
      <c r="X431" s="383"/>
      <c r="Y431" s="30"/>
      <c r="Z431" s="383"/>
      <c r="AA431" s="383"/>
      <c r="AB431" s="15"/>
      <c r="AC431" s="46" t="s">
        <v>9</v>
      </c>
      <c r="AD431" s="34">
        <v>4</v>
      </c>
      <c r="AE431" s="35"/>
      <c r="AF431" s="47">
        <f>II1SA!$H$35+2*(100-II1SA!$H$35)/30</f>
        <v>52.4</v>
      </c>
      <c r="AG431" s="48">
        <f t="shared" si="51"/>
        <v>49.1</v>
      </c>
      <c r="AH431" s="30"/>
      <c r="AI431" s="46" t="s">
        <v>9</v>
      </c>
      <c r="AJ431" s="34">
        <v>4</v>
      </c>
      <c r="AK431" s="35"/>
      <c r="AL431" s="26">
        <f>ROUNDDOWN(II1SA!$H$30*AF431/500,1)*5</f>
        <v>20.5</v>
      </c>
      <c r="AM431" s="242">
        <f t="shared" si="53"/>
        <v>20</v>
      </c>
      <c r="AN431" s="38">
        <f t="shared" si="52"/>
        <v>1</v>
      </c>
      <c r="AO431" s="30"/>
    </row>
    <row r="432" spans="21:41" ht="12.75" customHeight="1" x14ac:dyDescent="0.2">
      <c r="U432" s="251"/>
      <c r="V432" s="250"/>
      <c r="W432" s="383"/>
      <c r="X432" s="383"/>
      <c r="Y432" s="30"/>
      <c r="Z432" s="383"/>
      <c r="AA432" s="383"/>
      <c r="AB432" s="15"/>
      <c r="AC432" s="43" t="s">
        <v>36</v>
      </c>
      <c r="AD432" s="25">
        <v>3</v>
      </c>
      <c r="AE432" s="30"/>
      <c r="AF432" s="26">
        <f>II1SA!$H$35</f>
        <v>49</v>
      </c>
      <c r="AG432" s="27">
        <f>AF433+0.01</f>
        <v>44.01</v>
      </c>
      <c r="AH432" s="30"/>
      <c r="AI432" s="43" t="s">
        <v>36</v>
      </c>
      <c r="AJ432" s="25">
        <v>3</v>
      </c>
      <c r="AK432" s="30"/>
      <c r="AL432" s="26">
        <f>ROUNDDOWN(II1SA!$H$30*AF432/500,1)*5</f>
        <v>19.5</v>
      </c>
      <c r="AM432" s="242">
        <f t="shared" si="53"/>
        <v>18</v>
      </c>
      <c r="AN432" s="28">
        <f t="shared" si="52"/>
        <v>2</v>
      </c>
      <c r="AO432" s="30"/>
    </row>
    <row r="433" spans="21:41" ht="12.75" customHeight="1" x14ac:dyDescent="0.2">
      <c r="U433" s="251"/>
      <c r="V433" s="250"/>
      <c r="W433" s="383"/>
      <c r="X433" s="383"/>
      <c r="Y433" s="30"/>
      <c r="Z433" s="383"/>
      <c r="AA433" s="383"/>
      <c r="AB433" s="15"/>
      <c r="AC433" s="24">
        <v>5</v>
      </c>
      <c r="AD433" s="25">
        <v>2</v>
      </c>
      <c r="AE433" s="30"/>
      <c r="AF433" s="26">
        <f>AG434+2*(AF432-AG434)/3</f>
        <v>44</v>
      </c>
      <c r="AG433" s="27">
        <f>AF434+0.01</f>
        <v>39.01</v>
      </c>
      <c r="AH433" s="30"/>
      <c r="AI433" s="24">
        <v>5</v>
      </c>
      <c r="AJ433" s="25">
        <v>2</v>
      </c>
      <c r="AK433" s="30"/>
      <c r="AL433" s="26">
        <f>ROUNDDOWN(II1SA!$H$30*AF433/500,1)*5</f>
        <v>17.5</v>
      </c>
      <c r="AM433" s="242">
        <f t="shared" si="53"/>
        <v>16</v>
      </c>
      <c r="AN433" s="28">
        <f t="shared" si="52"/>
        <v>2</v>
      </c>
      <c r="AO433" s="30"/>
    </row>
    <row r="434" spans="21:41" ht="12.75" customHeight="1" x14ac:dyDescent="0.2">
      <c r="U434" s="251"/>
      <c r="V434" s="250"/>
      <c r="W434" s="383"/>
      <c r="X434" s="250"/>
      <c r="Y434" s="30"/>
      <c r="Z434" s="383"/>
      <c r="AA434" s="383"/>
      <c r="AB434" s="15"/>
      <c r="AC434" s="46" t="s">
        <v>9</v>
      </c>
      <c r="AD434" s="34">
        <v>1</v>
      </c>
      <c r="AE434" s="35"/>
      <c r="AF434" s="47">
        <f>AG434+(AF432-AG434)/3</f>
        <v>39</v>
      </c>
      <c r="AG434" s="48">
        <f>II1SA!$H$34</f>
        <v>34</v>
      </c>
      <c r="AH434" s="30"/>
      <c r="AI434" s="46" t="s">
        <v>9</v>
      </c>
      <c r="AJ434" s="34">
        <v>1</v>
      </c>
      <c r="AK434" s="35"/>
      <c r="AL434" s="26">
        <f>ROUNDDOWN(II1SA!$H$30*AF434/500,1)*5</f>
        <v>15.5</v>
      </c>
      <c r="AM434" s="248">
        <f>ROUNDUP(II1SA!$H$30*(II1SA!$H$34/500),1)*5</f>
        <v>14.000000000000002</v>
      </c>
      <c r="AN434" s="38">
        <f t="shared" si="52"/>
        <v>1.9999999999999982</v>
      </c>
      <c r="AO434" s="30"/>
    </row>
    <row r="435" spans="21:41" ht="12.75" customHeight="1" thickBot="1" x14ac:dyDescent="0.25">
      <c r="U435" s="250"/>
      <c r="V435" s="250"/>
      <c r="W435" s="383"/>
      <c r="X435" s="383"/>
      <c r="Y435" s="30"/>
      <c r="Z435" s="383"/>
      <c r="AA435" s="383"/>
      <c r="AB435" s="15"/>
      <c r="AC435" s="54">
        <v>6</v>
      </c>
      <c r="AD435" s="55">
        <v>0</v>
      </c>
      <c r="AE435" s="56"/>
      <c r="AF435" s="61">
        <f>II1SA!$H$34-0.1</f>
        <v>33.9</v>
      </c>
      <c r="AG435" s="62">
        <v>0</v>
      </c>
      <c r="AH435" s="30"/>
      <c r="AI435" s="54">
        <v>6</v>
      </c>
      <c r="AJ435" s="55">
        <v>0</v>
      </c>
      <c r="AK435" s="56"/>
      <c r="AL435" s="61">
        <f>AM434-0.5</f>
        <v>13.500000000000002</v>
      </c>
      <c r="AM435" s="249">
        <v>0</v>
      </c>
      <c r="AN435" s="59">
        <f>IF(AM435&gt;AM434,"ALARM",AL435)</f>
        <v>13.500000000000002</v>
      </c>
      <c r="AO435" s="30"/>
    </row>
    <row r="436" spans="21:41" ht="12.75" customHeight="1" x14ac:dyDescent="0.2">
      <c r="U436" s="15"/>
      <c r="V436" s="15"/>
      <c r="W436" s="15"/>
      <c r="X436" s="15"/>
      <c r="Y436" s="15"/>
      <c r="Z436" s="15"/>
      <c r="AA436" s="15"/>
      <c r="AB436" s="15"/>
      <c r="AC436" s="15"/>
      <c r="AD436" s="15"/>
      <c r="AE436" s="15"/>
      <c r="AF436" s="15"/>
      <c r="AG436" s="15"/>
      <c r="AH436" s="15"/>
      <c r="AI436" s="15"/>
      <c r="AJ436" s="15"/>
      <c r="AK436" s="15"/>
      <c r="AL436" s="15"/>
      <c r="AM436" s="15"/>
      <c r="AN436" s="15"/>
      <c r="AO436" s="15"/>
    </row>
    <row r="437" spans="21:41" ht="12.75" customHeight="1" x14ac:dyDescent="0.2">
      <c r="U437" s="15"/>
      <c r="V437" s="15"/>
      <c r="W437" s="15"/>
      <c r="X437" s="15"/>
      <c r="Y437" s="15"/>
      <c r="Z437" s="15"/>
      <c r="AA437" s="15"/>
      <c r="AB437" s="15"/>
      <c r="AC437" s="15"/>
      <c r="AD437" s="15"/>
      <c r="AE437" s="15"/>
      <c r="AF437" s="15"/>
      <c r="AG437" s="15"/>
      <c r="AH437" s="15"/>
      <c r="AI437" s="15"/>
      <c r="AJ437" s="15"/>
      <c r="AK437" s="15"/>
      <c r="AL437" s="15"/>
      <c r="AM437" s="15"/>
      <c r="AN437" s="15"/>
      <c r="AO437" s="15"/>
    </row>
    <row r="438" spans="21:41" ht="12.75" customHeight="1" x14ac:dyDescent="0.2">
      <c r="U438" s="15"/>
      <c r="V438" s="15"/>
      <c r="W438" s="15"/>
      <c r="X438" s="15"/>
      <c r="Y438" s="15"/>
      <c r="Z438" s="15"/>
      <c r="AA438" s="15"/>
      <c r="AB438" s="15"/>
      <c r="AC438" s="15"/>
      <c r="AD438" s="15"/>
      <c r="AE438" s="15"/>
      <c r="AF438" s="15"/>
      <c r="AG438" s="15"/>
      <c r="AH438" s="15"/>
      <c r="AI438" s="15"/>
      <c r="AJ438" s="15"/>
      <c r="AK438" s="15"/>
      <c r="AL438" s="15"/>
      <c r="AM438" s="15"/>
      <c r="AN438" s="15"/>
      <c r="AO438" s="15"/>
    </row>
    <row r="439" spans="21:41" ht="12.75" customHeight="1" x14ac:dyDescent="0.2">
      <c r="U439" s="15"/>
      <c r="V439" s="15"/>
      <c r="W439" s="15"/>
      <c r="X439" s="15"/>
      <c r="Y439" s="15"/>
      <c r="Z439" s="15"/>
      <c r="AA439" s="15"/>
      <c r="AB439" s="15"/>
      <c r="AC439" s="15"/>
      <c r="AD439" s="15"/>
      <c r="AE439" s="15"/>
      <c r="AF439" s="15"/>
      <c r="AG439" s="15"/>
      <c r="AH439" s="15"/>
      <c r="AI439" s="15"/>
      <c r="AJ439" s="15"/>
      <c r="AK439" s="15"/>
      <c r="AL439" s="15"/>
      <c r="AM439" s="15"/>
      <c r="AN439" s="15"/>
      <c r="AO439" s="15"/>
    </row>
    <row r="440" spans="21:41" ht="12.75" customHeight="1" x14ac:dyDescent="0.2">
      <c r="U440" s="15"/>
      <c r="V440" s="15"/>
      <c r="W440" s="15"/>
      <c r="X440" s="15"/>
      <c r="Y440" s="15"/>
      <c r="Z440" s="15"/>
      <c r="AA440" s="15"/>
      <c r="AB440" s="15"/>
      <c r="AC440" s="15"/>
      <c r="AD440" s="15"/>
      <c r="AE440" s="15"/>
      <c r="AF440" s="15"/>
      <c r="AG440" s="15"/>
      <c r="AH440" s="15"/>
      <c r="AI440" s="15"/>
      <c r="AJ440" s="15"/>
      <c r="AK440" s="15"/>
      <c r="AL440" s="15"/>
      <c r="AM440" s="15"/>
      <c r="AN440" s="15"/>
      <c r="AO440" s="15"/>
    </row>
    <row r="441" spans="21:41" ht="12.75" customHeight="1" x14ac:dyDescent="0.2">
      <c r="U441" s="15"/>
      <c r="V441" s="15"/>
      <c r="W441" s="15"/>
      <c r="X441" s="15"/>
      <c r="Y441" s="15"/>
      <c r="Z441" s="15"/>
      <c r="AA441" s="15"/>
      <c r="AB441" s="15"/>
      <c r="AC441" s="15"/>
      <c r="AD441" s="15"/>
      <c r="AE441" s="15"/>
      <c r="AF441" s="15"/>
      <c r="AG441" s="15"/>
      <c r="AH441" s="15"/>
      <c r="AI441" s="15"/>
      <c r="AJ441" s="15"/>
      <c r="AK441" s="15"/>
      <c r="AL441" s="15"/>
      <c r="AM441" s="15"/>
      <c r="AN441" s="15"/>
      <c r="AO441" s="15"/>
    </row>
    <row r="442" spans="21:41" ht="12.75" customHeight="1" x14ac:dyDescent="0.2">
      <c r="U442" s="15"/>
      <c r="V442" s="15"/>
      <c r="W442" s="15"/>
      <c r="X442" s="15"/>
      <c r="Y442" s="15"/>
      <c r="Z442" s="15"/>
      <c r="AA442" s="15"/>
      <c r="AB442" s="15"/>
      <c r="AC442" s="15"/>
      <c r="AD442" s="15"/>
      <c r="AE442" s="15"/>
      <c r="AF442" s="15"/>
      <c r="AG442" s="15"/>
      <c r="AH442" s="15"/>
      <c r="AI442" s="15"/>
      <c r="AJ442" s="15"/>
      <c r="AK442" s="15"/>
      <c r="AL442" s="15"/>
      <c r="AM442" s="15"/>
      <c r="AN442" s="15"/>
      <c r="AO442" s="15"/>
    </row>
    <row r="450" spans="20:40" ht="12.75" customHeight="1" thickBot="1" x14ac:dyDescent="0.25"/>
    <row r="451" spans="20:40" ht="12.75" customHeight="1" x14ac:dyDescent="0.2">
      <c r="T451" s="112" t="s">
        <v>55</v>
      </c>
      <c r="U451" s="16"/>
      <c r="V451" s="17"/>
      <c r="W451" s="506" t="s">
        <v>25</v>
      </c>
      <c r="X451" s="507"/>
      <c r="Y451" s="516" t="s">
        <v>18</v>
      </c>
      <c r="Z451" s="511" t="s">
        <v>26</v>
      </c>
      <c r="AA451" s="512"/>
      <c r="AB451" s="15"/>
      <c r="AC451" s="18" t="s">
        <v>6</v>
      </c>
      <c r="AD451" s="19" t="s">
        <v>18</v>
      </c>
      <c r="AE451" s="384"/>
      <c r="AF451" s="502" t="s">
        <v>27</v>
      </c>
      <c r="AG451" s="503"/>
      <c r="AH451" s="20"/>
      <c r="AI451" s="18" t="s">
        <v>6</v>
      </c>
      <c r="AJ451" s="19" t="s">
        <v>18</v>
      </c>
      <c r="AK451" s="21"/>
      <c r="AL451" s="504" t="s">
        <v>28</v>
      </c>
      <c r="AM451" s="505"/>
      <c r="AN451" s="22" t="s">
        <v>29</v>
      </c>
    </row>
    <row r="452" spans="20:40" ht="12.75" customHeight="1" x14ac:dyDescent="0.2">
      <c r="U452" s="23" t="s">
        <v>30</v>
      </c>
      <c r="V452" s="10" t="s">
        <v>29</v>
      </c>
      <c r="W452" s="513" t="s">
        <v>28</v>
      </c>
      <c r="X452" s="501"/>
      <c r="Y452" s="517"/>
      <c r="Z452" s="514" t="s">
        <v>31</v>
      </c>
      <c r="AA452" s="515"/>
      <c r="AB452" s="15"/>
      <c r="AC452" s="24"/>
      <c r="AD452" s="25"/>
      <c r="AE452" s="383"/>
      <c r="AF452" s="26" t="s">
        <v>32</v>
      </c>
      <c r="AG452" s="27" t="s">
        <v>33</v>
      </c>
      <c r="AH452" s="20"/>
      <c r="AI452" s="24"/>
      <c r="AJ452" s="25"/>
      <c r="AK452" s="383"/>
      <c r="AL452" s="383" t="s">
        <v>32</v>
      </c>
      <c r="AM452" s="241" t="s">
        <v>33</v>
      </c>
      <c r="AN452" s="28"/>
    </row>
    <row r="453" spans="20:40" ht="12.75" customHeight="1" x14ac:dyDescent="0.2">
      <c r="U453" s="29" t="s">
        <v>34</v>
      </c>
      <c r="V453" s="10" t="s">
        <v>25</v>
      </c>
      <c r="W453" s="385" t="s">
        <v>32</v>
      </c>
      <c r="X453" s="383" t="s">
        <v>33</v>
      </c>
      <c r="Y453" s="517"/>
      <c r="Z453" s="514" t="s">
        <v>35</v>
      </c>
      <c r="AA453" s="515"/>
      <c r="AB453" s="30"/>
      <c r="AC453" s="24"/>
      <c r="AD453" s="25"/>
      <c r="AE453" s="30"/>
      <c r="AF453" s="31"/>
      <c r="AG453" s="32"/>
      <c r="AH453" s="30"/>
      <c r="AI453" s="33"/>
      <c r="AJ453" s="34"/>
      <c r="AK453" s="35"/>
      <c r="AL453" s="36"/>
      <c r="AM453" s="37"/>
      <c r="AN453" s="38"/>
    </row>
    <row r="454" spans="20:40" ht="12.75" customHeight="1" x14ac:dyDescent="0.2">
      <c r="U454" s="39"/>
      <c r="V454" s="11"/>
      <c r="W454" s="40"/>
      <c r="X454" s="36"/>
      <c r="Y454" s="518"/>
      <c r="Z454" s="77"/>
      <c r="AA454" s="28"/>
      <c r="AB454" s="30"/>
      <c r="AC454" s="33"/>
      <c r="AD454" s="34"/>
      <c r="AE454" s="35"/>
      <c r="AF454" s="41"/>
      <c r="AG454" s="42"/>
      <c r="AH454" s="30"/>
      <c r="AI454" s="43" t="s">
        <v>36</v>
      </c>
      <c r="AJ454" s="25">
        <v>15</v>
      </c>
      <c r="AK454" s="30"/>
      <c r="AL454" s="26">
        <f>II2SA!$H$30</f>
        <v>40</v>
      </c>
      <c r="AM454" s="242">
        <f>AL455+0.5</f>
        <v>38.5</v>
      </c>
      <c r="AN454" s="28">
        <f t="shared" ref="AN454:AN468" si="54">IF(AM454&gt;AL454,"ALARM",AL454-AL455)</f>
        <v>2</v>
      </c>
    </row>
    <row r="455" spans="20:40" ht="12.75" customHeight="1" x14ac:dyDescent="0.2">
      <c r="U455" s="70">
        <f>+II2SA!A43</f>
        <v>0</v>
      </c>
      <c r="V455" s="72">
        <f>IF(II2SA!$H$32="M",AN454+U455,AN497+U455)</f>
        <v>2.5</v>
      </c>
      <c r="W455" s="253">
        <f>II2SA!$H$30</f>
        <v>40</v>
      </c>
      <c r="X455" s="242">
        <f>W456+0.5</f>
        <v>38</v>
      </c>
      <c r="Y455" s="385">
        <v>15</v>
      </c>
      <c r="Z455" s="79" t="str">
        <f>IF(ABS(IF(II2SA!$H$32="M",AL454-W455,AL497-W455))&gt;1,"ALARM"," ")</f>
        <v xml:space="preserve"> </v>
      </c>
      <c r="AA455" s="76" t="str">
        <f>IF(ABS(IF(II2SA!$H$32="M",AM454-X455,AM497-X455))&gt;1,"ALARM"," ")</f>
        <v xml:space="preserve"> </v>
      </c>
      <c r="AB455" s="30"/>
      <c r="AC455" s="43" t="s">
        <v>36</v>
      </c>
      <c r="AD455" s="25">
        <v>15</v>
      </c>
      <c r="AE455" s="30"/>
      <c r="AF455" s="26">
        <f>II2SA!$H$35+12*(100-II2SA!$H$35)/12</f>
        <v>100</v>
      </c>
      <c r="AG455" s="27">
        <f t="shared" ref="AG455:AG466" si="55">AF456+0.1</f>
        <v>95.85</v>
      </c>
      <c r="AH455" s="30"/>
      <c r="AI455" s="24">
        <v>1</v>
      </c>
      <c r="AJ455" s="25">
        <v>14</v>
      </c>
      <c r="AK455" s="30"/>
      <c r="AL455" s="26">
        <f>ROUNDDOWN(II2SA!$H$30*AF456/500,1)*5</f>
        <v>38</v>
      </c>
      <c r="AM455" s="242">
        <f t="shared" ref="AM455:AM467" si="56">AL456+0.5</f>
        <v>37</v>
      </c>
      <c r="AN455" s="28">
        <f t="shared" si="54"/>
        <v>1.5</v>
      </c>
    </row>
    <row r="456" spans="20:40" ht="12.75" customHeight="1" x14ac:dyDescent="0.2">
      <c r="U456" s="70">
        <f>+II2SA!A44</f>
        <v>0</v>
      </c>
      <c r="V456" s="73">
        <f>IF(II2SA!$H$32="M",AN455+U456,AN498+U456)</f>
        <v>2</v>
      </c>
      <c r="W456" s="253">
        <f t="shared" ref="W456:W470" si="57">W455-V455</f>
        <v>37.5</v>
      </c>
      <c r="X456" s="242">
        <f t="shared" ref="X456:X469" si="58">W457+0.5</f>
        <v>36</v>
      </c>
      <c r="Y456" s="385">
        <v>14</v>
      </c>
      <c r="Z456" s="77" t="str">
        <f>IF(ABS(IF(II2SA!$H$32="M",AL455-W456,AL498-W456))&gt;1,"ALARM"," ")</f>
        <v xml:space="preserve"> </v>
      </c>
      <c r="AA456" s="28" t="str">
        <f>IF(ABS(IF(II2SA!$H$32="M",AM455-X456,AM498-X456))&gt;1,"ALARM"," ")</f>
        <v xml:space="preserve"> </v>
      </c>
      <c r="AB456" s="30"/>
      <c r="AC456" s="24">
        <v>1</v>
      </c>
      <c r="AD456" s="25">
        <v>14</v>
      </c>
      <c r="AE456" s="30"/>
      <c r="AF456" s="26">
        <f>II2SA!$H$35+11*(100-II2SA!$H$35)/12</f>
        <v>95.75</v>
      </c>
      <c r="AG456" s="27">
        <f t="shared" si="55"/>
        <v>91.6</v>
      </c>
      <c r="AH456" s="30"/>
      <c r="AI456" s="46" t="s">
        <v>9</v>
      </c>
      <c r="AJ456" s="34">
        <v>13</v>
      </c>
      <c r="AK456" s="35"/>
      <c r="AL456" s="26">
        <f>ROUNDDOWN(II2SA!$H$30*AF457/500,1)*5</f>
        <v>36.5</v>
      </c>
      <c r="AM456" s="242">
        <f t="shared" si="56"/>
        <v>35</v>
      </c>
      <c r="AN456" s="38">
        <f t="shared" si="54"/>
        <v>2</v>
      </c>
    </row>
    <row r="457" spans="20:40" ht="12.75" customHeight="1" x14ac:dyDescent="0.2">
      <c r="U457" s="70">
        <f>+II2SA!A45</f>
        <v>0</v>
      </c>
      <c r="V457" s="73">
        <f>IF(II2SA!$H$32="M",AN456+U457,AN499+U457)</f>
        <v>2</v>
      </c>
      <c r="W457" s="254">
        <f t="shared" si="57"/>
        <v>35.5</v>
      </c>
      <c r="X457" s="242">
        <f t="shared" si="58"/>
        <v>34</v>
      </c>
      <c r="Y457" s="40">
        <v>13</v>
      </c>
      <c r="Z457" s="80" t="str">
        <f>IF(ABS(IF(II2SA!$H$32="M",AL456-W457,AL499-W457))&gt;1,"ALARM"," ")</f>
        <v xml:space="preserve"> </v>
      </c>
      <c r="AA457" s="38" t="str">
        <f>IF(ABS(IF(II2SA!$H$32="M",AM456-X457,AM499-X457))&gt;1,"ALARM"," ")</f>
        <v xml:space="preserve"> </v>
      </c>
      <c r="AB457" s="30"/>
      <c r="AC457" s="46" t="s">
        <v>9</v>
      </c>
      <c r="AD457" s="34">
        <v>13</v>
      </c>
      <c r="AE457" s="35"/>
      <c r="AF457" s="47">
        <f>II2SA!$H$35+10*(100-II2SA!$H$35)/12</f>
        <v>91.5</v>
      </c>
      <c r="AG457" s="48">
        <f t="shared" si="55"/>
        <v>87.35</v>
      </c>
      <c r="AH457" s="30"/>
      <c r="AI457" s="43" t="s">
        <v>36</v>
      </c>
      <c r="AJ457" s="25">
        <v>12</v>
      </c>
      <c r="AK457" s="30"/>
      <c r="AL457" s="26">
        <f>ROUNDDOWN(II2SA!$H$30*AF458/500,1)*5</f>
        <v>34.5</v>
      </c>
      <c r="AM457" s="242">
        <f t="shared" si="56"/>
        <v>33.5</v>
      </c>
      <c r="AN457" s="28">
        <f t="shared" si="54"/>
        <v>1.5</v>
      </c>
    </row>
    <row r="458" spans="20:40" ht="12.75" customHeight="1" x14ac:dyDescent="0.2">
      <c r="U458" s="70">
        <f>+II2SA!A46</f>
        <v>0</v>
      </c>
      <c r="V458" s="72">
        <f>IF(II2SA!$H$32="M",AN457+U458,AN500+U458)</f>
        <v>2</v>
      </c>
      <c r="W458" s="253">
        <f t="shared" si="57"/>
        <v>33.5</v>
      </c>
      <c r="X458" s="242">
        <f t="shared" si="58"/>
        <v>32</v>
      </c>
      <c r="Y458" s="385">
        <v>12</v>
      </c>
      <c r="Z458" s="77" t="str">
        <f>IF(ABS(IF(II2SA!$H$32="M",AL457-W458,AL500-W458))&gt;1,"ALARM"," ")</f>
        <v xml:space="preserve"> </v>
      </c>
      <c r="AA458" s="28" t="str">
        <f>IF(ABS(IF(II2SA!$H$32="M",AM457-X458,AM500-X458))&gt;1,"ALARM"," ")</f>
        <v xml:space="preserve"> </v>
      </c>
      <c r="AB458" s="30"/>
      <c r="AC458" s="43" t="s">
        <v>36</v>
      </c>
      <c r="AD458" s="25">
        <v>12</v>
      </c>
      <c r="AE458" s="30"/>
      <c r="AF458" s="26">
        <f>II2SA!$H$35+9*(100-II2SA!$H$35)/12</f>
        <v>87.25</v>
      </c>
      <c r="AG458" s="27">
        <f t="shared" si="55"/>
        <v>83.1</v>
      </c>
      <c r="AH458" s="30"/>
      <c r="AI458" s="24">
        <v>2</v>
      </c>
      <c r="AJ458" s="25">
        <v>11</v>
      </c>
      <c r="AK458" s="30"/>
      <c r="AL458" s="26">
        <f>ROUNDDOWN(II2SA!$H$30*AF459/500,1)*5</f>
        <v>33</v>
      </c>
      <c r="AM458" s="242">
        <f t="shared" si="56"/>
        <v>32</v>
      </c>
      <c r="AN458" s="28">
        <f t="shared" si="54"/>
        <v>1.5</v>
      </c>
    </row>
    <row r="459" spans="20:40" ht="12.75" customHeight="1" x14ac:dyDescent="0.2">
      <c r="U459" s="70">
        <f>+II2SA!A47</f>
        <v>0</v>
      </c>
      <c r="V459" s="73">
        <f>IF(II2SA!$H$32="M",AN458+U459,AN501+U459)</f>
        <v>2</v>
      </c>
      <c r="W459" s="253">
        <f t="shared" si="57"/>
        <v>31.5</v>
      </c>
      <c r="X459" s="242">
        <f t="shared" si="58"/>
        <v>30</v>
      </c>
      <c r="Y459" s="385">
        <v>11</v>
      </c>
      <c r="Z459" s="77" t="str">
        <f>IF(ABS(IF(II2SA!$H$32="M",AL458-W459,AL501-W459))&gt;1,"ALARM"," ")</f>
        <v xml:space="preserve"> </v>
      </c>
      <c r="AA459" s="28" t="str">
        <f>IF(ABS(IF(II2SA!$H$32="M",AM458-X459,AM501-X459))&gt;1,"ALARM"," ")</f>
        <v xml:space="preserve"> </v>
      </c>
      <c r="AB459" s="30"/>
      <c r="AC459" s="24">
        <v>2</v>
      </c>
      <c r="AD459" s="25">
        <v>11</v>
      </c>
      <c r="AE459" s="30"/>
      <c r="AF459" s="26">
        <f>II2SA!$H$35+8*(100-II2SA!$H$35)/12</f>
        <v>83</v>
      </c>
      <c r="AG459" s="27">
        <f t="shared" si="55"/>
        <v>78.849999999999994</v>
      </c>
      <c r="AH459" s="30"/>
      <c r="AI459" s="46" t="s">
        <v>9</v>
      </c>
      <c r="AJ459" s="34">
        <v>10</v>
      </c>
      <c r="AK459" s="35"/>
      <c r="AL459" s="26">
        <f>ROUNDDOWN(II2SA!$H$30*AF460/500,1)*5</f>
        <v>31.5</v>
      </c>
      <c r="AM459" s="242">
        <f t="shared" si="56"/>
        <v>30</v>
      </c>
      <c r="AN459" s="38">
        <f t="shared" si="54"/>
        <v>2</v>
      </c>
    </row>
    <row r="460" spans="20:40" ht="12.75" customHeight="1" x14ac:dyDescent="0.2">
      <c r="U460" s="70">
        <f>+II2SA!A48</f>
        <v>0</v>
      </c>
      <c r="V460" s="75">
        <f>IF(II2SA!$H$32="M",AN459+U460,AN502+U460)</f>
        <v>2</v>
      </c>
      <c r="W460" s="254">
        <f t="shared" si="57"/>
        <v>29.5</v>
      </c>
      <c r="X460" s="242">
        <f t="shared" si="58"/>
        <v>28</v>
      </c>
      <c r="Y460" s="40">
        <v>10</v>
      </c>
      <c r="Z460" s="77" t="str">
        <f>IF(ABS(IF(II2SA!$H$32="M",AL459-W460,AL502-W460))&gt;1,"ALARM"," ")</f>
        <v xml:space="preserve"> </v>
      </c>
      <c r="AA460" s="28" t="str">
        <f>IF(ABS(IF(II2SA!$H$32="M",AM459-X460,AM502-X460))&gt;1,"ALARM"," ")</f>
        <v xml:space="preserve"> </v>
      </c>
      <c r="AB460" s="30"/>
      <c r="AC460" s="46" t="s">
        <v>9</v>
      </c>
      <c r="AD460" s="34">
        <v>10</v>
      </c>
      <c r="AE460" s="35"/>
      <c r="AF460" s="47">
        <f>II2SA!$H$35+7*(100-II2SA!$H$35)/12</f>
        <v>78.75</v>
      </c>
      <c r="AG460" s="48">
        <f t="shared" si="55"/>
        <v>74.599999999999994</v>
      </c>
      <c r="AH460" s="30"/>
      <c r="AI460" s="43" t="s">
        <v>36</v>
      </c>
      <c r="AJ460" s="25">
        <v>9</v>
      </c>
      <c r="AK460" s="30"/>
      <c r="AL460" s="26">
        <f>ROUNDDOWN(II2SA!$H$30*AF461/500,1)*5</f>
        <v>29.5</v>
      </c>
      <c r="AM460" s="242">
        <f t="shared" si="56"/>
        <v>28.5</v>
      </c>
      <c r="AN460" s="28">
        <f t="shared" si="54"/>
        <v>1.5</v>
      </c>
    </row>
    <row r="461" spans="20:40" ht="12.75" customHeight="1" x14ac:dyDescent="0.2">
      <c r="U461" s="70">
        <f>+II2SA!A49</f>
        <v>0</v>
      </c>
      <c r="V461" s="73">
        <f>IF(II2SA!$H$32="M",AN460+U461,AN503+U461)</f>
        <v>1.5</v>
      </c>
      <c r="W461" s="253">
        <f t="shared" si="57"/>
        <v>27.5</v>
      </c>
      <c r="X461" s="242">
        <f t="shared" si="58"/>
        <v>26.5</v>
      </c>
      <c r="Y461" s="385">
        <v>9</v>
      </c>
      <c r="Z461" s="79" t="str">
        <f>IF(ABS(IF(II2SA!$H$32="M",AL460-W461,AL503-W461))&gt;1,"ALARM"," ")</f>
        <v xml:space="preserve"> </v>
      </c>
      <c r="AA461" s="76" t="str">
        <f>IF(ABS(IF(II2SA!$H$32="M",AM460-X461,AM503-X461))&gt;1,"ALARM"," ")</f>
        <v xml:space="preserve"> </v>
      </c>
      <c r="AB461" s="30"/>
      <c r="AC461" s="43" t="s">
        <v>36</v>
      </c>
      <c r="AD461" s="25">
        <v>9</v>
      </c>
      <c r="AE461" s="30"/>
      <c r="AF461" s="26">
        <f>II2SA!$H$35+6*(100-II2SA!$H$35)/12</f>
        <v>74.5</v>
      </c>
      <c r="AG461" s="27">
        <f t="shared" si="55"/>
        <v>70.349999999999994</v>
      </c>
      <c r="AH461" s="30"/>
      <c r="AI461" s="24">
        <v>3</v>
      </c>
      <c r="AJ461" s="25">
        <v>8</v>
      </c>
      <c r="AK461" s="30"/>
      <c r="AL461" s="26">
        <f>ROUNDDOWN(II2SA!$H$30*AF462/500,1)*5</f>
        <v>28</v>
      </c>
      <c r="AM461" s="242">
        <f t="shared" si="56"/>
        <v>26.5</v>
      </c>
      <c r="AN461" s="28">
        <f t="shared" si="54"/>
        <v>2</v>
      </c>
    </row>
    <row r="462" spans="20:40" ht="12.75" customHeight="1" x14ac:dyDescent="0.2">
      <c r="U462" s="70">
        <f>+II2SA!A50</f>
        <v>0</v>
      </c>
      <c r="V462" s="73">
        <f>IF(II2SA!$H$32="M",AN461+U462,AN504+U462)</f>
        <v>1</v>
      </c>
      <c r="W462" s="253">
        <f t="shared" si="57"/>
        <v>26</v>
      </c>
      <c r="X462" s="242">
        <f t="shared" si="58"/>
        <v>25.5</v>
      </c>
      <c r="Y462" s="385">
        <v>8</v>
      </c>
      <c r="Z462" s="77" t="str">
        <f>IF(ABS(IF(II2SA!$H$32="M",AL461-W462,AL504-W462))&gt;1,"ALARM"," ")</f>
        <v xml:space="preserve"> </v>
      </c>
      <c r="AA462" s="28" t="str">
        <f>IF(ABS(IF(II2SA!$H$32="M",AM461-X462,AM504-X462))&gt;1,"ALARM"," ")</f>
        <v xml:space="preserve"> </v>
      </c>
      <c r="AB462" s="30"/>
      <c r="AC462" s="24">
        <v>3</v>
      </c>
      <c r="AD462" s="25">
        <v>8</v>
      </c>
      <c r="AE462" s="30"/>
      <c r="AF462" s="26">
        <f>II2SA!$H$35+5*(100-II2SA!$H$35)/12</f>
        <v>70.25</v>
      </c>
      <c r="AG462" s="27">
        <f t="shared" si="55"/>
        <v>66.099999999999994</v>
      </c>
      <c r="AH462" s="30"/>
      <c r="AI462" s="46" t="s">
        <v>9</v>
      </c>
      <c r="AJ462" s="34">
        <v>7</v>
      </c>
      <c r="AK462" s="35"/>
      <c r="AL462" s="26">
        <f>ROUNDDOWN(II2SA!$H$30*AF463/500,1)*5</f>
        <v>26</v>
      </c>
      <c r="AM462" s="242">
        <f t="shared" si="56"/>
        <v>25</v>
      </c>
      <c r="AN462" s="38">
        <f t="shared" si="54"/>
        <v>1.5</v>
      </c>
    </row>
    <row r="463" spans="20:40" ht="12.75" customHeight="1" x14ac:dyDescent="0.2">
      <c r="U463" s="70">
        <f>+II2SA!A51</f>
        <v>0</v>
      </c>
      <c r="V463" s="73">
        <f>IF(II2SA!$H$32="M",AN462+U463,AN505+U463)</f>
        <v>1.5</v>
      </c>
      <c r="W463" s="254">
        <f t="shared" si="57"/>
        <v>25</v>
      </c>
      <c r="X463" s="242">
        <f t="shared" si="58"/>
        <v>24</v>
      </c>
      <c r="Y463" s="40">
        <v>7</v>
      </c>
      <c r="Z463" s="80" t="str">
        <f>IF(ABS(IF(II2SA!$H$32="M",AL462-W463,AL505-W463))&gt;1,"ALARM"," ")</f>
        <v xml:space="preserve"> </v>
      </c>
      <c r="AA463" s="38" t="str">
        <f>IF(ABS(IF(II2SA!$H$32="M",AM462-X463,AM505-X463))&gt;1,"ALARM"," ")</f>
        <v xml:space="preserve"> </v>
      </c>
      <c r="AB463" s="30"/>
      <c r="AC463" s="46" t="s">
        <v>9</v>
      </c>
      <c r="AD463" s="34">
        <v>7</v>
      </c>
      <c r="AE463" s="35"/>
      <c r="AF463" s="47">
        <f>II2SA!$H$35+4*(100-II2SA!$H$35)/12</f>
        <v>66</v>
      </c>
      <c r="AG463" s="48">
        <f t="shared" si="55"/>
        <v>61.85</v>
      </c>
      <c r="AH463" s="30"/>
      <c r="AI463" s="43" t="s">
        <v>36</v>
      </c>
      <c r="AJ463" s="25">
        <v>6</v>
      </c>
      <c r="AK463" s="30"/>
      <c r="AL463" s="26">
        <f>ROUNDDOWN(II2SA!$H$30*AF464/500,1)*5</f>
        <v>24.5</v>
      </c>
      <c r="AM463" s="242">
        <f t="shared" si="56"/>
        <v>23.5</v>
      </c>
      <c r="AN463" s="28">
        <f t="shared" si="54"/>
        <v>1.5</v>
      </c>
    </row>
    <row r="464" spans="20:40" ht="12.75" customHeight="1" x14ac:dyDescent="0.2">
      <c r="U464" s="70">
        <f>+II2SA!A52</f>
        <v>0</v>
      </c>
      <c r="V464" s="72">
        <f>IF(II2SA!$H$32="M",AN463+U464,AN506+U464)</f>
        <v>1.5</v>
      </c>
      <c r="W464" s="253">
        <f t="shared" si="57"/>
        <v>23.5</v>
      </c>
      <c r="X464" s="242">
        <f t="shared" si="58"/>
        <v>22.5</v>
      </c>
      <c r="Y464" s="385">
        <v>6</v>
      </c>
      <c r="Z464" s="77" t="str">
        <f>IF(ABS(IF(II2SA!$H$32="M",AL463-W464,AL506-W464))&gt;1,"ALARM"," ")</f>
        <v xml:space="preserve"> </v>
      </c>
      <c r="AA464" s="28" t="str">
        <f>IF(ABS(IF(II2SA!$H$32="M",AM463-X464,AM506-X464))&gt;1,"ALARM"," ")</f>
        <v xml:space="preserve"> </v>
      </c>
      <c r="AB464" s="30"/>
      <c r="AC464" s="43" t="s">
        <v>36</v>
      </c>
      <c r="AD464" s="25">
        <v>6</v>
      </c>
      <c r="AE464" s="30"/>
      <c r="AF464" s="26">
        <f>II2SA!$H$35+3*(100-II2SA!$H$35)/12</f>
        <v>61.75</v>
      </c>
      <c r="AG464" s="27">
        <f t="shared" si="55"/>
        <v>57.6</v>
      </c>
      <c r="AH464" s="30"/>
      <c r="AI464" s="24">
        <v>4</v>
      </c>
      <c r="AJ464" s="25">
        <v>5</v>
      </c>
      <c r="AK464" s="30"/>
      <c r="AL464" s="26">
        <f>ROUNDDOWN(II2SA!$H$30*AF465/500,1)*5</f>
        <v>23</v>
      </c>
      <c r="AM464" s="242">
        <f t="shared" si="56"/>
        <v>21.5</v>
      </c>
      <c r="AN464" s="28">
        <f t="shared" si="54"/>
        <v>2</v>
      </c>
    </row>
    <row r="465" spans="21:40" ht="12.75" customHeight="1" x14ac:dyDescent="0.2">
      <c r="U465" s="70">
        <f>+II2SA!A53</f>
        <v>0</v>
      </c>
      <c r="V465" s="73">
        <f>IF(II2SA!$H$32="M",AN464+U465,AN507+U465)</f>
        <v>1.5</v>
      </c>
      <c r="W465" s="253">
        <f t="shared" si="57"/>
        <v>22</v>
      </c>
      <c r="X465" s="242">
        <f t="shared" si="58"/>
        <v>21</v>
      </c>
      <c r="Y465" s="385">
        <v>5</v>
      </c>
      <c r="Z465" s="77" t="str">
        <f>IF(ABS(IF(II2SA!$H$32="M",AL464-W465,AL507-W465))&gt;1,"ALARM"," ")</f>
        <v xml:space="preserve"> </v>
      </c>
      <c r="AA465" s="28" t="str">
        <f>IF(ABS(IF(II2SA!$H$32="M",AM464-X465,AM507-X465))&gt;1,"ALARM"," ")</f>
        <v xml:space="preserve"> </v>
      </c>
      <c r="AB465" s="30"/>
      <c r="AC465" s="24">
        <v>4</v>
      </c>
      <c r="AD465" s="25">
        <v>5</v>
      </c>
      <c r="AE465" s="30"/>
      <c r="AF465" s="26">
        <f>II2SA!$H$35+2*(100-II2SA!$H$35)/12</f>
        <v>57.5</v>
      </c>
      <c r="AG465" s="27">
        <f t="shared" si="55"/>
        <v>53.35</v>
      </c>
      <c r="AH465" s="30"/>
      <c r="AI465" s="46" t="s">
        <v>9</v>
      </c>
      <c r="AJ465" s="34">
        <v>4</v>
      </c>
      <c r="AK465" s="35"/>
      <c r="AL465" s="26">
        <f>ROUNDDOWN(II2SA!$H$30*AF466/500,1)*5</f>
        <v>21</v>
      </c>
      <c r="AM465" s="242">
        <f t="shared" si="56"/>
        <v>20</v>
      </c>
      <c r="AN465" s="38">
        <f t="shared" si="54"/>
        <v>1.5</v>
      </c>
    </row>
    <row r="466" spans="21:40" ht="12.75" customHeight="1" x14ac:dyDescent="0.2">
      <c r="U466" s="70">
        <f>+II2SA!A54</f>
        <v>0</v>
      </c>
      <c r="V466" s="75">
        <f>IF(II2SA!$H$32="M",AN465+U466,AN508+U466)</f>
        <v>1</v>
      </c>
      <c r="W466" s="254">
        <f t="shared" si="57"/>
        <v>20.5</v>
      </c>
      <c r="X466" s="242">
        <f t="shared" si="58"/>
        <v>20</v>
      </c>
      <c r="Y466" s="40">
        <v>4</v>
      </c>
      <c r="Z466" s="77" t="str">
        <f>IF(ABS(IF(II2SA!$H$32="M",AL465-W466,AL508-W466))&gt;1,"ALARM"," ")</f>
        <v xml:space="preserve"> </v>
      </c>
      <c r="AA466" s="28" t="str">
        <f>IF(ABS(IF(II2SA!$H$32="M",AM465-X466,AM508-X466))&gt;1,"ALARM"," ")</f>
        <v xml:space="preserve"> </v>
      </c>
      <c r="AB466" s="30"/>
      <c r="AC466" s="46" t="s">
        <v>9</v>
      </c>
      <c r="AD466" s="34">
        <v>4</v>
      </c>
      <c r="AE466" s="35"/>
      <c r="AF466" s="47">
        <f>II2SA!$H$35+1*(100-II2SA!$H$35)/12</f>
        <v>53.25</v>
      </c>
      <c r="AG466" s="48">
        <f t="shared" si="55"/>
        <v>49.1</v>
      </c>
      <c r="AH466" s="30"/>
      <c r="AI466" s="43" t="s">
        <v>36</v>
      </c>
      <c r="AJ466" s="25">
        <v>3</v>
      </c>
      <c r="AK466" s="30"/>
      <c r="AL466" s="26">
        <f>ROUNDDOWN(II2SA!$H$30*AF467/500,1)*5</f>
        <v>19.5</v>
      </c>
      <c r="AM466" s="242">
        <f t="shared" si="56"/>
        <v>18</v>
      </c>
      <c r="AN466" s="28">
        <f t="shared" si="54"/>
        <v>2</v>
      </c>
    </row>
    <row r="467" spans="21:40" ht="12.75" customHeight="1" x14ac:dyDescent="0.2">
      <c r="U467" s="70">
        <f>+II2SA!A55</f>
        <v>0</v>
      </c>
      <c r="V467" s="72">
        <f>IF(II2SA!$H$32="M",AN466+U467,AN509+U467)</f>
        <v>2</v>
      </c>
      <c r="W467" s="253">
        <f t="shared" si="57"/>
        <v>19.5</v>
      </c>
      <c r="X467" s="242">
        <f t="shared" si="58"/>
        <v>18</v>
      </c>
      <c r="Y467" s="385">
        <v>3</v>
      </c>
      <c r="Z467" s="79" t="str">
        <f>IF(ABS(IF(II2SA!$H$32="M",AL466-W467,AL509-W467))&gt;1,"ALARM"," ")</f>
        <v xml:space="preserve"> </v>
      </c>
      <c r="AA467" s="76" t="str">
        <f>IF(ABS(IF(II2SA!$H$32="M",AM466-X467,AM509-X467))&gt;1,"ALARM"," ")</f>
        <v xml:space="preserve"> </v>
      </c>
      <c r="AB467" s="30"/>
      <c r="AC467" s="43" t="s">
        <v>36</v>
      </c>
      <c r="AD467" s="25">
        <v>3</v>
      </c>
      <c r="AE467" s="30"/>
      <c r="AF467" s="26">
        <f>II2SA!$H$35</f>
        <v>49</v>
      </c>
      <c r="AG467" s="27">
        <f>AF468+0.01</f>
        <v>44.01</v>
      </c>
      <c r="AH467" s="30"/>
      <c r="AI467" s="24">
        <v>5</v>
      </c>
      <c r="AJ467" s="25">
        <v>2</v>
      </c>
      <c r="AK467" s="30"/>
      <c r="AL467" s="26">
        <f>ROUNDDOWN(II2SA!$H$30*AF468/500,1)*5</f>
        <v>17.5</v>
      </c>
      <c r="AM467" s="242">
        <f t="shared" si="56"/>
        <v>16</v>
      </c>
      <c r="AN467" s="28">
        <f t="shared" si="54"/>
        <v>2</v>
      </c>
    </row>
    <row r="468" spans="21:40" ht="12.75" customHeight="1" x14ac:dyDescent="0.2">
      <c r="U468" s="70">
        <f>+II2SA!A56</f>
        <v>0</v>
      </c>
      <c r="V468" s="73">
        <f>IF(II2SA!$H$32="M",AN467+U468,AN510+U468)</f>
        <v>2</v>
      </c>
      <c r="W468" s="253">
        <f t="shared" si="57"/>
        <v>17.5</v>
      </c>
      <c r="X468" s="242">
        <f t="shared" si="58"/>
        <v>16</v>
      </c>
      <c r="Y468" s="385">
        <v>2</v>
      </c>
      <c r="Z468" s="77" t="str">
        <f>IF(ABS(IF(II2SA!$H$32="M",AL467-W468,AL510-W468))&gt;1,"ALARM"," ")</f>
        <v xml:space="preserve"> </v>
      </c>
      <c r="AA468" s="28" t="str">
        <f>IF(ABS(IF(II2SA!$H$32="M",AM467-X468,AM510-X468))&gt;1,"ALARM"," ")</f>
        <v xml:space="preserve"> </v>
      </c>
      <c r="AB468" s="30"/>
      <c r="AC468" s="24">
        <v>5</v>
      </c>
      <c r="AD468" s="25">
        <v>2</v>
      </c>
      <c r="AE468" s="30"/>
      <c r="AF468" s="26">
        <f>AG469+2*(AF467-AG469)/3</f>
        <v>44</v>
      </c>
      <c r="AG468" s="27">
        <f>AF469+0.01</f>
        <v>39.01</v>
      </c>
      <c r="AH468" s="30"/>
      <c r="AI468" s="46" t="s">
        <v>9</v>
      </c>
      <c r="AJ468" s="34">
        <v>1</v>
      </c>
      <c r="AK468" s="35"/>
      <c r="AL468" s="26">
        <f>ROUNDDOWN(II2SA!$H$30*AF469/500,1)*5</f>
        <v>15.5</v>
      </c>
      <c r="AM468" s="248">
        <f>ROUNDUP(II2SA!$H$30*(II2SA!$H$34/500),1)*5</f>
        <v>14.000000000000002</v>
      </c>
      <c r="AN468" s="38">
        <f t="shared" si="54"/>
        <v>1.9999999999999982</v>
      </c>
    </row>
    <row r="469" spans="21:40" ht="12.75" customHeight="1" thickBot="1" x14ac:dyDescent="0.25">
      <c r="U469" s="70">
        <f>+II2SA!A57</f>
        <v>0</v>
      </c>
      <c r="V469" s="75">
        <f>IF(II2SA!$H$32="M",AN468+U469,AN511+U469)</f>
        <v>1.9999999999999982</v>
      </c>
      <c r="W469" s="254">
        <f t="shared" si="57"/>
        <v>15.5</v>
      </c>
      <c r="X469" s="242">
        <f t="shared" si="58"/>
        <v>14.000000000000002</v>
      </c>
      <c r="Y469" s="40">
        <v>1</v>
      </c>
      <c r="Z469" s="80" t="str">
        <f>IF(ABS(IF(II2SA!$H$32="M",AL468-W469,AL511-W469))&gt;1,"ALARM"," ")</f>
        <v xml:space="preserve"> </v>
      </c>
      <c r="AA469" s="38" t="str">
        <f>IF(ABS(IF(II2SA!$H$32="M",AM468-X469,AM511-X469))&gt;1,"ALARM"," ")</f>
        <v xml:space="preserve"> </v>
      </c>
      <c r="AB469" s="30"/>
      <c r="AC469" s="46" t="s">
        <v>9</v>
      </c>
      <c r="AD469" s="34">
        <v>1</v>
      </c>
      <c r="AE469" s="35"/>
      <c r="AF469" s="47">
        <f>AG469+(AF467-AG469)/3</f>
        <v>39</v>
      </c>
      <c r="AG469" s="48">
        <f>II2SA!$H$34</f>
        <v>34</v>
      </c>
      <c r="AH469" s="30"/>
      <c r="AI469" s="54">
        <v>6</v>
      </c>
      <c r="AJ469" s="55">
        <v>0</v>
      </c>
      <c r="AK469" s="56"/>
      <c r="AL469" s="61">
        <f>AM468-0.5</f>
        <v>13.500000000000002</v>
      </c>
      <c r="AM469" s="249">
        <v>0</v>
      </c>
      <c r="AN469" s="59">
        <f>IF(AM469&gt;AM468,"ALARM",AL469)</f>
        <v>13.500000000000002</v>
      </c>
    </row>
    <row r="470" spans="21:40" ht="12.75" customHeight="1" thickBot="1" x14ac:dyDescent="0.25">
      <c r="U470" s="12" t="s">
        <v>37</v>
      </c>
      <c r="V470" s="74">
        <f>IF(II2SA!$H$32="M",+W470,W512)</f>
        <v>0</v>
      </c>
      <c r="W470" s="255">
        <f t="shared" si="57"/>
        <v>13.500000000000002</v>
      </c>
      <c r="X470" s="249">
        <v>0</v>
      </c>
      <c r="Y470" s="60">
        <v>0</v>
      </c>
      <c r="Z470" s="78" t="str">
        <f>IF(ABS(IF(II2SA!$H$32="M",AL469-W470,AL512-W470))&gt;1,"ALARM"," ")</f>
        <v xml:space="preserve"> </v>
      </c>
      <c r="AA470" s="59" t="str">
        <f>IF(ABS(IF(II2SA!$H$32="M",AM469-X470,AM512-X470))&gt;1,"ALARM"," ")</f>
        <v xml:space="preserve"> </v>
      </c>
      <c r="AB470" s="30"/>
      <c r="AC470" s="54">
        <v>6</v>
      </c>
      <c r="AD470" s="55">
        <v>0</v>
      </c>
      <c r="AE470" s="56"/>
      <c r="AF470" s="61">
        <f>II2SA!$H$34-0.1</f>
        <v>33.9</v>
      </c>
      <c r="AG470" s="62">
        <v>0</v>
      </c>
      <c r="AH470" s="30"/>
      <c r="AI470" s="30"/>
      <c r="AJ470" s="30"/>
      <c r="AK470" s="30"/>
      <c r="AL470" s="30"/>
      <c r="AM470" s="30"/>
      <c r="AN470" s="30"/>
    </row>
    <row r="471" spans="21:40" ht="12.75" customHeight="1" x14ac:dyDescent="0.2">
      <c r="U471" s="15"/>
      <c r="V471" s="15"/>
      <c r="W471" s="15"/>
      <c r="X471" s="15"/>
      <c r="Y471" s="15"/>
      <c r="Z471" s="15"/>
      <c r="AA471" s="15"/>
      <c r="AB471" s="15"/>
      <c r="AC471" s="15"/>
      <c r="AD471" s="15"/>
      <c r="AE471" s="15"/>
      <c r="AF471" s="15"/>
      <c r="AG471" s="15"/>
      <c r="AH471" s="15"/>
      <c r="AI471" s="15"/>
      <c r="AJ471" s="15"/>
      <c r="AK471" s="15"/>
      <c r="AL471" s="15"/>
      <c r="AM471" s="15"/>
      <c r="AN471" s="15"/>
    </row>
    <row r="472" spans="21:40" ht="12.75" customHeight="1" x14ac:dyDescent="0.2">
      <c r="U472" s="15"/>
      <c r="V472" s="15"/>
      <c r="W472" s="15"/>
      <c r="X472" s="15"/>
      <c r="Y472" s="15"/>
      <c r="Z472" s="15"/>
      <c r="AA472" s="15"/>
      <c r="AB472" s="15"/>
      <c r="AC472" s="15"/>
      <c r="AD472" s="15"/>
      <c r="AE472" s="15"/>
      <c r="AF472" s="15"/>
      <c r="AG472" s="15"/>
      <c r="AH472" s="15"/>
      <c r="AI472" s="15"/>
      <c r="AJ472" s="15"/>
      <c r="AK472" s="15"/>
      <c r="AL472" s="15"/>
      <c r="AM472" s="15"/>
      <c r="AN472" s="15"/>
    </row>
    <row r="473" spans="21:40" ht="12.75" customHeight="1" x14ac:dyDescent="0.2">
      <c r="U473" s="15"/>
      <c r="V473" s="247">
        <f t="shared" ref="V473:V488" si="59">+X473</f>
        <v>0</v>
      </c>
      <c r="W473" s="247">
        <f>+W470</f>
        <v>13.500000000000002</v>
      </c>
      <c r="X473" s="247">
        <f>+X470</f>
        <v>0</v>
      </c>
      <c r="Y473" s="15">
        <f>+Y470</f>
        <v>0</v>
      </c>
      <c r="Z473" s="15"/>
      <c r="AA473" s="15"/>
      <c r="AB473" s="15"/>
      <c r="AC473" s="15"/>
      <c r="AD473" s="15"/>
      <c r="AE473" s="15"/>
      <c r="AF473" s="15"/>
      <c r="AG473" s="15"/>
      <c r="AH473" s="15"/>
      <c r="AI473" s="15"/>
      <c r="AJ473" s="15"/>
      <c r="AK473" s="15"/>
      <c r="AL473" s="15"/>
      <c r="AM473" s="15"/>
      <c r="AN473" s="15"/>
    </row>
    <row r="474" spans="21:40" ht="12.75" customHeight="1" x14ac:dyDescent="0.2">
      <c r="U474" s="15"/>
      <c r="V474" s="247">
        <f t="shared" si="59"/>
        <v>14.000000000000002</v>
      </c>
      <c r="W474" s="247">
        <f>+W469</f>
        <v>15.5</v>
      </c>
      <c r="X474" s="247">
        <f>+X469</f>
        <v>14.000000000000002</v>
      </c>
      <c r="Y474" s="15">
        <f>+Y469</f>
        <v>1</v>
      </c>
      <c r="Z474" s="15"/>
      <c r="AA474" s="15"/>
      <c r="AB474" s="15"/>
      <c r="AC474" s="15"/>
      <c r="AD474" s="15"/>
      <c r="AE474" s="15"/>
      <c r="AF474" s="15"/>
      <c r="AG474" s="15"/>
      <c r="AH474" s="15"/>
      <c r="AI474" s="15"/>
      <c r="AJ474" s="15"/>
      <c r="AK474" s="15"/>
      <c r="AL474" s="15"/>
      <c r="AM474" s="15"/>
      <c r="AN474" s="15"/>
    </row>
    <row r="475" spans="21:40" ht="12.75" customHeight="1" x14ac:dyDescent="0.2">
      <c r="U475" s="15"/>
      <c r="V475" s="247">
        <f t="shared" si="59"/>
        <v>16</v>
      </c>
      <c r="W475" s="247">
        <f>+W468</f>
        <v>17.5</v>
      </c>
      <c r="X475" s="247">
        <f>+X468</f>
        <v>16</v>
      </c>
      <c r="Y475" s="15">
        <f>+Y468</f>
        <v>2</v>
      </c>
      <c r="Z475" s="15"/>
      <c r="AA475" s="15"/>
      <c r="AB475" s="15"/>
      <c r="AC475" s="15"/>
      <c r="AD475" s="15"/>
      <c r="AE475" s="15"/>
      <c r="AF475" s="15"/>
      <c r="AG475" s="15"/>
      <c r="AH475" s="15"/>
      <c r="AI475" s="15"/>
      <c r="AJ475" s="15"/>
      <c r="AK475" s="15"/>
      <c r="AL475" s="15"/>
      <c r="AM475" s="15"/>
      <c r="AN475" s="15"/>
    </row>
    <row r="476" spans="21:40" ht="12.75" customHeight="1" x14ac:dyDescent="0.2">
      <c r="U476" s="15"/>
      <c r="V476" s="247">
        <f t="shared" si="59"/>
        <v>18</v>
      </c>
      <c r="W476" s="247">
        <f>+W467</f>
        <v>19.5</v>
      </c>
      <c r="X476" s="247">
        <f>+X467</f>
        <v>18</v>
      </c>
      <c r="Y476" s="15">
        <f>+Y467</f>
        <v>3</v>
      </c>
      <c r="Z476" s="15"/>
      <c r="AA476" s="15"/>
      <c r="AB476" s="15"/>
      <c r="AC476" s="15"/>
      <c r="AD476" s="15"/>
      <c r="AE476" s="15"/>
      <c r="AF476" s="15"/>
      <c r="AG476" s="15"/>
      <c r="AH476" s="15"/>
      <c r="AI476" s="15"/>
      <c r="AJ476" s="15"/>
      <c r="AK476" s="15"/>
      <c r="AL476" s="15"/>
      <c r="AM476" s="15"/>
      <c r="AN476" s="15"/>
    </row>
    <row r="477" spans="21:40" ht="12.75" customHeight="1" x14ac:dyDescent="0.2">
      <c r="U477" s="15"/>
      <c r="V477" s="247">
        <f t="shared" si="59"/>
        <v>20</v>
      </c>
      <c r="W477" s="247">
        <f>+W466</f>
        <v>20.5</v>
      </c>
      <c r="X477" s="247">
        <f>+X466</f>
        <v>20</v>
      </c>
      <c r="Y477" s="15">
        <f>+Y466</f>
        <v>4</v>
      </c>
      <c r="Z477" s="15"/>
      <c r="AA477" s="15"/>
      <c r="AB477" s="15"/>
      <c r="AC477" s="15"/>
      <c r="AD477" s="15"/>
      <c r="AE477" s="15"/>
      <c r="AF477" s="15"/>
      <c r="AG477" s="15"/>
      <c r="AH477" s="15"/>
      <c r="AI477" s="15"/>
      <c r="AJ477" s="15"/>
      <c r="AK477" s="15"/>
      <c r="AL477" s="15"/>
      <c r="AM477" s="15"/>
      <c r="AN477" s="15"/>
    </row>
    <row r="478" spans="21:40" ht="12.75" customHeight="1" x14ac:dyDescent="0.2">
      <c r="U478" s="15"/>
      <c r="V478" s="247">
        <f t="shared" si="59"/>
        <v>21</v>
      </c>
      <c r="W478" s="247">
        <f>+W465</f>
        <v>22</v>
      </c>
      <c r="X478" s="247">
        <f>+X465</f>
        <v>21</v>
      </c>
      <c r="Y478" s="15">
        <f>+Y465</f>
        <v>5</v>
      </c>
      <c r="Z478" s="15"/>
      <c r="AA478" s="15"/>
      <c r="AB478" s="15"/>
      <c r="AC478" s="15"/>
      <c r="AD478" s="15"/>
      <c r="AE478" s="15"/>
      <c r="AF478" s="15"/>
      <c r="AG478" s="15"/>
      <c r="AH478" s="15"/>
      <c r="AI478" s="15"/>
      <c r="AJ478" s="15"/>
      <c r="AK478" s="15"/>
      <c r="AL478" s="15"/>
      <c r="AM478" s="15"/>
      <c r="AN478" s="15"/>
    </row>
    <row r="479" spans="21:40" ht="12.75" customHeight="1" x14ac:dyDescent="0.2">
      <c r="U479" s="15"/>
      <c r="V479" s="247">
        <f t="shared" si="59"/>
        <v>22.5</v>
      </c>
      <c r="W479" s="247">
        <f>+W464</f>
        <v>23.5</v>
      </c>
      <c r="X479" s="247">
        <f>+X464</f>
        <v>22.5</v>
      </c>
      <c r="Y479" s="15">
        <f>+Y464</f>
        <v>6</v>
      </c>
      <c r="Z479" s="15"/>
      <c r="AA479" s="15"/>
      <c r="AB479" s="15"/>
      <c r="AC479" s="15"/>
      <c r="AD479" s="15"/>
      <c r="AE479" s="15"/>
      <c r="AF479" s="15"/>
      <c r="AG479" s="15"/>
      <c r="AH479" s="15"/>
      <c r="AI479" s="15"/>
      <c r="AJ479" s="15"/>
      <c r="AK479" s="15"/>
      <c r="AL479" s="15"/>
      <c r="AM479" s="15"/>
      <c r="AN479" s="15"/>
    </row>
    <row r="480" spans="21:40" ht="12.75" customHeight="1" x14ac:dyDescent="0.2">
      <c r="U480" s="15"/>
      <c r="V480" s="247">
        <f t="shared" si="59"/>
        <v>24</v>
      </c>
      <c r="W480" s="247">
        <f>+W463</f>
        <v>25</v>
      </c>
      <c r="X480" s="247">
        <f>+X463</f>
        <v>24</v>
      </c>
      <c r="Y480" s="15">
        <f>+Y463</f>
        <v>7</v>
      </c>
      <c r="Z480" s="15"/>
      <c r="AA480" s="15"/>
      <c r="AB480" s="15"/>
      <c r="AC480" s="15"/>
      <c r="AD480" s="15"/>
      <c r="AE480" s="15"/>
      <c r="AF480" s="15"/>
      <c r="AG480" s="15"/>
      <c r="AH480" s="15"/>
      <c r="AI480" s="15"/>
      <c r="AJ480" s="15"/>
      <c r="AK480" s="15"/>
      <c r="AL480" s="15"/>
      <c r="AM480" s="15"/>
      <c r="AN480" s="15"/>
    </row>
    <row r="481" spans="21:40" ht="12.75" customHeight="1" x14ac:dyDescent="0.2">
      <c r="U481" s="15"/>
      <c r="V481" s="247">
        <f t="shared" si="59"/>
        <v>25.5</v>
      </c>
      <c r="W481" s="247">
        <f>+W462</f>
        <v>26</v>
      </c>
      <c r="X481" s="247">
        <f>+X462</f>
        <v>25.5</v>
      </c>
      <c r="Y481" s="15">
        <f>+Y462</f>
        <v>8</v>
      </c>
      <c r="Z481" s="15"/>
      <c r="AA481" s="15"/>
      <c r="AB481" s="15"/>
      <c r="AC481" s="15"/>
      <c r="AD481" s="15"/>
      <c r="AE481" s="15"/>
      <c r="AF481" s="15"/>
      <c r="AG481" s="15"/>
      <c r="AH481" s="15"/>
      <c r="AI481" s="15"/>
      <c r="AJ481" s="15"/>
      <c r="AK481" s="15"/>
      <c r="AL481" s="15"/>
      <c r="AM481" s="15"/>
      <c r="AN481" s="15"/>
    </row>
    <row r="482" spans="21:40" ht="12.75" customHeight="1" x14ac:dyDescent="0.2">
      <c r="U482" s="15"/>
      <c r="V482" s="247">
        <f t="shared" si="59"/>
        <v>26.5</v>
      </c>
      <c r="W482" s="247">
        <f>+W461</f>
        <v>27.5</v>
      </c>
      <c r="X482" s="247">
        <f>+X461</f>
        <v>26.5</v>
      </c>
      <c r="Y482" s="15">
        <f>+Y461</f>
        <v>9</v>
      </c>
      <c r="Z482" s="15"/>
      <c r="AA482" s="15"/>
      <c r="AB482" s="15"/>
      <c r="AC482" s="15"/>
      <c r="AD482" s="15"/>
      <c r="AE482" s="15"/>
      <c r="AF482" s="15"/>
      <c r="AG482" s="15"/>
      <c r="AH482" s="15"/>
      <c r="AI482" s="15"/>
      <c r="AJ482" s="15"/>
      <c r="AK482" s="15"/>
      <c r="AL482" s="15"/>
      <c r="AM482" s="15"/>
      <c r="AN482" s="15"/>
    </row>
    <row r="483" spans="21:40" ht="12.75" customHeight="1" x14ac:dyDescent="0.2">
      <c r="U483" s="15"/>
      <c r="V483" s="247">
        <f t="shared" si="59"/>
        <v>28</v>
      </c>
      <c r="W483" s="247">
        <f>+W460</f>
        <v>29.5</v>
      </c>
      <c r="X483" s="247">
        <f>+X460</f>
        <v>28</v>
      </c>
      <c r="Y483" s="15">
        <f>+Y460</f>
        <v>10</v>
      </c>
      <c r="Z483" s="15"/>
      <c r="AA483" s="15"/>
      <c r="AB483" s="15"/>
      <c r="AC483" s="15"/>
      <c r="AD483" s="15"/>
      <c r="AE483" s="15"/>
      <c r="AF483" s="15"/>
      <c r="AG483" s="15"/>
      <c r="AH483" s="15"/>
      <c r="AI483" s="15"/>
      <c r="AJ483" s="15"/>
      <c r="AK483" s="15"/>
      <c r="AL483" s="15"/>
      <c r="AM483" s="15"/>
      <c r="AN483" s="15"/>
    </row>
    <row r="484" spans="21:40" ht="12.75" customHeight="1" x14ac:dyDescent="0.2">
      <c r="U484" s="15"/>
      <c r="V484" s="247">
        <f t="shared" si="59"/>
        <v>30</v>
      </c>
      <c r="W484" s="247">
        <f>+W459</f>
        <v>31.5</v>
      </c>
      <c r="X484" s="247">
        <f>+X459</f>
        <v>30</v>
      </c>
      <c r="Y484" s="15">
        <f>+Y459</f>
        <v>11</v>
      </c>
      <c r="Z484" s="15"/>
      <c r="AA484" s="15"/>
      <c r="AB484" s="15"/>
      <c r="AC484" s="15"/>
      <c r="AD484" s="15"/>
      <c r="AE484" s="15"/>
      <c r="AF484" s="15"/>
      <c r="AG484" s="15"/>
      <c r="AH484" s="15"/>
      <c r="AI484" s="15"/>
      <c r="AJ484" s="15"/>
      <c r="AK484" s="15"/>
      <c r="AL484" s="15"/>
      <c r="AM484" s="15"/>
      <c r="AN484" s="15"/>
    </row>
    <row r="485" spans="21:40" ht="12.75" customHeight="1" x14ac:dyDescent="0.2">
      <c r="U485" s="15"/>
      <c r="V485" s="247">
        <f t="shared" si="59"/>
        <v>32</v>
      </c>
      <c r="W485" s="247">
        <f>+W458</f>
        <v>33.5</v>
      </c>
      <c r="X485" s="247">
        <f>+X458</f>
        <v>32</v>
      </c>
      <c r="Y485" s="15">
        <f>+Y458</f>
        <v>12</v>
      </c>
      <c r="Z485" s="15"/>
      <c r="AA485" s="15"/>
      <c r="AB485" s="15"/>
      <c r="AC485" s="15"/>
      <c r="AD485" s="15"/>
      <c r="AE485" s="15"/>
      <c r="AF485" s="15"/>
      <c r="AG485" s="15"/>
      <c r="AH485" s="15"/>
      <c r="AI485" s="15"/>
      <c r="AJ485" s="15"/>
      <c r="AK485" s="15"/>
      <c r="AL485" s="15"/>
      <c r="AM485" s="15"/>
      <c r="AN485" s="15"/>
    </row>
    <row r="486" spans="21:40" ht="12.75" customHeight="1" x14ac:dyDescent="0.2">
      <c r="U486" s="15"/>
      <c r="V486" s="247">
        <f t="shared" si="59"/>
        <v>34</v>
      </c>
      <c r="W486" s="247">
        <f>+W457</f>
        <v>35.5</v>
      </c>
      <c r="X486" s="247">
        <f>+X457</f>
        <v>34</v>
      </c>
      <c r="Y486" s="15">
        <f>+Y457</f>
        <v>13</v>
      </c>
      <c r="Z486" s="15"/>
      <c r="AA486" s="15"/>
      <c r="AB486" s="15"/>
      <c r="AC486" s="15"/>
      <c r="AD486" s="15"/>
      <c r="AE486" s="15"/>
      <c r="AF486" s="15"/>
      <c r="AG486" s="15"/>
      <c r="AH486" s="15"/>
      <c r="AI486" s="15"/>
      <c r="AJ486" s="15"/>
      <c r="AK486" s="15"/>
      <c r="AL486" s="15"/>
      <c r="AM486" s="15"/>
      <c r="AN486" s="15"/>
    </row>
    <row r="487" spans="21:40" ht="12.75" customHeight="1" x14ac:dyDescent="0.2">
      <c r="U487" s="15"/>
      <c r="V487" s="247">
        <f t="shared" si="59"/>
        <v>36</v>
      </c>
      <c r="W487" s="247">
        <f>+W456</f>
        <v>37.5</v>
      </c>
      <c r="X487" s="247">
        <f>+X456</f>
        <v>36</v>
      </c>
      <c r="Y487" s="15">
        <f>+Y456</f>
        <v>14</v>
      </c>
      <c r="Z487" s="15"/>
      <c r="AA487" s="15"/>
      <c r="AB487" s="15"/>
      <c r="AC487" s="15"/>
      <c r="AD487" s="15"/>
      <c r="AE487" s="15"/>
      <c r="AF487" s="15"/>
      <c r="AG487" s="15"/>
      <c r="AH487" s="15"/>
      <c r="AI487" s="15"/>
      <c r="AJ487" s="15"/>
      <c r="AK487" s="15"/>
      <c r="AL487" s="15"/>
      <c r="AM487" s="15"/>
      <c r="AN487" s="15"/>
    </row>
    <row r="488" spans="21:40" ht="12.75" customHeight="1" x14ac:dyDescent="0.2">
      <c r="U488" s="15"/>
      <c r="V488" s="247">
        <f t="shared" si="59"/>
        <v>38</v>
      </c>
      <c r="W488" s="247">
        <f>+W455</f>
        <v>40</v>
      </c>
      <c r="X488" s="247">
        <f>+X455</f>
        <v>38</v>
      </c>
      <c r="Y488" s="63">
        <f>+Y455</f>
        <v>15</v>
      </c>
      <c r="Z488" s="15"/>
      <c r="AA488" s="15"/>
      <c r="AB488" s="15"/>
      <c r="AC488" s="15"/>
      <c r="AD488" s="15"/>
      <c r="AE488" s="15"/>
      <c r="AF488" s="15"/>
      <c r="AG488" s="15"/>
      <c r="AH488" s="15"/>
      <c r="AI488" s="15"/>
      <c r="AJ488" s="15"/>
      <c r="AK488" s="15"/>
      <c r="AL488" s="15"/>
      <c r="AM488" s="15"/>
      <c r="AN488" s="15"/>
    </row>
    <row r="489" spans="21:40" ht="12.75" customHeight="1" x14ac:dyDescent="0.2">
      <c r="U489" s="15"/>
      <c r="V489" s="15"/>
      <c r="W489" s="15"/>
      <c r="X489" s="15"/>
      <c r="Y489" s="15"/>
      <c r="Z489" s="15"/>
      <c r="AA489" s="15"/>
      <c r="AB489" s="15"/>
      <c r="AC489" s="15"/>
      <c r="AD489" s="15"/>
      <c r="AE489" s="15"/>
      <c r="AF489" s="15"/>
      <c r="AG489" s="15"/>
      <c r="AH489" s="15"/>
      <c r="AI489" s="15"/>
      <c r="AJ489" s="15"/>
      <c r="AK489" s="15"/>
      <c r="AL489" s="15"/>
      <c r="AM489" s="15"/>
      <c r="AN489" s="15"/>
    </row>
    <row r="490" spans="21:40" ht="12.75" customHeight="1" x14ac:dyDescent="0.2">
      <c r="U490" s="15"/>
      <c r="V490" s="15"/>
      <c r="W490" s="15"/>
      <c r="X490" s="15"/>
      <c r="Y490" s="15"/>
      <c r="Z490" s="15"/>
      <c r="AA490" s="15"/>
      <c r="AB490" s="15"/>
      <c r="AC490" s="15"/>
      <c r="AD490" s="15"/>
      <c r="AE490" s="15"/>
      <c r="AF490" s="15"/>
      <c r="AG490" s="15"/>
      <c r="AH490" s="15"/>
      <c r="AI490" s="15"/>
      <c r="AJ490" s="15"/>
      <c r="AK490" s="15"/>
      <c r="AL490" s="15"/>
      <c r="AM490" s="15"/>
      <c r="AN490" s="15"/>
    </row>
    <row r="491" spans="21:40" ht="12.75" customHeight="1" x14ac:dyDescent="0.2">
      <c r="U491" s="15"/>
      <c r="V491" s="15"/>
      <c r="W491" s="15"/>
      <c r="X491" s="15"/>
      <c r="Y491" s="15"/>
      <c r="Z491" s="15"/>
      <c r="AA491" s="15"/>
      <c r="AB491" s="15"/>
      <c r="AC491" s="15"/>
      <c r="AD491" s="15"/>
      <c r="AE491" s="15"/>
      <c r="AF491" s="15"/>
      <c r="AG491" s="15"/>
      <c r="AH491" s="15"/>
      <c r="AI491" s="15"/>
      <c r="AJ491" s="15"/>
      <c r="AK491" s="15"/>
      <c r="AL491" s="15"/>
      <c r="AM491" s="15"/>
      <c r="AN491" s="15"/>
    </row>
    <row r="492" spans="21:40" ht="12.75" customHeight="1" x14ac:dyDescent="0.2">
      <c r="U492" s="15"/>
      <c r="V492" s="15"/>
      <c r="W492" s="15"/>
      <c r="X492" s="15"/>
      <c r="Y492" s="15"/>
      <c r="Z492" s="15"/>
      <c r="AA492" s="15"/>
      <c r="AB492" s="15"/>
      <c r="AC492" s="15"/>
      <c r="AD492" s="15"/>
      <c r="AE492" s="15"/>
      <c r="AF492" s="15"/>
      <c r="AG492" s="15"/>
      <c r="AH492" s="20"/>
      <c r="AI492" s="383"/>
      <c r="AJ492" s="26"/>
      <c r="AK492" s="26"/>
      <c r="AL492" s="20"/>
      <c r="AM492" s="53"/>
      <c r="AN492" s="383"/>
    </row>
    <row r="493" spans="21:40" ht="12.75" customHeight="1" thickBot="1" x14ac:dyDescent="0.25">
      <c r="U493" s="383"/>
      <c r="V493" s="250"/>
      <c r="W493" s="500"/>
      <c r="X493" s="500"/>
      <c r="Y493" s="30"/>
      <c r="Z493" s="500"/>
      <c r="AA493" s="500"/>
      <c r="AB493" s="15"/>
      <c r="AC493" s="30"/>
      <c r="AD493" s="383"/>
      <c r="AE493" s="383"/>
      <c r="AF493" s="26"/>
      <c r="AG493" s="26"/>
      <c r="AH493" s="20"/>
      <c r="AI493" s="30"/>
      <c r="AJ493" s="383"/>
      <c r="AK493" s="30"/>
      <c r="AL493" s="383"/>
      <c r="AM493" s="383"/>
      <c r="AN493" s="383"/>
    </row>
    <row r="494" spans="21:40" ht="12.75" customHeight="1" x14ac:dyDescent="0.2">
      <c r="U494" s="251"/>
      <c r="V494" s="250"/>
      <c r="W494" s="501"/>
      <c r="X494" s="501"/>
      <c r="Y494" s="30"/>
      <c r="Z494" s="500"/>
      <c r="AA494" s="500"/>
      <c r="AB494" s="15"/>
      <c r="AC494" s="18" t="s">
        <v>6</v>
      </c>
      <c r="AD494" s="19" t="s">
        <v>18</v>
      </c>
      <c r="AE494" s="384"/>
      <c r="AF494" s="502" t="s">
        <v>27</v>
      </c>
      <c r="AG494" s="503"/>
      <c r="AH494" s="20"/>
      <c r="AI494" s="18" t="s">
        <v>6</v>
      </c>
      <c r="AJ494" s="19" t="s">
        <v>18</v>
      </c>
      <c r="AK494" s="21"/>
      <c r="AL494" s="504" t="s">
        <v>28</v>
      </c>
      <c r="AM494" s="505"/>
      <c r="AN494" s="22" t="s">
        <v>29</v>
      </c>
    </row>
    <row r="495" spans="21:40" ht="12.75" customHeight="1" x14ac:dyDescent="0.2">
      <c r="U495" s="252"/>
      <c r="V495" s="250"/>
      <c r="W495" s="383"/>
      <c r="X495" s="383"/>
      <c r="Y495" s="30"/>
      <c r="Z495" s="500"/>
      <c r="AA495" s="500"/>
      <c r="AB495" s="15"/>
      <c r="AC495" s="24"/>
      <c r="AD495" s="25"/>
      <c r="AE495" s="383"/>
      <c r="AF495" s="26" t="s">
        <v>32</v>
      </c>
      <c r="AG495" s="27" t="s">
        <v>33</v>
      </c>
      <c r="AH495" s="20"/>
      <c r="AI495" s="24"/>
      <c r="AJ495" s="25"/>
      <c r="AK495" s="383"/>
      <c r="AL495" s="383" t="s">
        <v>32</v>
      </c>
      <c r="AM495" s="241" t="s">
        <v>33</v>
      </c>
      <c r="AN495" s="28"/>
    </row>
    <row r="496" spans="21:40" ht="12.75" customHeight="1" x14ac:dyDescent="0.2">
      <c r="U496" s="30"/>
      <c r="V496" s="250"/>
      <c r="W496" s="383"/>
      <c r="X496" s="383"/>
      <c r="Y496" s="30"/>
      <c r="Z496" s="383"/>
      <c r="AA496" s="383"/>
      <c r="AB496" s="15"/>
      <c r="AC496" s="33"/>
      <c r="AD496" s="34"/>
      <c r="AE496" s="35"/>
      <c r="AF496" s="41"/>
      <c r="AG496" s="42"/>
      <c r="AH496" s="30"/>
      <c r="AI496" s="33"/>
      <c r="AJ496" s="34"/>
      <c r="AK496" s="35"/>
      <c r="AL496" s="36"/>
      <c r="AM496" s="37"/>
      <c r="AN496" s="38"/>
    </row>
    <row r="497" spans="21:40" ht="12.75" customHeight="1" x14ac:dyDescent="0.2">
      <c r="U497" s="251"/>
      <c r="V497" s="250"/>
      <c r="W497" s="44"/>
      <c r="X497" s="383"/>
      <c r="Y497" s="30"/>
      <c r="Z497" s="383"/>
      <c r="AA497" s="383"/>
      <c r="AB497" s="15"/>
      <c r="AC497" s="43" t="s">
        <v>36</v>
      </c>
      <c r="AD497" s="25">
        <v>15</v>
      </c>
      <c r="AE497" s="30"/>
      <c r="AF497" s="26">
        <f>II2SA!$H$35+30*(100-II2SA!$H$35)/30</f>
        <v>100</v>
      </c>
      <c r="AG497" s="27">
        <f t="shared" ref="AG497:AG508" si="60">AF498+0.1</f>
        <v>95</v>
      </c>
      <c r="AH497" s="30"/>
      <c r="AI497" s="43" t="s">
        <v>36</v>
      </c>
      <c r="AJ497" s="25">
        <v>15</v>
      </c>
      <c r="AK497" s="30"/>
      <c r="AL497" s="44">
        <f>II2SA!$H$30</f>
        <v>40</v>
      </c>
      <c r="AM497" s="241">
        <f>AL498+0.5</f>
        <v>38</v>
      </c>
      <c r="AN497" s="28">
        <f t="shared" ref="AN497:AN511" si="61">IF(AM497&gt;AL497,"ALARM",AL497-AL498)</f>
        <v>2.5</v>
      </c>
    </row>
    <row r="498" spans="21:40" ht="12.75" customHeight="1" x14ac:dyDescent="0.2">
      <c r="U498" s="251"/>
      <c r="V498" s="250"/>
      <c r="W498" s="383"/>
      <c r="X498" s="383"/>
      <c r="Y498" s="30"/>
      <c r="Z498" s="383"/>
      <c r="AA498" s="383"/>
      <c r="AB498" s="15"/>
      <c r="AC498" s="24">
        <v>1</v>
      </c>
      <c r="AD498" s="25">
        <v>14</v>
      </c>
      <c r="AE498" s="30"/>
      <c r="AF498" s="26">
        <f>II2SA!$H$35+27*(100-II2SA!$H$35)/30</f>
        <v>94.9</v>
      </c>
      <c r="AG498" s="27">
        <f t="shared" si="60"/>
        <v>89.899999999999991</v>
      </c>
      <c r="AH498" s="30"/>
      <c r="AI498" s="24">
        <v>1</v>
      </c>
      <c r="AJ498" s="25">
        <v>14</v>
      </c>
      <c r="AK498" s="30"/>
      <c r="AL498" s="383">
        <f>ROUNDDOWN(II2SA!$H$30*AF498/500,1)*5</f>
        <v>37.5</v>
      </c>
      <c r="AM498" s="241">
        <f t="shared" ref="AM498:AM510" si="62">AL499+0.5</f>
        <v>36</v>
      </c>
      <c r="AN498" s="28">
        <f t="shared" si="61"/>
        <v>2</v>
      </c>
    </row>
    <row r="499" spans="21:40" ht="12.75" customHeight="1" x14ac:dyDescent="0.2">
      <c r="U499" s="251"/>
      <c r="V499" s="250"/>
      <c r="W499" s="383"/>
      <c r="X499" s="383"/>
      <c r="Y499" s="30"/>
      <c r="Z499" s="383"/>
      <c r="AA499" s="383"/>
      <c r="AB499" s="15"/>
      <c r="AC499" s="46" t="s">
        <v>9</v>
      </c>
      <c r="AD499" s="34">
        <v>13</v>
      </c>
      <c r="AE499" s="35"/>
      <c r="AF499" s="47">
        <f>II2SA!$H$35+24*(100-II2SA!$H$35)/30</f>
        <v>89.8</v>
      </c>
      <c r="AG499" s="48">
        <f t="shared" si="60"/>
        <v>84.8</v>
      </c>
      <c r="AH499" s="30"/>
      <c r="AI499" s="46" t="s">
        <v>9</v>
      </c>
      <c r="AJ499" s="34">
        <v>13</v>
      </c>
      <c r="AK499" s="35"/>
      <c r="AL499" s="383">
        <f>ROUNDDOWN(II2SA!$H$30*AF499/500,1)*5</f>
        <v>35.5</v>
      </c>
      <c r="AM499" s="241">
        <f t="shared" si="62"/>
        <v>34</v>
      </c>
      <c r="AN499" s="38">
        <f t="shared" si="61"/>
        <v>2</v>
      </c>
    </row>
    <row r="500" spans="21:40" ht="12.75" customHeight="1" x14ac:dyDescent="0.2">
      <c r="U500" s="251"/>
      <c r="V500" s="250"/>
      <c r="W500" s="383"/>
      <c r="X500" s="383"/>
      <c r="Y500" s="30"/>
      <c r="Z500" s="383"/>
      <c r="AA500" s="383"/>
      <c r="AB500" s="15"/>
      <c r="AC500" s="43" t="s">
        <v>36</v>
      </c>
      <c r="AD500" s="25">
        <v>12</v>
      </c>
      <c r="AE500" s="30"/>
      <c r="AF500" s="26">
        <f>II2SA!$H$35+21*(100-II2SA!$H$35)/30</f>
        <v>84.7</v>
      </c>
      <c r="AG500" s="27">
        <f t="shared" si="60"/>
        <v>79.699999999999989</v>
      </c>
      <c r="AH500" s="30"/>
      <c r="AI500" s="43" t="s">
        <v>36</v>
      </c>
      <c r="AJ500" s="25">
        <v>12</v>
      </c>
      <c r="AK500" s="30"/>
      <c r="AL500" s="383">
        <f>ROUNDDOWN(II2SA!$H$30*AF500/500,1)*5</f>
        <v>33.5</v>
      </c>
      <c r="AM500" s="241">
        <f t="shared" si="62"/>
        <v>32</v>
      </c>
      <c r="AN500" s="28">
        <f t="shared" si="61"/>
        <v>2</v>
      </c>
    </row>
    <row r="501" spans="21:40" ht="12.75" customHeight="1" x14ac:dyDescent="0.2">
      <c r="U501" s="251"/>
      <c r="V501" s="250"/>
      <c r="W501" s="383"/>
      <c r="X501" s="383"/>
      <c r="Y501" s="30"/>
      <c r="Z501" s="383"/>
      <c r="AA501" s="383"/>
      <c r="AB501" s="15"/>
      <c r="AC501" s="24">
        <v>2</v>
      </c>
      <c r="AD501" s="25">
        <v>11</v>
      </c>
      <c r="AE501" s="30"/>
      <c r="AF501" s="26">
        <f>II2SA!$H$35+18*(100-II2SA!$H$35)/30</f>
        <v>79.599999999999994</v>
      </c>
      <c r="AG501" s="27">
        <f t="shared" si="60"/>
        <v>74.599999999999994</v>
      </c>
      <c r="AH501" s="30"/>
      <c r="AI501" s="24">
        <v>2</v>
      </c>
      <c r="AJ501" s="25">
        <v>11</v>
      </c>
      <c r="AK501" s="30"/>
      <c r="AL501" s="383">
        <f>ROUNDDOWN(II2SA!$H$30*AF501/500,1)*5</f>
        <v>31.5</v>
      </c>
      <c r="AM501" s="241">
        <f t="shared" si="62"/>
        <v>30</v>
      </c>
      <c r="AN501" s="28">
        <f t="shared" si="61"/>
        <v>2</v>
      </c>
    </row>
    <row r="502" spans="21:40" ht="12.75" customHeight="1" x14ac:dyDescent="0.2">
      <c r="U502" s="251"/>
      <c r="V502" s="250"/>
      <c r="W502" s="383"/>
      <c r="X502" s="383"/>
      <c r="Y502" s="30"/>
      <c r="Z502" s="383"/>
      <c r="AA502" s="383"/>
      <c r="AB502" s="15"/>
      <c r="AC502" s="46" t="s">
        <v>9</v>
      </c>
      <c r="AD502" s="34">
        <v>10</v>
      </c>
      <c r="AE502" s="35"/>
      <c r="AF502" s="47">
        <f>II2SA!$H$35+15*(100-II2SA!$H$35)/30</f>
        <v>74.5</v>
      </c>
      <c r="AG502" s="48">
        <f t="shared" si="60"/>
        <v>69.5</v>
      </c>
      <c r="AH502" s="30"/>
      <c r="AI502" s="46" t="s">
        <v>9</v>
      </c>
      <c r="AJ502" s="34">
        <v>10</v>
      </c>
      <c r="AK502" s="35"/>
      <c r="AL502" s="383">
        <f>ROUNDDOWN(II2SA!$H$30*AF502/500,1)*5</f>
        <v>29.5</v>
      </c>
      <c r="AM502" s="241">
        <f t="shared" si="62"/>
        <v>28</v>
      </c>
      <c r="AN502" s="38">
        <f t="shared" si="61"/>
        <v>2</v>
      </c>
    </row>
    <row r="503" spans="21:40" ht="12.75" customHeight="1" x14ac:dyDescent="0.2">
      <c r="U503" s="251"/>
      <c r="V503" s="250"/>
      <c r="W503" s="383"/>
      <c r="X503" s="383"/>
      <c r="Y503" s="30"/>
      <c r="Z503" s="383"/>
      <c r="AA503" s="383"/>
      <c r="AB503" s="15"/>
      <c r="AC503" s="43" t="s">
        <v>36</v>
      </c>
      <c r="AD503" s="25">
        <v>9</v>
      </c>
      <c r="AE503" s="30"/>
      <c r="AF503" s="26">
        <f>II2SA!$H$35+12*(100-II2SA!$H$35)/30</f>
        <v>69.400000000000006</v>
      </c>
      <c r="AG503" s="27">
        <f t="shared" si="60"/>
        <v>66.099999999999994</v>
      </c>
      <c r="AH503" s="30"/>
      <c r="AI503" s="43" t="s">
        <v>36</v>
      </c>
      <c r="AJ503" s="25">
        <v>9</v>
      </c>
      <c r="AK503" s="30"/>
      <c r="AL503" s="383">
        <f>ROUNDDOWN(II2SA!$H$30*AF503/500,1)*5</f>
        <v>27.5</v>
      </c>
      <c r="AM503" s="241">
        <f t="shared" si="62"/>
        <v>26.5</v>
      </c>
      <c r="AN503" s="28">
        <f t="shared" si="61"/>
        <v>1.5</v>
      </c>
    </row>
    <row r="504" spans="21:40" ht="12.75" customHeight="1" x14ac:dyDescent="0.2">
      <c r="U504" s="251"/>
      <c r="V504" s="250"/>
      <c r="W504" s="383"/>
      <c r="X504" s="383"/>
      <c r="Y504" s="30"/>
      <c r="Z504" s="383"/>
      <c r="AA504" s="383"/>
      <c r="AB504" s="15"/>
      <c r="AC504" s="24">
        <v>3</v>
      </c>
      <c r="AD504" s="25">
        <v>8</v>
      </c>
      <c r="AE504" s="30"/>
      <c r="AF504" s="26">
        <f>II2SA!$H$35+10*(100-II2SA!$H$35)/30</f>
        <v>66</v>
      </c>
      <c r="AG504" s="27">
        <f t="shared" si="60"/>
        <v>62.7</v>
      </c>
      <c r="AH504" s="30"/>
      <c r="AI504" s="24">
        <v>3</v>
      </c>
      <c r="AJ504" s="25">
        <v>8</v>
      </c>
      <c r="AK504" s="30"/>
      <c r="AL504" s="383">
        <f>ROUNDDOWN(II2SA!$H$30*AF504/500,1)*5</f>
        <v>26</v>
      </c>
      <c r="AM504" s="241">
        <f t="shared" si="62"/>
        <v>25.5</v>
      </c>
      <c r="AN504" s="28">
        <f t="shared" si="61"/>
        <v>1</v>
      </c>
    </row>
    <row r="505" spans="21:40" ht="12.75" customHeight="1" x14ac:dyDescent="0.2">
      <c r="U505" s="251"/>
      <c r="V505" s="250"/>
      <c r="W505" s="383"/>
      <c r="X505" s="383"/>
      <c r="Y505" s="30"/>
      <c r="Z505" s="383"/>
      <c r="AA505" s="383"/>
      <c r="AB505" s="15"/>
      <c r="AC505" s="46" t="s">
        <v>9</v>
      </c>
      <c r="AD505" s="34">
        <v>7</v>
      </c>
      <c r="AE505" s="35"/>
      <c r="AF505" s="47">
        <f>II2SA!$H$35+8*(100-II2SA!$H$35)/30</f>
        <v>62.6</v>
      </c>
      <c r="AG505" s="48">
        <f t="shared" si="60"/>
        <v>59.300000000000004</v>
      </c>
      <c r="AH505" s="30"/>
      <c r="AI505" s="46" t="s">
        <v>9</v>
      </c>
      <c r="AJ505" s="34">
        <v>7</v>
      </c>
      <c r="AK505" s="35"/>
      <c r="AL505" s="383">
        <f>ROUNDDOWN(II2SA!$H$30*AF505/500,1)*5</f>
        <v>25</v>
      </c>
      <c r="AM505" s="241">
        <f t="shared" si="62"/>
        <v>24</v>
      </c>
      <c r="AN505" s="38">
        <f t="shared" si="61"/>
        <v>1.5</v>
      </c>
    </row>
    <row r="506" spans="21:40" ht="12.75" customHeight="1" x14ac:dyDescent="0.2">
      <c r="U506" s="251"/>
      <c r="V506" s="250"/>
      <c r="W506" s="383"/>
      <c r="X506" s="383"/>
      <c r="Y506" s="30"/>
      <c r="Z506" s="383"/>
      <c r="AA506" s="383"/>
      <c r="AB506" s="15"/>
      <c r="AC506" s="43" t="s">
        <v>36</v>
      </c>
      <c r="AD506" s="25">
        <v>6</v>
      </c>
      <c r="AE506" s="30"/>
      <c r="AF506" s="26">
        <f>II2SA!$H$35+6*(100-II2SA!$H$35)/30</f>
        <v>59.2</v>
      </c>
      <c r="AG506" s="27">
        <f t="shared" si="60"/>
        <v>55.9</v>
      </c>
      <c r="AH506" s="30"/>
      <c r="AI506" s="43" t="s">
        <v>36</v>
      </c>
      <c r="AJ506" s="25">
        <v>6</v>
      </c>
      <c r="AK506" s="30"/>
      <c r="AL506" s="383">
        <f>ROUNDDOWN(II2SA!$H$30*AF506/500,1)*5</f>
        <v>23.5</v>
      </c>
      <c r="AM506" s="241">
        <f t="shared" si="62"/>
        <v>22.5</v>
      </c>
      <c r="AN506" s="28">
        <f t="shared" si="61"/>
        <v>1.5</v>
      </c>
    </row>
    <row r="507" spans="21:40" ht="12.75" customHeight="1" x14ac:dyDescent="0.2">
      <c r="U507" s="251"/>
      <c r="V507" s="250"/>
      <c r="W507" s="383"/>
      <c r="X507" s="383"/>
      <c r="Y507" s="30"/>
      <c r="Z507" s="383"/>
      <c r="AA507" s="383"/>
      <c r="AB507" s="15"/>
      <c r="AC507" s="24">
        <v>4</v>
      </c>
      <c r="AD507" s="25">
        <v>5</v>
      </c>
      <c r="AE507" s="30"/>
      <c r="AF507" s="26">
        <f>II2SA!$H$35+4*(100-II2SA!$H$35)/30</f>
        <v>55.8</v>
      </c>
      <c r="AG507" s="27">
        <f t="shared" si="60"/>
        <v>52.5</v>
      </c>
      <c r="AH507" s="30"/>
      <c r="AI507" s="24">
        <v>4</v>
      </c>
      <c r="AJ507" s="25">
        <v>5</v>
      </c>
      <c r="AK507" s="30"/>
      <c r="AL507" s="383">
        <f>ROUNDDOWN(II2SA!$H$30*AF507/500,1)*5</f>
        <v>22</v>
      </c>
      <c r="AM507" s="241">
        <f t="shared" si="62"/>
        <v>21</v>
      </c>
      <c r="AN507" s="28">
        <f t="shared" si="61"/>
        <v>1.5</v>
      </c>
    </row>
    <row r="508" spans="21:40" ht="12.75" customHeight="1" x14ac:dyDescent="0.2">
      <c r="U508" s="251"/>
      <c r="V508" s="250"/>
      <c r="W508" s="383"/>
      <c r="X508" s="383"/>
      <c r="Y508" s="30"/>
      <c r="Z508" s="383"/>
      <c r="AA508" s="383"/>
      <c r="AB508" s="15"/>
      <c r="AC508" s="46" t="s">
        <v>9</v>
      </c>
      <c r="AD508" s="34">
        <v>4</v>
      </c>
      <c r="AE508" s="35"/>
      <c r="AF508" s="47">
        <f>II2SA!$H$35+2*(100-II2SA!$H$35)/30</f>
        <v>52.4</v>
      </c>
      <c r="AG508" s="48">
        <f t="shared" si="60"/>
        <v>49.1</v>
      </c>
      <c r="AH508" s="30"/>
      <c r="AI508" s="46" t="s">
        <v>9</v>
      </c>
      <c r="AJ508" s="34">
        <v>4</v>
      </c>
      <c r="AK508" s="35"/>
      <c r="AL508" s="383">
        <f>ROUNDDOWN(II2SA!$H$30*AF508/500,1)*5</f>
        <v>20.5</v>
      </c>
      <c r="AM508" s="241">
        <f t="shared" si="62"/>
        <v>20</v>
      </c>
      <c r="AN508" s="38">
        <f t="shared" si="61"/>
        <v>1</v>
      </c>
    </row>
    <row r="509" spans="21:40" ht="12.75" customHeight="1" x14ac:dyDescent="0.2">
      <c r="U509" s="251"/>
      <c r="V509" s="250"/>
      <c r="W509" s="383"/>
      <c r="X509" s="383"/>
      <c r="Y509" s="30"/>
      <c r="Z509" s="383"/>
      <c r="AA509" s="383"/>
      <c r="AB509" s="15"/>
      <c r="AC509" s="43" t="s">
        <v>36</v>
      </c>
      <c r="AD509" s="25">
        <v>3</v>
      </c>
      <c r="AE509" s="30"/>
      <c r="AF509" s="26">
        <f>II2SA!$H$35</f>
        <v>49</v>
      </c>
      <c r="AG509" s="27">
        <f>AF510+0.01</f>
        <v>44.01</v>
      </c>
      <c r="AH509" s="30"/>
      <c r="AI509" s="43" t="s">
        <v>36</v>
      </c>
      <c r="AJ509" s="25">
        <v>3</v>
      </c>
      <c r="AK509" s="30"/>
      <c r="AL509" s="383">
        <f>ROUNDDOWN(II2SA!$H$30*AF509/500,1)*5</f>
        <v>19.5</v>
      </c>
      <c r="AM509" s="241">
        <f t="shared" si="62"/>
        <v>18</v>
      </c>
      <c r="AN509" s="28">
        <f t="shared" si="61"/>
        <v>2</v>
      </c>
    </row>
    <row r="510" spans="21:40" ht="12.75" customHeight="1" x14ac:dyDescent="0.2">
      <c r="U510" s="251"/>
      <c r="V510" s="250"/>
      <c r="W510" s="383"/>
      <c r="X510" s="383"/>
      <c r="Y510" s="30"/>
      <c r="Z510" s="383"/>
      <c r="AA510" s="383"/>
      <c r="AB510" s="15"/>
      <c r="AC510" s="24">
        <v>5</v>
      </c>
      <c r="AD510" s="25">
        <v>2</v>
      </c>
      <c r="AE510" s="30"/>
      <c r="AF510" s="26">
        <f>AG511+2*(AF509-AG511)/3</f>
        <v>44</v>
      </c>
      <c r="AG510" s="27">
        <f>AF511+0.01</f>
        <v>39.01</v>
      </c>
      <c r="AH510" s="30"/>
      <c r="AI510" s="24">
        <v>5</v>
      </c>
      <c r="AJ510" s="25">
        <v>2</v>
      </c>
      <c r="AK510" s="30"/>
      <c r="AL510" s="383">
        <f>ROUNDDOWN(II2SA!$H$30*AF510/500,1)*5</f>
        <v>17.5</v>
      </c>
      <c r="AM510" s="241">
        <f t="shared" si="62"/>
        <v>16</v>
      </c>
      <c r="AN510" s="28">
        <f t="shared" si="61"/>
        <v>2</v>
      </c>
    </row>
    <row r="511" spans="21:40" ht="12.75" customHeight="1" x14ac:dyDescent="0.2">
      <c r="U511" s="251"/>
      <c r="V511" s="250"/>
      <c r="W511" s="383"/>
      <c r="X511" s="250"/>
      <c r="Y511" s="30"/>
      <c r="Z511" s="383"/>
      <c r="AA511" s="383"/>
      <c r="AB511" s="15"/>
      <c r="AC511" s="46" t="s">
        <v>9</v>
      </c>
      <c r="AD511" s="34">
        <v>1</v>
      </c>
      <c r="AE511" s="35"/>
      <c r="AF511" s="47">
        <f>AG511+(AF509-AG511)/3</f>
        <v>39</v>
      </c>
      <c r="AG511" s="48">
        <f>II2SA!$H$34</f>
        <v>34</v>
      </c>
      <c r="AH511" s="30"/>
      <c r="AI511" s="46" t="s">
        <v>9</v>
      </c>
      <c r="AJ511" s="34">
        <v>1</v>
      </c>
      <c r="AK511" s="35"/>
      <c r="AL511" s="383">
        <f>ROUNDDOWN(II2SA!$H$30*AF511/500,1)*5</f>
        <v>15.5</v>
      </c>
      <c r="AM511" s="37">
        <f>ROUNDUP(II2SA!$H$30*(II2SA!$H$34/500),1)*5</f>
        <v>14.000000000000002</v>
      </c>
      <c r="AN511" s="38">
        <f t="shared" si="61"/>
        <v>1.9999999999999982</v>
      </c>
    </row>
    <row r="512" spans="21:40" ht="12.75" customHeight="1" thickBot="1" x14ac:dyDescent="0.25">
      <c r="U512" s="250"/>
      <c r="V512" s="250"/>
      <c r="W512" s="383"/>
      <c r="X512" s="383"/>
      <c r="Y512" s="30"/>
      <c r="Z512" s="383"/>
      <c r="AA512" s="383"/>
      <c r="AB512" s="15"/>
      <c r="AC512" s="54">
        <v>6</v>
      </c>
      <c r="AD512" s="55">
        <v>0</v>
      </c>
      <c r="AE512" s="56"/>
      <c r="AF512" s="61">
        <f>II2SA!$H$34-0.1</f>
        <v>33.9</v>
      </c>
      <c r="AG512" s="62">
        <v>0</v>
      </c>
      <c r="AH512" s="30"/>
      <c r="AI512" s="54">
        <v>6</v>
      </c>
      <c r="AJ512" s="55">
        <v>0</v>
      </c>
      <c r="AK512" s="56"/>
      <c r="AL512" s="57">
        <f>AM511-0.5</f>
        <v>13.500000000000002</v>
      </c>
      <c r="AM512" s="58">
        <v>0</v>
      </c>
      <c r="AN512" s="59">
        <f>IF(AM512&gt;AM511,"ALARM",AL512)</f>
        <v>13.500000000000002</v>
      </c>
    </row>
    <row r="513" spans="20:40" ht="12.75" customHeight="1" x14ac:dyDescent="0.2">
      <c r="U513" s="15"/>
      <c r="V513" s="15"/>
      <c r="W513" s="15"/>
      <c r="X513" s="15"/>
      <c r="Y513" s="15"/>
      <c r="Z513" s="15"/>
      <c r="AA513" s="15"/>
      <c r="AB513" s="15"/>
      <c r="AC513" s="15"/>
      <c r="AD513" s="15"/>
      <c r="AE513" s="15"/>
      <c r="AF513" s="15"/>
      <c r="AG513" s="15"/>
      <c r="AH513" s="15"/>
      <c r="AI513" s="15"/>
      <c r="AJ513" s="15"/>
      <c r="AK513" s="15"/>
      <c r="AL513" s="15"/>
      <c r="AM513" s="15"/>
      <c r="AN513" s="15"/>
    </row>
    <row r="514" spans="20:40" ht="12.75" customHeight="1" x14ac:dyDescent="0.2">
      <c r="U514" s="15"/>
      <c r="V514" s="15"/>
      <c r="W514" s="15"/>
      <c r="X514" s="15"/>
      <c r="Y514" s="15"/>
      <c r="Z514" s="15"/>
      <c r="AA514" s="15"/>
      <c r="AB514" s="15"/>
      <c r="AC514" s="15"/>
      <c r="AD514" s="15"/>
      <c r="AE514" s="15"/>
      <c r="AF514" s="15"/>
      <c r="AG514" s="15"/>
      <c r="AH514" s="15"/>
      <c r="AI514" s="15"/>
      <c r="AJ514" s="15"/>
      <c r="AK514" s="15"/>
      <c r="AL514" s="15"/>
      <c r="AM514" s="15"/>
      <c r="AN514" s="15"/>
    </row>
    <row r="515" spans="20:40" ht="12.75" customHeight="1" x14ac:dyDescent="0.2">
      <c r="U515" s="15"/>
      <c r="V515" s="15"/>
      <c r="W515" s="15"/>
      <c r="X515" s="15"/>
      <c r="Y515" s="15"/>
      <c r="Z515" s="15"/>
      <c r="AA515" s="15"/>
      <c r="AB515" s="15"/>
      <c r="AC515" s="15"/>
      <c r="AD515" s="15"/>
      <c r="AE515" s="15"/>
      <c r="AF515" s="15"/>
      <c r="AG515" s="15"/>
      <c r="AH515" s="15"/>
      <c r="AI515" s="15"/>
      <c r="AJ515" s="15"/>
      <c r="AK515" s="15"/>
      <c r="AL515" s="15"/>
      <c r="AM515" s="15"/>
      <c r="AN515" s="15"/>
    </row>
    <row r="517" spans="20:40" ht="12.75" customHeight="1" thickBot="1" x14ac:dyDescent="0.25"/>
    <row r="518" spans="20:40" ht="12.75" customHeight="1" x14ac:dyDescent="0.2">
      <c r="T518" s="112" t="s">
        <v>56</v>
      </c>
      <c r="U518" s="16"/>
      <c r="V518" s="17"/>
      <c r="W518" s="506" t="s">
        <v>25</v>
      </c>
      <c r="X518" s="507"/>
      <c r="Y518" s="516" t="s">
        <v>18</v>
      </c>
      <c r="Z518" s="511" t="s">
        <v>26</v>
      </c>
      <c r="AA518" s="512"/>
      <c r="AB518" s="15"/>
      <c r="AC518" s="18" t="s">
        <v>6</v>
      </c>
      <c r="AD518" s="19" t="s">
        <v>18</v>
      </c>
      <c r="AE518" s="384"/>
      <c r="AF518" s="502" t="s">
        <v>27</v>
      </c>
      <c r="AG518" s="503"/>
      <c r="AH518" s="20"/>
      <c r="AI518" s="18" t="s">
        <v>6</v>
      </c>
      <c r="AJ518" s="19" t="s">
        <v>18</v>
      </c>
      <c r="AK518" s="21"/>
      <c r="AL518" s="504" t="s">
        <v>28</v>
      </c>
      <c r="AM518" s="505"/>
      <c r="AN518" s="22" t="s">
        <v>29</v>
      </c>
    </row>
    <row r="519" spans="20:40" ht="12.75" customHeight="1" x14ac:dyDescent="0.2">
      <c r="U519" s="23" t="s">
        <v>30</v>
      </c>
      <c r="V519" s="10" t="s">
        <v>29</v>
      </c>
      <c r="W519" s="513" t="s">
        <v>28</v>
      </c>
      <c r="X519" s="501"/>
      <c r="Y519" s="517"/>
      <c r="Z519" s="514" t="s">
        <v>31</v>
      </c>
      <c r="AA519" s="515"/>
      <c r="AB519" s="15"/>
      <c r="AC519" s="24"/>
      <c r="AD519" s="25"/>
      <c r="AE519" s="383"/>
      <c r="AF519" s="26" t="s">
        <v>32</v>
      </c>
      <c r="AG519" s="27" t="s">
        <v>33</v>
      </c>
      <c r="AH519" s="20"/>
      <c r="AI519" s="24"/>
      <c r="AJ519" s="25"/>
      <c r="AK519" s="383"/>
      <c r="AL519" s="383" t="s">
        <v>32</v>
      </c>
      <c r="AM519" s="241" t="s">
        <v>33</v>
      </c>
      <c r="AN519" s="28"/>
    </row>
    <row r="520" spans="20:40" ht="12.75" customHeight="1" x14ac:dyDescent="0.2">
      <c r="U520" s="29" t="s">
        <v>34</v>
      </c>
      <c r="V520" s="10" t="s">
        <v>25</v>
      </c>
      <c r="W520" s="385" t="s">
        <v>32</v>
      </c>
      <c r="X520" s="383" t="s">
        <v>33</v>
      </c>
      <c r="Y520" s="517"/>
      <c r="Z520" s="514" t="s">
        <v>35</v>
      </c>
      <c r="AA520" s="515"/>
      <c r="AB520" s="30"/>
      <c r="AC520" s="24"/>
      <c r="AD520" s="25"/>
      <c r="AE520" s="30"/>
      <c r="AF520" s="31"/>
      <c r="AG520" s="32"/>
      <c r="AH520" s="30"/>
      <c r="AI520" s="33"/>
      <c r="AJ520" s="34"/>
      <c r="AK520" s="35"/>
      <c r="AL520" s="36"/>
      <c r="AM520" s="37"/>
      <c r="AN520" s="38"/>
    </row>
    <row r="521" spans="20:40" ht="12.75" customHeight="1" x14ac:dyDescent="0.2">
      <c r="U521" s="39"/>
      <c r="V521" s="11"/>
      <c r="W521" s="40"/>
      <c r="X521" s="36"/>
      <c r="Y521" s="518"/>
      <c r="Z521" s="77"/>
      <c r="AA521" s="28"/>
      <c r="AB521" s="30"/>
      <c r="AC521" s="33"/>
      <c r="AD521" s="34"/>
      <c r="AE521" s="35"/>
      <c r="AF521" s="41"/>
      <c r="AG521" s="42"/>
      <c r="AH521" s="30"/>
      <c r="AI521" s="43" t="s">
        <v>36</v>
      </c>
      <c r="AJ521" s="25">
        <v>15</v>
      </c>
      <c r="AK521" s="30"/>
      <c r="AL521" s="26">
        <f>II1Ext!$H$30</f>
        <v>20</v>
      </c>
      <c r="AM521" s="242">
        <f>AL522+0.5</f>
        <v>19.5</v>
      </c>
      <c r="AN521" s="28">
        <f t="shared" ref="AN521:AN535" si="63">IF(AM521&gt;AL521,"ALARM",AL521-AL522)</f>
        <v>1</v>
      </c>
    </row>
    <row r="522" spans="20:40" ht="12.75" customHeight="1" x14ac:dyDescent="0.2">
      <c r="U522" s="70">
        <f>+II1Ext!A43</f>
        <v>0</v>
      </c>
      <c r="V522" s="72">
        <f>IF(II1Ext!$H$32="M",AN521+U522,AN564+U522)</f>
        <v>1.5</v>
      </c>
      <c r="W522" s="253">
        <f>II1Ext!$H$30</f>
        <v>20</v>
      </c>
      <c r="X522" s="242">
        <f>W523+0.5</f>
        <v>19</v>
      </c>
      <c r="Y522" s="385">
        <v>15</v>
      </c>
      <c r="Z522" s="79" t="str">
        <f>IF(ABS(IF(II1Ext!$H$32="M",AL521-W522,AL564-W522))&gt;1,"ALARM"," ")</f>
        <v xml:space="preserve"> </v>
      </c>
      <c r="AA522" s="76" t="str">
        <f>IF(ABS(IF(II1Ext!$H$32="M",AM521-X522,AM564-X522))&gt;1,"ALARM"," ")</f>
        <v xml:space="preserve"> </v>
      </c>
      <c r="AB522" s="30"/>
      <c r="AC522" s="43" t="s">
        <v>36</v>
      </c>
      <c r="AD522" s="25">
        <v>15</v>
      </c>
      <c r="AE522" s="30"/>
      <c r="AF522" s="26">
        <f>II1Ext!$H$35+12*(100-II1Ext!$H$35)/12</f>
        <v>100</v>
      </c>
      <c r="AG522" s="27">
        <f t="shared" ref="AG522:AG533" si="64">AF523+0.1</f>
        <v>95.85</v>
      </c>
      <c r="AH522" s="30"/>
      <c r="AI522" s="24">
        <v>1</v>
      </c>
      <c r="AJ522" s="25">
        <v>14</v>
      </c>
      <c r="AK522" s="30"/>
      <c r="AL522" s="26">
        <f>ROUNDDOWN(II1Ext!$H$30*AF523/500,1)*5</f>
        <v>19</v>
      </c>
      <c r="AM522" s="242">
        <f t="shared" ref="AM522:AM534" si="65">AL523+0.5</f>
        <v>18.5</v>
      </c>
      <c r="AN522" s="28">
        <f t="shared" si="63"/>
        <v>1</v>
      </c>
    </row>
    <row r="523" spans="20:40" ht="12.75" customHeight="1" x14ac:dyDescent="0.2">
      <c r="U523" s="70">
        <f>+II1Ext!A44</f>
        <v>0</v>
      </c>
      <c r="V523" s="73">
        <f>IF(II1Ext!$H$32="M",AN522+U523,AN565+U523)</f>
        <v>1</v>
      </c>
      <c r="W523" s="253">
        <f t="shared" ref="W523:W537" si="66">W522-V522</f>
        <v>18.5</v>
      </c>
      <c r="X523" s="242">
        <f t="shared" ref="X523:X536" si="67">W524+0.5</f>
        <v>18</v>
      </c>
      <c r="Y523" s="385">
        <v>14</v>
      </c>
      <c r="Z523" s="77" t="str">
        <f>IF(ABS(IF(II1Ext!$H$32="M",AL522-W523,AL565-W523))&gt;1,"ALARM"," ")</f>
        <v xml:space="preserve"> </v>
      </c>
      <c r="AA523" s="28" t="str">
        <f>IF(ABS(IF(II1Ext!$H$32="M",AM522-X523,AM565-X523))&gt;1,"ALARM"," ")</f>
        <v xml:space="preserve"> </v>
      </c>
      <c r="AB523" s="30"/>
      <c r="AC523" s="24">
        <v>1</v>
      </c>
      <c r="AD523" s="25">
        <v>14</v>
      </c>
      <c r="AE523" s="30"/>
      <c r="AF523" s="26">
        <f>II1Ext!$H$35+11*(100-II1Ext!$H$35)/12</f>
        <v>95.75</v>
      </c>
      <c r="AG523" s="27">
        <f t="shared" si="64"/>
        <v>91.6</v>
      </c>
      <c r="AH523" s="30"/>
      <c r="AI523" s="46" t="s">
        <v>9</v>
      </c>
      <c r="AJ523" s="34">
        <v>13</v>
      </c>
      <c r="AK523" s="35"/>
      <c r="AL523" s="26">
        <f>ROUNDDOWN(II1Ext!$H$30*AF524/500,1)*5</f>
        <v>18</v>
      </c>
      <c r="AM523" s="242">
        <f t="shared" si="65"/>
        <v>17.5</v>
      </c>
      <c r="AN523" s="38">
        <f t="shared" si="63"/>
        <v>1</v>
      </c>
    </row>
    <row r="524" spans="20:40" ht="12.75" customHeight="1" x14ac:dyDescent="0.2">
      <c r="U524" s="70">
        <f>+II1Ext!A45</f>
        <v>0</v>
      </c>
      <c r="V524" s="73">
        <f>IF(II1Ext!$H$32="M",AN523+U524,AN566+U524)</f>
        <v>1</v>
      </c>
      <c r="W524" s="254">
        <f t="shared" si="66"/>
        <v>17.5</v>
      </c>
      <c r="X524" s="242">
        <f t="shared" si="67"/>
        <v>17</v>
      </c>
      <c r="Y524" s="40">
        <v>13</v>
      </c>
      <c r="Z524" s="80" t="str">
        <f>IF(ABS(IF(II1Ext!$H$32="M",AL523-W524,AL566-W524))&gt;1,"ALARM"," ")</f>
        <v xml:space="preserve"> </v>
      </c>
      <c r="AA524" s="38" t="str">
        <f>IF(ABS(IF(II1Ext!$H$32="M",AM523-X524,AM566-X524))&gt;1,"ALARM"," ")</f>
        <v xml:space="preserve"> </v>
      </c>
      <c r="AB524" s="30"/>
      <c r="AC524" s="46" t="s">
        <v>9</v>
      </c>
      <c r="AD524" s="34">
        <v>13</v>
      </c>
      <c r="AE524" s="35"/>
      <c r="AF524" s="47">
        <f>II1Ext!$H$35+10*(100-II1Ext!$H$35)/12</f>
        <v>91.5</v>
      </c>
      <c r="AG524" s="48">
        <f t="shared" si="64"/>
        <v>87.35</v>
      </c>
      <c r="AH524" s="30"/>
      <c r="AI524" s="43" t="s">
        <v>36</v>
      </c>
      <c r="AJ524" s="25">
        <v>12</v>
      </c>
      <c r="AK524" s="30"/>
      <c r="AL524" s="26">
        <f>ROUNDDOWN(II1Ext!$H$30*AF525/500,1)*5</f>
        <v>17</v>
      </c>
      <c r="AM524" s="242">
        <f t="shared" si="65"/>
        <v>17</v>
      </c>
      <c r="AN524" s="28">
        <f t="shared" si="63"/>
        <v>0.5</v>
      </c>
    </row>
    <row r="525" spans="20:40" ht="12.75" customHeight="1" x14ac:dyDescent="0.2">
      <c r="U525" s="70">
        <f>+II1Ext!A46</f>
        <v>0</v>
      </c>
      <c r="V525" s="72">
        <f>IF(II1Ext!$H$32="M",AN524+U525,AN567+U525)</f>
        <v>1</v>
      </c>
      <c r="W525" s="253">
        <f t="shared" si="66"/>
        <v>16.5</v>
      </c>
      <c r="X525" s="242">
        <f t="shared" si="67"/>
        <v>16</v>
      </c>
      <c r="Y525" s="385">
        <v>12</v>
      </c>
      <c r="Z525" s="77" t="str">
        <f>IF(ABS(IF(II1Ext!$H$32="M",AL524-W525,AL567-W525))&gt;1,"ALARM"," ")</f>
        <v xml:space="preserve"> </v>
      </c>
      <c r="AA525" s="28" t="str">
        <f>IF(ABS(IF(II1Ext!$H$32="M",AM524-X525,AM567-X525))&gt;1,"ALARM"," ")</f>
        <v xml:space="preserve"> </v>
      </c>
      <c r="AB525" s="30"/>
      <c r="AC525" s="43" t="s">
        <v>36</v>
      </c>
      <c r="AD525" s="25">
        <v>12</v>
      </c>
      <c r="AE525" s="30"/>
      <c r="AF525" s="26">
        <f>II1Ext!$H$35+9*(100-II1Ext!$H$35)/12</f>
        <v>87.25</v>
      </c>
      <c r="AG525" s="27">
        <f t="shared" si="64"/>
        <v>83.1</v>
      </c>
      <c r="AH525" s="30"/>
      <c r="AI525" s="24">
        <v>2</v>
      </c>
      <c r="AJ525" s="25">
        <v>11</v>
      </c>
      <c r="AK525" s="30"/>
      <c r="AL525" s="26">
        <f>ROUNDDOWN(II1Ext!$H$30*AF526/500,1)*5</f>
        <v>16.5</v>
      </c>
      <c r="AM525" s="242">
        <f t="shared" si="65"/>
        <v>16</v>
      </c>
      <c r="AN525" s="28">
        <f t="shared" si="63"/>
        <v>1</v>
      </c>
    </row>
    <row r="526" spans="20:40" ht="12.75" customHeight="1" x14ac:dyDescent="0.2">
      <c r="U526" s="70">
        <f>+II1Ext!A47</f>
        <v>0</v>
      </c>
      <c r="V526" s="73">
        <f>IF(II1Ext!$H$32="M",AN525+U526,AN568+U526)</f>
        <v>1</v>
      </c>
      <c r="W526" s="253">
        <f t="shared" si="66"/>
        <v>15.5</v>
      </c>
      <c r="X526" s="242">
        <f t="shared" si="67"/>
        <v>15</v>
      </c>
      <c r="Y526" s="385">
        <v>11</v>
      </c>
      <c r="Z526" s="77" t="str">
        <f>IF(ABS(IF(II1Ext!$H$32="M",AL525-W526,AL568-W526))&gt;1,"ALARM"," ")</f>
        <v xml:space="preserve"> </v>
      </c>
      <c r="AA526" s="28" t="str">
        <f>IF(ABS(IF(II1Ext!$H$32="M",AM525-X526,AM568-X526))&gt;1,"ALARM"," ")</f>
        <v xml:space="preserve"> </v>
      </c>
      <c r="AB526" s="30"/>
      <c r="AC526" s="24">
        <v>2</v>
      </c>
      <c r="AD526" s="25">
        <v>11</v>
      </c>
      <c r="AE526" s="30"/>
      <c r="AF526" s="26">
        <f>II1Ext!$H$35+8*(100-II1Ext!$H$35)/12</f>
        <v>83</v>
      </c>
      <c r="AG526" s="27">
        <f t="shared" si="64"/>
        <v>78.849999999999994</v>
      </c>
      <c r="AH526" s="30"/>
      <c r="AI526" s="46" t="s">
        <v>9</v>
      </c>
      <c r="AJ526" s="34">
        <v>10</v>
      </c>
      <c r="AK526" s="35"/>
      <c r="AL526" s="26">
        <f>ROUNDDOWN(II1Ext!$H$30*AF527/500,1)*5</f>
        <v>15.5</v>
      </c>
      <c r="AM526" s="242">
        <f t="shared" si="65"/>
        <v>15</v>
      </c>
      <c r="AN526" s="38">
        <f t="shared" si="63"/>
        <v>1</v>
      </c>
    </row>
    <row r="527" spans="20:40" ht="12.75" customHeight="1" x14ac:dyDescent="0.2">
      <c r="U527" s="70">
        <f>+II1Ext!A48</f>
        <v>0</v>
      </c>
      <c r="V527" s="75">
        <f>IF(II1Ext!$H$32="M",AN526+U527,AN569+U527)</f>
        <v>1</v>
      </c>
      <c r="W527" s="254">
        <f t="shared" si="66"/>
        <v>14.5</v>
      </c>
      <c r="X527" s="242">
        <f t="shared" si="67"/>
        <v>14</v>
      </c>
      <c r="Y527" s="40">
        <v>10</v>
      </c>
      <c r="Z527" s="77" t="str">
        <f>IF(ABS(IF(II1Ext!$H$32="M",AL526-W527,AL569-W527))&gt;1,"ALARM"," ")</f>
        <v xml:space="preserve"> </v>
      </c>
      <c r="AA527" s="28" t="str">
        <f>IF(ABS(IF(II1Ext!$H$32="M",AM526-X527,AM569-X527))&gt;1,"ALARM"," ")</f>
        <v xml:space="preserve"> </v>
      </c>
      <c r="AB527" s="30"/>
      <c r="AC527" s="46" t="s">
        <v>9</v>
      </c>
      <c r="AD527" s="34">
        <v>10</v>
      </c>
      <c r="AE527" s="35"/>
      <c r="AF527" s="47">
        <f>II1Ext!$H$35+7*(100-II1Ext!$H$35)/12</f>
        <v>78.75</v>
      </c>
      <c r="AG527" s="48">
        <f t="shared" si="64"/>
        <v>74.599999999999994</v>
      </c>
      <c r="AH527" s="30"/>
      <c r="AI527" s="43" t="s">
        <v>36</v>
      </c>
      <c r="AJ527" s="25">
        <v>9</v>
      </c>
      <c r="AK527" s="30"/>
      <c r="AL527" s="26">
        <f>ROUNDDOWN(II1Ext!$H$30*AF528/500,1)*5</f>
        <v>14.5</v>
      </c>
      <c r="AM527" s="242">
        <f t="shared" si="65"/>
        <v>14.5</v>
      </c>
      <c r="AN527" s="28">
        <f t="shared" si="63"/>
        <v>0.5</v>
      </c>
    </row>
    <row r="528" spans="20:40" ht="12.75" customHeight="1" x14ac:dyDescent="0.2">
      <c r="U528" s="70">
        <f>+II1Ext!A49</f>
        <v>0</v>
      </c>
      <c r="V528" s="73">
        <f>IF(II1Ext!$H$32="M",AN527+U528,AN570+U528)</f>
        <v>0.5</v>
      </c>
      <c r="W528" s="253">
        <f t="shared" si="66"/>
        <v>13.5</v>
      </c>
      <c r="X528" s="242">
        <f t="shared" si="67"/>
        <v>13.5</v>
      </c>
      <c r="Y528" s="385">
        <v>9</v>
      </c>
      <c r="Z528" s="79" t="str">
        <f>IF(ABS(IF(II1Ext!$H$32="M",AL527-W528,AL570-W528))&gt;1,"ALARM"," ")</f>
        <v xml:space="preserve"> </v>
      </c>
      <c r="AA528" s="76" t="str">
        <f>IF(ABS(IF(II1Ext!$H$32="M",AM527-X528,AM570-X528))&gt;1,"ALARM"," ")</f>
        <v xml:space="preserve"> </v>
      </c>
      <c r="AB528" s="30"/>
      <c r="AC528" s="43" t="s">
        <v>36</v>
      </c>
      <c r="AD528" s="25">
        <v>9</v>
      </c>
      <c r="AE528" s="30"/>
      <c r="AF528" s="26">
        <f>II1Ext!$H$35+6*(100-II1Ext!$H$35)/12</f>
        <v>74.5</v>
      </c>
      <c r="AG528" s="27">
        <f t="shared" si="64"/>
        <v>70.349999999999994</v>
      </c>
      <c r="AH528" s="30"/>
      <c r="AI528" s="24">
        <v>3</v>
      </c>
      <c r="AJ528" s="25">
        <v>8</v>
      </c>
      <c r="AK528" s="30"/>
      <c r="AL528" s="26">
        <f>ROUNDDOWN(II1Ext!$H$30*AF529/500,1)*5</f>
        <v>14</v>
      </c>
      <c r="AM528" s="242">
        <f t="shared" si="65"/>
        <v>13.5</v>
      </c>
      <c r="AN528" s="28">
        <f t="shared" si="63"/>
        <v>1</v>
      </c>
    </row>
    <row r="529" spans="21:40" ht="12.75" customHeight="1" x14ac:dyDescent="0.2">
      <c r="U529" s="70">
        <f>+II1Ext!A50</f>
        <v>0</v>
      </c>
      <c r="V529" s="73">
        <f>IF(II1Ext!$H$32="M",AN528+U529,AN571+U529)</f>
        <v>0.5</v>
      </c>
      <c r="W529" s="253">
        <f t="shared" si="66"/>
        <v>13</v>
      </c>
      <c r="X529" s="242">
        <f t="shared" si="67"/>
        <v>13</v>
      </c>
      <c r="Y529" s="385">
        <v>8</v>
      </c>
      <c r="Z529" s="77" t="str">
        <f>IF(ABS(IF(II1Ext!$H$32="M",AL528-W529,AL571-W529))&gt;1,"ALARM"," ")</f>
        <v xml:space="preserve"> </v>
      </c>
      <c r="AA529" s="28" t="str">
        <f>IF(ABS(IF(II1Ext!$H$32="M",AM528-X529,AM571-X529))&gt;1,"ALARM"," ")</f>
        <v xml:space="preserve"> </v>
      </c>
      <c r="AB529" s="30"/>
      <c r="AC529" s="24">
        <v>3</v>
      </c>
      <c r="AD529" s="25">
        <v>8</v>
      </c>
      <c r="AE529" s="30"/>
      <c r="AF529" s="26">
        <f>II1Ext!$H$35+5*(100-II1Ext!$H$35)/12</f>
        <v>70.25</v>
      </c>
      <c r="AG529" s="27">
        <f t="shared" si="64"/>
        <v>66.099999999999994</v>
      </c>
      <c r="AH529" s="30"/>
      <c r="AI529" s="46" t="s">
        <v>9</v>
      </c>
      <c r="AJ529" s="34">
        <v>7</v>
      </c>
      <c r="AK529" s="35"/>
      <c r="AL529" s="26">
        <f>ROUNDDOWN(II1Ext!$H$30*AF530/500,1)*5</f>
        <v>13</v>
      </c>
      <c r="AM529" s="242">
        <f t="shared" si="65"/>
        <v>12.5</v>
      </c>
      <c r="AN529" s="38">
        <f t="shared" si="63"/>
        <v>1</v>
      </c>
    </row>
    <row r="530" spans="21:40" ht="12.75" customHeight="1" x14ac:dyDescent="0.2">
      <c r="U530" s="70">
        <f>+II1Ext!A51</f>
        <v>0</v>
      </c>
      <c r="V530" s="73">
        <f>IF(II1Ext!$H$32="M",AN529+U530,AN572+U530)</f>
        <v>1</v>
      </c>
      <c r="W530" s="254">
        <f t="shared" si="66"/>
        <v>12.5</v>
      </c>
      <c r="X530" s="242">
        <f t="shared" si="67"/>
        <v>12</v>
      </c>
      <c r="Y530" s="40">
        <v>7</v>
      </c>
      <c r="Z530" s="80" t="str">
        <f>IF(ABS(IF(II1Ext!$H$32="M",AL529-W530,AL572-W530))&gt;1,"ALARM"," ")</f>
        <v xml:space="preserve"> </v>
      </c>
      <c r="AA530" s="38" t="str">
        <f>IF(ABS(IF(II1Ext!$H$32="M",AM529-X530,AM572-X530))&gt;1,"ALARM"," ")</f>
        <v xml:space="preserve"> </v>
      </c>
      <c r="AB530" s="30"/>
      <c r="AC530" s="46" t="s">
        <v>9</v>
      </c>
      <c r="AD530" s="34">
        <v>7</v>
      </c>
      <c r="AE530" s="35"/>
      <c r="AF530" s="47">
        <f>II1Ext!$H$35+4*(100-II1Ext!$H$35)/12</f>
        <v>66</v>
      </c>
      <c r="AG530" s="48">
        <f t="shared" si="64"/>
        <v>61.85</v>
      </c>
      <c r="AH530" s="30"/>
      <c r="AI530" s="43" t="s">
        <v>36</v>
      </c>
      <c r="AJ530" s="25">
        <v>6</v>
      </c>
      <c r="AK530" s="30"/>
      <c r="AL530" s="26">
        <f>ROUNDDOWN(II1Ext!$H$30*AF531/500,1)*5</f>
        <v>12</v>
      </c>
      <c r="AM530" s="242">
        <f t="shared" si="65"/>
        <v>12</v>
      </c>
      <c r="AN530" s="28">
        <f t="shared" si="63"/>
        <v>0.5</v>
      </c>
    </row>
    <row r="531" spans="21:40" ht="12.75" customHeight="1" x14ac:dyDescent="0.2">
      <c r="U531" s="70">
        <f>+II1Ext!A52</f>
        <v>0</v>
      </c>
      <c r="V531" s="72">
        <f>IF(II1Ext!$H$32="M",AN530+U531,AN573+U531)</f>
        <v>0.5</v>
      </c>
      <c r="W531" s="253">
        <f t="shared" si="66"/>
        <v>11.5</v>
      </c>
      <c r="X531" s="242">
        <f t="shared" si="67"/>
        <v>11.5</v>
      </c>
      <c r="Y531" s="385">
        <v>6</v>
      </c>
      <c r="Z531" s="77" t="str">
        <f>IF(ABS(IF(II1Ext!$H$32="M",AL530-W531,AL573-W531))&gt;1,"ALARM"," ")</f>
        <v xml:space="preserve"> </v>
      </c>
      <c r="AA531" s="28" t="str">
        <f>IF(ABS(IF(II1Ext!$H$32="M",AM530-X531,AM573-X531))&gt;1,"ALARM"," ")</f>
        <v xml:space="preserve"> </v>
      </c>
      <c r="AB531" s="30"/>
      <c r="AC531" s="43" t="s">
        <v>36</v>
      </c>
      <c r="AD531" s="25">
        <v>6</v>
      </c>
      <c r="AE531" s="30"/>
      <c r="AF531" s="26">
        <f>II1Ext!$H$35+3*(100-II1Ext!$H$35)/12</f>
        <v>61.75</v>
      </c>
      <c r="AG531" s="27">
        <f t="shared" si="64"/>
        <v>57.6</v>
      </c>
      <c r="AH531" s="30"/>
      <c r="AI531" s="24">
        <v>4</v>
      </c>
      <c r="AJ531" s="25">
        <v>5</v>
      </c>
      <c r="AK531" s="30"/>
      <c r="AL531" s="26">
        <f>ROUNDDOWN(II1Ext!$H$30*AF532/500,1)*5</f>
        <v>11.5</v>
      </c>
      <c r="AM531" s="242">
        <f t="shared" si="65"/>
        <v>11</v>
      </c>
      <c r="AN531" s="28">
        <f t="shared" si="63"/>
        <v>1</v>
      </c>
    </row>
    <row r="532" spans="21:40" ht="12.75" customHeight="1" x14ac:dyDescent="0.2">
      <c r="U532" s="70">
        <f>+II1Ext!A53</f>
        <v>0</v>
      </c>
      <c r="V532" s="73">
        <f>IF(II1Ext!$H$32="M",AN531+U532,AN574+U532)</f>
        <v>1</v>
      </c>
      <c r="W532" s="253">
        <f t="shared" si="66"/>
        <v>11</v>
      </c>
      <c r="X532" s="242">
        <f t="shared" si="67"/>
        <v>10.5</v>
      </c>
      <c r="Y532" s="385">
        <v>5</v>
      </c>
      <c r="Z532" s="77" t="str">
        <f>IF(ABS(IF(II1Ext!$H$32="M",AL531-W532,AL574-W532))&gt;1,"ALARM"," ")</f>
        <v xml:space="preserve"> </v>
      </c>
      <c r="AA532" s="28" t="str">
        <f>IF(ABS(IF(II1Ext!$H$32="M",AM531-X532,AM574-X532))&gt;1,"ALARM"," ")</f>
        <v xml:space="preserve"> </v>
      </c>
      <c r="AB532" s="30"/>
      <c r="AC532" s="24">
        <v>4</v>
      </c>
      <c r="AD532" s="25">
        <v>5</v>
      </c>
      <c r="AE532" s="30"/>
      <c r="AF532" s="26">
        <f>II1Ext!$H$35+2*(100-II1Ext!$H$35)/12</f>
        <v>57.5</v>
      </c>
      <c r="AG532" s="27">
        <f t="shared" si="64"/>
        <v>53.35</v>
      </c>
      <c r="AH532" s="30"/>
      <c r="AI532" s="46" t="s">
        <v>9</v>
      </c>
      <c r="AJ532" s="34">
        <v>4</v>
      </c>
      <c r="AK532" s="35"/>
      <c r="AL532" s="26">
        <f>ROUNDDOWN(II1Ext!$H$30*AF533/500,1)*5</f>
        <v>10.5</v>
      </c>
      <c r="AM532" s="242">
        <f t="shared" si="65"/>
        <v>10</v>
      </c>
      <c r="AN532" s="38">
        <f t="shared" si="63"/>
        <v>1</v>
      </c>
    </row>
    <row r="533" spans="21:40" ht="12.75" customHeight="1" x14ac:dyDescent="0.2">
      <c r="U533" s="70">
        <f>+II1Ext!A54</f>
        <v>0</v>
      </c>
      <c r="V533" s="75">
        <f>IF(II1Ext!$H$32="M",AN532+U533,AN575+U533)</f>
        <v>0.5</v>
      </c>
      <c r="W533" s="254">
        <f t="shared" si="66"/>
        <v>10</v>
      </c>
      <c r="X533" s="242">
        <f t="shared" si="67"/>
        <v>10</v>
      </c>
      <c r="Y533" s="40">
        <v>4</v>
      </c>
      <c r="Z533" s="77" t="str">
        <f>IF(ABS(IF(II1Ext!$H$32="M",AL532-W533,AL575-W533))&gt;1,"ALARM"," ")</f>
        <v xml:space="preserve"> </v>
      </c>
      <c r="AA533" s="28" t="str">
        <f>IF(ABS(IF(II1Ext!$H$32="M",AM532-X533,AM575-X533))&gt;1,"ALARM"," ")</f>
        <v xml:space="preserve"> </v>
      </c>
      <c r="AB533" s="30"/>
      <c r="AC533" s="46" t="s">
        <v>9</v>
      </c>
      <c r="AD533" s="34">
        <v>4</v>
      </c>
      <c r="AE533" s="35"/>
      <c r="AF533" s="47">
        <f>II1Ext!$H$35+1*(100-II1Ext!$H$35)/12</f>
        <v>53.25</v>
      </c>
      <c r="AG533" s="48">
        <f t="shared" si="64"/>
        <v>49.1</v>
      </c>
      <c r="AH533" s="30"/>
      <c r="AI533" s="43" t="s">
        <v>36</v>
      </c>
      <c r="AJ533" s="25">
        <v>3</v>
      </c>
      <c r="AK533" s="30"/>
      <c r="AL533" s="26">
        <f>ROUNDDOWN(II1Ext!$H$30*AF534/500,1)*5</f>
        <v>9.5</v>
      </c>
      <c r="AM533" s="242">
        <f t="shared" si="65"/>
        <v>9</v>
      </c>
      <c r="AN533" s="28">
        <f t="shared" si="63"/>
        <v>1</v>
      </c>
    </row>
    <row r="534" spans="21:40" ht="12.75" customHeight="1" x14ac:dyDescent="0.2">
      <c r="U534" s="70">
        <f>+II1Ext!A55</f>
        <v>0</v>
      </c>
      <c r="V534" s="72">
        <f>IF(II1Ext!$H$32="M",AN533+U534,AN576+U534)</f>
        <v>1</v>
      </c>
      <c r="W534" s="253">
        <f t="shared" si="66"/>
        <v>9.5</v>
      </c>
      <c r="X534" s="242">
        <f t="shared" si="67"/>
        <v>9</v>
      </c>
      <c r="Y534" s="385">
        <v>3</v>
      </c>
      <c r="Z534" s="79" t="str">
        <f>IF(ABS(IF(II1Ext!$H$32="M",AL533-W534,AL576-W534))&gt;1,"ALARM"," ")</f>
        <v xml:space="preserve"> </v>
      </c>
      <c r="AA534" s="76" t="str">
        <f>IF(ABS(IF(II1Ext!$H$32="M",AM533-X534,AM576-X534))&gt;1,"ALARM"," ")</f>
        <v xml:space="preserve"> </v>
      </c>
      <c r="AB534" s="30"/>
      <c r="AC534" s="43" t="s">
        <v>36</v>
      </c>
      <c r="AD534" s="25">
        <v>3</v>
      </c>
      <c r="AE534" s="30"/>
      <c r="AF534" s="26">
        <f>II1Ext!$H$35</f>
        <v>49</v>
      </c>
      <c r="AG534" s="27">
        <f>AF535+0.01</f>
        <v>44.01</v>
      </c>
      <c r="AH534" s="30"/>
      <c r="AI534" s="24">
        <v>5</v>
      </c>
      <c r="AJ534" s="25">
        <v>2</v>
      </c>
      <c r="AK534" s="30"/>
      <c r="AL534" s="26">
        <f>ROUNDDOWN(II1Ext!$H$30*AF535/500,1)*5</f>
        <v>8.5</v>
      </c>
      <c r="AM534" s="242">
        <f t="shared" si="65"/>
        <v>8</v>
      </c>
      <c r="AN534" s="28">
        <f t="shared" si="63"/>
        <v>1</v>
      </c>
    </row>
    <row r="535" spans="21:40" ht="12.75" customHeight="1" x14ac:dyDescent="0.2">
      <c r="U535" s="70">
        <f>+II1Ext!A56</f>
        <v>0</v>
      </c>
      <c r="V535" s="73">
        <f>IF(II1Ext!$H$32="M",AN534+U535,AN577+U535)</f>
        <v>1</v>
      </c>
      <c r="W535" s="253">
        <f t="shared" si="66"/>
        <v>8.5</v>
      </c>
      <c r="X535" s="242">
        <f t="shared" si="67"/>
        <v>8</v>
      </c>
      <c r="Y535" s="385">
        <v>2</v>
      </c>
      <c r="Z535" s="77" t="str">
        <f>IF(ABS(IF(II1Ext!$H$32="M",AL534-W535,AL577-W535))&gt;1,"ALARM"," ")</f>
        <v xml:space="preserve"> </v>
      </c>
      <c r="AA535" s="28" t="str">
        <f>IF(ABS(IF(II1Ext!$H$32="M",AM534-X535,AM577-X535))&gt;1,"ALARM"," ")</f>
        <v xml:space="preserve"> </v>
      </c>
      <c r="AB535" s="30"/>
      <c r="AC535" s="24">
        <v>5</v>
      </c>
      <c r="AD535" s="25">
        <v>2</v>
      </c>
      <c r="AE535" s="30"/>
      <c r="AF535" s="26">
        <f>AG536+2*(AF534-AG536)/3</f>
        <v>44</v>
      </c>
      <c r="AG535" s="27">
        <f>AF536+0.01</f>
        <v>39.01</v>
      </c>
      <c r="AH535" s="30"/>
      <c r="AI535" s="46" t="s">
        <v>9</v>
      </c>
      <c r="AJ535" s="34">
        <v>1</v>
      </c>
      <c r="AK535" s="35"/>
      <c r="AL535" s="26">
        <f>ROUNDDOWN(II1Ext!$H$30*AF536/500,1)*5</f>
        <v>7.5</v>
      </c>
      <c r="AM535" s="248">
        <f>ROUNDUP(II1Ext!$H$30*(II1Ext!$H$34/500),1)*5</f>
        <v>7.0000000000000009</v>
      </c>
      <c r="AN535" s="38">
        <f t="shared" si="63"/>
        <v>0.99999999999999911</v>
      </c>
    </row>
    <row r="536" spans="21:40" ht="12.75" customHeight="1" thickBot="1" x14ac:dyDescent="0.25">
      <c r="U536" s="70">
        <f>+II1Ext!A57</f>
        <v>0</v>
      </c>
      <c r="V536" s="75">
        <f>IF(II1Ext!$H$32="M",AN535+U536,AN578+U536)</f>
        <v>0.99999999999999911</v>
      </c>
      <c r="W536" s="254">
        <f t="shared" si="66"/>
        <v>7.5</v>
      </c>
      <c r="X536" s="242">
        <f t="shared" si="67"/>
        <v>7.0000000000000009</v>
      </c>
      <c r="Y536" s="40">
        <v>1</v>
      </c>
      <c r="Z536" s="80" t="str">
        <f>IF(ABS(IF(II1Ext!$H$32="M",AL535-W536,AL578-W536))&gt;1,"ALARM"," ")</f>
        <v xml:space="preserve"> </v>
      </c>
      <c r="AA536" s="38" t="str">
        <f>IF(ABS(IF(II1Ext!$H$32="M",AM535-X536,AM578-X536))&gt;1,"ALARM"," ")</f>
        <v xml:space="preserve"> </v>
      </c>
      <c r="AB536" s="30"/>
      <c r="AC536" s="46" t="s">
        <v>9</v>
      </c>
      <c r="AD536" s="34">
        <v>1</v>
      </c>
      <c r="AE536" s="35"/>
      <c r="AF536" s="47">
        <f>AG536+(AF534-AG536)/3</f>
        <v>39</v>
      </c>
      <c r="AG536" s="48">
        <f>II1Ext!$H$34</f>
        <v>34</v>
      </c>
      <c r="AH536" s="30"/>
      <c r="AI536" s="54">
        <v>6</v>
      </c>
      <c r="AJ536" s="55">
        <v>0</v>
      </c>
      <c r="AK536" s="56"/>
      <c r="AL536" s="61">
        <f>AM535-0.5</f>
        <v>6.5000000000000009</v>
      </c>
      <c r="AM536" s="249">
        <v>0</v>
      </c>
      <c r="AN536" s="59">
        <f>IF(AM536&gt;AM535,"ALARM",AL536)</f>
        <v>6.5000000000000009</v>
      </c>
    </row>
    <row r="537" spans="21:40" ht="12.75" customHeight="1" thickBot="1" x14ac:dyDescent="0.25">
      <c r="U537" s="12" t="s">
        <v>37</v>
      </c>
      <c r="V537" s="74">
        <f>IF(II1Ext!$H$32="M",+W537,W579)</f>
        <v>0</v>
      </c>
      <c r="W537" s="255">
        <f t="shared" si="66"/>
        <v>6.5000000000000009</v>
      </c>
      <c r="X537" s="249">
        <v>0</v>
      </c>
      <c r="Y537" s="60">
        <v>0</v>
      </c>
      <c r="Z537" s="78" t="str">
        <f>IF(ABS(IF(II1Ext!$H$32="M",AL536-W537,AL579-W537))&gt;1,"ALARM"," ")</f>
        <v xml:space="preserve"> </v>
      </c>
      <c r="AA537" s="59" t="str">
        <f>IF(ABS(IF(II1Ext!$H$32="M",AM536-X537,AM579-X537))&gt;1,"ALARM"," ")</f>
        <v xml:space="preserve"> </v>
      </c>
      <c r="AB537" s="30"/>
      <c r="AC537" s="54">
        <v>6</v>
      </c>
      <c r="AD537" s="55">
        <v>0</v>
      </c>
      <c r="AE537" s="56"/>
      <c r="AF537" s="61">
        <f>II1Ext!$H$34-0.1</f>
        <v>33.9</v>
      </c>
      <c r="AG537" s="62">
        <v>0</v>
      </c>
      <c r="AH537" s="30"/>
      <c r="AI537" s="30"/>
      <c r="AJ537" s="30"/>
      <c r="AK537" s="30"/>
      <c r="AL537" s="30"/>
      <c r="AM537" s="30"/>
      <c r="AN537" s="30"/>
    </row>
    <row r="538" spans="21:40" ht="12.75" customHeight="1" x14ac:dyDescent="0.2">
      <c r="U538" s="15"/>
      <c r="V538" s="15"/>
      <c r="W538" s="15"/>
      <c r="X538" s="15"/>
      <c r="Y538" s="15"/>
      <c r="Z538" s="15"/>
      <c r="AA538" s="15"/>
      <c r="AB538" s="15"/>
      <c r="AC538" s="15"/>
      <c r="AD538" s="15"/>
      <c r="AE538" s="15"/>
      <c r="AF538" s="15"/>
      <c r="AG538" s="15"/>
      <c r="AH538" s="15"/>
      <c r="AI538" s="15"/>
      <c r="AJ538" s="15"/>
      <c r="AK538" s="15"/>
      <c r="AL538" s="15"/>
      <c r="AM538" s="15"/>
      <c r="AN538" s="15"/>
    </row>
    <row r="539" spans="21:40" ht="12.75" customHeight="1" x14ac:dyDescent="0.2">
      <c r="U539" s="15"/>
      <c r="V539" s="15"/>
      <c r="W539" s="15"/>
      <c r="X539" s="15"/>
      <c r="Y539" s="15"/>
      <c r="Z539" s="15"/>
      <c r="AA539" s="15"/>
      <c r="AB539" s="15"/>
      <c r="AC539" s="15"/>
      <c r="AD539" s="15"/>
      <c r="AE539" s="15"/>
      <c r="AF539" s="15"/>
      <c r="AG539" s="15"/>
      <c r="AH539" s="15"/>
      <c r="AI539" s="15"/>
      <c r="AJ539" s="15"/>
      <c r="AK539" s="15"/>
      <c r="AL539" s="15"/>
      <c r="AM539" s="15"/>
      <c r="AN539" s="15"/>
    </row>
    <row r="540" spans="21:40" ht="12.75" customHeight="1" x14ac:dyDescent="0.2">
      <c r="U540" s="15"/>
      <c r="V540" s="247">
        <f t="shared" ref="V540:V555" si="68">+X540</f>
        <v>0</v>
      </c>
      <c r="W540" s="247">
        <f>+W537</f>
        <v>6.5000000000000009</v>
      </c>
      <c r="X540" s="247">
        <f>+X537</f>
        <v>0</v>
      </c>
      <c r="Y540" s="15">
        <f>+Y537</f>
        <v>0</v>
      </c>
      <c r="Z540" s="15"/>
      <c r="AA540" s="15"/>
      <c r="AB540" s="15"/>
      <c r="AC540" s="15"/>
      <c r="AD540" s="15"/>
      <c r="AE540" s="15"/>
      <c r="AF540" s="15"/>
      <c r="AG540" s="15"/>
      <c r="AH540" s="15"/>
      <c r="AI540" s="15"/>
      <c r="AJ540" s="15"/>
      <c r="AK540" s="15"/>
      <c r="AL540" s="15"/>
      <c r="AM540" s="15"/>
      <c r="AN540" s="15"/>
    </row>
    <row r="541" spans="21:40" ht="12.75" customHeight="1" x14ac:dyDescent="0.2">
      <c r="U541" s="15"/>
      <c r="V541" s="247">
        <f t="shared" si="68"/>
        <v>7.0000000000000009</v>
      </c>
      <c r="W541" s="247">
        <f>+W536</f>
        <v>7.5</v>
      </c>
      <c r="X541" s="247">
        <f>+X536</f>
        <v>7.0000000000000009</v>
      </c>
      <c r="Y541" s="15">
        <f>+Y536</f>
        <v>1</v>
      </c>
      <c r="Z541" s="15"/>
      <c r="AA541" s="15"/>
      <c r="AB541" s="15"/>
      <c r="AC541" s="15"/>
      <c r="AD541" s="15"/>
      <c r="AE541" s="15"/>
      <c r="AF541" s="15"/>
      <c r="AG541" s="15"/>
      <c r="AH541" s="15"/>
      <c r="AI541" s="15"/>
      <c r="AJ541" s="15"/>
      <c r="AK541" s="15"/>
      <c r="AL541" s="15"/>
      <c r="AM541" s="15"/>
      <c r="AN541" s="15"/>
    </row>
    <row r="542" spans="21:40" ht="12.75" customHeight="1" x14ac:dyDescent="0.2">
      <c r="U542" s="15"/>
      <c r="V542" s="247">
        <f t="shared" si="68"/>
        <v>8</v>
      </c>
      <c r="W542" s="247">
        <f>+W535</f>
        <v>8.5</v>
      </c>
      <c r="X542" s="247">
        <f>+X535</f>
        <v>8</v>
      </c>
      <c r="Y542" s="15">
        <f>+Y535</f>
        <v>2</v>
      </c>
      <c r="Z542" s="15"/>
      <c r="AA542" s="15"/>
      <c r="AB542" s="15"/>
      <c r="AC542" s="15"/>
      <c r="AD542" s="15"/>
      <c r="AE542" s="15"/>
      <c r="AF542" s="15"/>
      <c r="AG542" s="15"/>
      <c r="AH542" s="15"/>
      <c r="AI542" s="15"/>
      <c r="AJ542" s="15"/>
      <c r="AK542" s="15"/>
      <c r="AL542" s="15"/>
      <c r="AM542" s="15"/>
      <c r="AN542" s="15"/>
    </row>
    <row r="543" spans="21:40" ht="12.75" customHeight="1" x14ac:dyDescent="0.2">
      <c r="U543" s="15"/>
      <c r="V543" s="247">
        <f t="shared" si="68"/>
        <v>9</v>
      </c>
      <c r="W543" s="247">
        <f>+W534</f>
        <v>9.5</v>
      </c>
      <c r="X543" s="247">
        <f>+X534</f>
        <v>9</v>
      </c>
      <c r="Y543" s="15">
        <f>+Y534</f>
        <v>3</v>
      </c>
      <c r="Z543" s="15"/>
      <c r="AA543" s="15"/>
      <c r="AB543" s="15"/>
      <c r="AC543" s="15"/>
      <c r="AD543" s="15"/>
      <c r="AE543" s="15"/>
      <c r="AF543" s="15"/>
      <c r="AG543" s="15"/>
      <c r="AH543" s="15"/>
      <c r="AI543" s="15"/>
      <c r="AJ543" s="15"/>
      <c r="AK543" s="15"/>
      <c r="AL543" s="15"/>
      <c r="AM543" s="15"/>
      <c r="AN543" s="15"/>
    </row>
    <row r="544" spans="21:40" ht="12.75" customHeight="1" x14ac:dyDescent="0.2">
      <c r="U544" s="15"/>
      <c r="V544" s="247">
        <f t="shared" si="68"/>
        <v>10</v>
      </c>
      <c r="W544" s="247">
        <f>+W533</f>
        <v>10</v>
      </c>
      <c r="X544" s="247">
        <f>+X533</f>
        <v>10</v>
      </c>
      <c r="Y544" s="15">
        <f>+Y533</f>
        <v>4</v>
      </c>
      <c r="Z544" s="15"/>
      <c r="AA544" s="15"/>
      <c r="AB544" s="15"/>
      <c r="AC544" s="15"/>
      <c r="AD544" s="15"/>
      <c r="AE544" s="15"/>
      <c r="AF544" s="15"/>
      <c r="AG544" s="15"/>
      <c r="AH544" s="15"/>
      <c r="AI544" s="15"/>
      <c r="AJ544" s="15"/>
      <c r="AK544" s="15"/>
      <c r="AL544" s="15"/>
      <c r="AM544" s="15"/>
      <c r="AN544" s="15"/>
    </row>
    <row r="545" spans="21:40" ht="12.75" customHeight="1" x14ac:dyDescent="0.2">
      <c r="U545" s="15"/>
      <c r="V545" s="247">
        <f t="shared" si="68"/>
        <v>10.5</v>
      </c>
      <c r="W545" s="247">
        <f>+W532</f>
        <v>11</v>
      </c>
      <c r="X545" s="247">
        <f>+X532</f>
        <v>10.5</v>
      </c>
      <c r="Y545" s="15">
        <f>+Y532</f>
        <v>5</v>
      </c>
      <c r="Z545" s="15"/>
      <c r="AA545" s="15"/>
      <c r="AB545" s="15"/>
      <c r="AC545" s="15"/>
      <c r="AD545" s="15"/>
      <c r="AE545" s="15"/>
      <c r="AF545" s="15"/>
      <c r="AG545" s="15"/>
      <c r="AH545" s="15"/>
      <c r="AI545" s="15"/>
      <c r="AJ545" s="15"/>
      <c r="AK545" s="15"/>
      <c r="AL545" s="15"/>
      <c r="AM545" s="15"/>
      <c r="AN545" s="15"/>
    </row>
    <row r="546" spans="21:40" ht="12.75" customHeight="1" x14ac:dyDescent="0.2">
      <c r="U546" s="15"/>
      <c r="V546" s="247">
        <f t="shared" si="68"/>
        <v>11.5</v>
      </c>
      <c r="W546" s="247">
        <f>+W531</f>
        <v>11.5</v>
      </c>
      <c r="X546" s="247">
        <f>+X531</f>
        <v>11.5</v>
      </c>
      <c r="Y546" s="15">
        <f>+Y531</f>
        <v>6</v>
      </c>
      <c r="Z546" s="15"/>
      <c r="AA546" s="15"/>
      <c r="AB546" s="15"/>
      <c r="AC546" s="15"/>
      <c r="AD546" s="15"/>
      <c r="AE546" s="15"/>
      <c r="AF546" s="15"/>
      <c r="AG546" s="15"/>
      <c r="AH546" s="15"/>
      <c r="AI546" s="15"/>
      <c r="AJ546" s="15"/>
      <c r="AK546" s="15"/>
      <c r="AL546" s="15"/>
      <c r="AM546" s="15"/>
      <c r="AN546" s="15"/>
    </row>
    <row r="547" spans="21:40" ht="12.75" customHeight="1" x14ac:dyDescent="0.2">
      <c r="U547" s="15"/>
      <c r="V547" s="247">
        <f t="shared" si="68"/>
        <v>12</v>
      </c>
      <c r="W547" s="247">
        <f>+W530</f>
        <v>12.5</v>
      </c>
      <c r="X547" s="247">
        <f>+X530</f>
        <v>12</v>
      </c>
      <c r="Y547" s="15">
        <f>+Y530</f>
        <v>7</v>
      </c>
      <c r="Z547" s="15"/>
      <c r="AA547" s="15"/>
      <c r="AB547" s="15"/>
      <c r="AC547" s="15"/>
      <c r="AD547" s="15"/>
      <c r="AE547" s="15"/>
      <c r="AF547" s="15"/>
      <c r="AG547" s="15"/>
      <c r="AH547" s="15"/>
      <c r="AI547" s="15"/>
      <c r="AJ547" s="15"/>
      <c r="AK547" s="15"/>
      <c r="AL547" s="15"/>
      <c r="AM547" s="15"/>
      <c r="AN547" s="15"/>
    </row>
    <row r="548" spans="21:40" ht="12.75" customHeight="1" x14ac:dyDescent="0.2">
      <c r="U548" s="15"/>
      <c r="V548" s="247">
        <f t="shared" si="68"/>
        <v>13</v>
      </c>
      <c r="W548" s="247">
        <f>+W529</f>
        <v>13</v>
      </c>
      <c r="X548" s="247">
        <f>+X529</f>
        <v>13</v>
      </c>
      <c r="Y548" s="15">
        <f>+Y529</f>
        <v>8</v>
      </c>
      <c r="Z548" s="15"/>
      <c r="AA548" s="15"/>
      <c r="AB548" s="15"/>
      <c r="AC548" s="15"/>
      <c r="AD548" s="15"/>
      <c r="AE548" s="15"/>
      <c r="AF548" s="15"/>
      <c r="AG548" s="15"/>
      <c r="AH548" s="15"/>
      <c r="AI548" s="15"/>
      <c r="AJ548" s="15"/>
      <c r="AK548" s="15"/>
      <c r="AL548" s="15"/>
      <c r="AM548" s="15"/>
      <c r="AN548" s="15"/>
    </row>
    <row r="549" spans="21:40" ht="12.75" customHeight="1" x14ac:dyDescent="0.2">
      <c r="U549" s="15"/>
      <c r="V549" s="247">
        <f t="shared" si="68"/>
        <v>13.5</v>
      </c>
      <c r="W549" s="247">
        <f>+W528</f>
        <v>13.5</v>
      </c>
      <c r="X549" s="247">
        <f>+X528</f>
        <v>13.5</v>
      </c>
      <c r="Y549" s="15">
        <f>+Y528</f>
        <v>9</v>
      </c>
      <c r="Z549" s="15"/>
      <c r="AA549" s="15"/>
      <c r="AB549" s="15"/>
      <c r="AC549" s="15"/>
      <c r="AD549" s="15"/>
      <c r="AE549" s="15"/>
      <c r="AF549" s="15"/>
      <c r="AG549" s="15"/>
      <c r="AH549" s="15"/>
      <c r="AI549" s="15"/>
      <c r="AJ549" s="15"/>
      <c r="AK549" s="15"/>
      <c r="AL549" s="15"/>
      <c r="AM549" s="15"/>
      <c r="AN549" s="15"/>
    </row>
    <row r="550" spans="21:40" ht="12.75" customHeight="1" x14ac:dyDescent="0.2">
      <c r="U550" s="15"/>
      <c r="V550" s="247">
        <f t="shared" si="68"/>
        <v>14</v>
      </c>
      <c r="W550" s="247">
        <f>+W527</f>
        <v>14.5</v>
      </c>
      <c r="X550" s="247">
        <f>+X527</f>
        <v>14</v>
      </c>
      <c r="Y550" s="15">
        <f>+Y527</f>
        <v>10</v>
      </c>
      <c r="Z550" s="15"/>
      <c r="AA550" s="15"/>
      <c r="AB550" s="15"/>
      <c r="AC550" s="15"/>
      <c r="AD550" s="15"/>
      <c r="AE550" s="15"/>
      <c r="AF550" s="15"/>
      <c r="AG550" s="15"/>
      <c r="AH550" s="15"/>
      <c r="AI550" s="15"/>
      <c r="AJ550" s="15"/>
      <c r="AK550" s="15"/>
      <c r="AL550" s="15"/>
      <c r="AM550" s="15"/>
      <c r="AN550" s="15"/>
    </row>
    <row r="551" spans="21:40" ht="12.75" customHeight="1" x14ac:dyDescent="0.2">
      <c r="U551" s="15"/>
      <c r="V551" s="247">
        <f t="shared" si="68"/>
        <v>15</v>
      </c>
      <c r="W551" s="247">
        <f>+W526</f>
        <v>15.5</v>
      </c>
      <c r="X551" s="247">
        <f>+X526</f>
        <v>15</v>
      </c>
      <c r="Y551" s="15">
        <f>+Y526</f>
        <v>11</v>
      </c>
      <c r="Z551" s="15"/>
      <c r="AA551" s="15"/>
      <c r="AB551" s="15"/>
      <c r="AC551" s="15"/>
      <c r="AD551" s="15"/>
      <c r="AE551" s="15"/>
      <c r="AF551" s="15"/>
      <c r="AG551" s="15"/>
      <c r="AH551" s="15"/>
      <c r="AI551" s="15"/>
      <c r="AJ551" s="15"/>
      <c r="AK551" s="15"/>
      <c r="AL551" s="15"/>
      <c r="AM551" s="15"/>
      <c r="AN551" s="15"/>
    </row>
    <row r="552" spans="21:40" ht="12.75" customHeight="1" x14ac:dyDescent="0.2">
      <c r="U552" s="15"/>
      <c r="V552" s="247">
        <f t="shared" si="68"/>
        <v>16</v>
      </c>
      <c r="W552" s="247">
        <f>+W525</f>
        <v>16.5</v>
      </c>
      <c r="X552" s="247">
        <f>+X525</f>
        <v>16</v>
      </c>
      <c r="Y552" s="15">
        <f>+Y525</f>
        <v>12</v>
      </c>
      <c r="Z552" s="15"/>
      <c r="AA552" s="15"/>
      <c r="AB552" s="15"/>
      <c r="AC552" s="15"/>
      <c r="AD552" s="15"/>
      <c r="AE552" s="15"/>
      <c r="AF552" s="15"/>
      <c r="AG552" s="15"/>
      <c r="AH552" s="15"/>
      <c r="AI552" s="15"/>
      <c r="AJ552" s="15"/>
      <c r="AK552" s="15"/>
      <c r="AL552" s="15"/>
      <c r="AM552" s="15"/>
      <c r="AN552" s="15"/>
    </row>
    <row r="553" spans="21:40" ht="12.75" customHeight="1" x14ac:dyDescent="0.2">
      <c r="U553" s="15"/>
      <c r="V553" s="247">
        <f t="shared" si="68"/>
        <v>17</v>
      </c>
      <c r="W553" s="247">
        <f>+W524</f>
        <v>17.5</v>
      </c>
      <c r="X553" s="247">
        <f>+X524</f>
        <v>17</v>
      </c>
      <c r="Y553" s="15">
        <f>+Y524</f>
        <v>13</v>
      </c>
      <c r="Z553" s="15"/>
      <c r="AA553" s="15"/>
      <c r="AB553" s="15"/>
      <c r="AC553" s="15"/>
      <c r="AD553" s="15"/>
      <c r="AE553" s="15"/>
      <c r="AF553" s="15"/>
      <c r="AG553" s="15"/>
      <c r="AH553" s="15"/>
      <c r="AI553" s="15"/>
      <c r="AJ553" s="15"/>
      <c r="AK553" s="15"/>
      <c r="AL553" s="15"/>
      <c r="AM553" s="15"/>
      <c r="AN553" s="15"/>
    </row>
    <row r="554" spans="21:40" ht="12.75" customHeight="1" x14ac:dyDescent="0.2">
      <c r="U554" s="15"/>
      <c r="V554" s="247">
        <f t="shared" si="68"/>
        <v>18</v>
      </c>
      <c r="W554" s="247">
        <f>+W523</f>
        <v>18.5</v>
      </c>
      <c r="X554" s="247">
        <f>+X523</f>
        <v>18</v>
      </c>
      <c r="Y554" s="15">
        <f>+Y523</f>
        <v>14</v>
      </c>
      <c r="Z554" s="15"/>
      <c r="AA554" s="15"/>
      <c r="AB554" s="15"/>
      <c r="AC554" s="15"/>
      <c r="AD554" s="15"/>
      <c r="AE554" s="15"/>
      <c r="AF554" s="15"/>
      <c r="AG554" s="15"/>
      <c r="AH554" s="15"/>
      <c r="AI554" s="15"/>
      <c r="AJ554" s="15"/>
      <c r="AK554" s="15"/>
      <c r="AL554" s="15"/>
      <c r="AM554" s="15"/>
      <c r="AN554" s="15"/>
    </row>
    <row r="555" spans="21:40" ht="12.75" customHeight="1" x14ac:dyDescent="0.2">
      <c r="U555" s="15"/>
      <c r="V555" s="247">
        <f t="shared" si="68"/>
        <v>19</v>
      </c>
      <c r="W555" s="247">
        <f>+W522</f>
        <v>20</v>
      </c>
      <c r="X555" s="247">
        <f>+X522</f>
        <v>19</v>
      </c>
      <c r="Y555" s="63">
        <f>+Y522</f>
        <v>15</v>
      </c>
      <c r="Z555" s="15"/>
      <c r="AA555" s="15"/>
      <c r="AB555" s="15"/>
      <c r="AC555" s="15"/>
      <c r="AD555" s="15"/>
      <c r="AE555" s="15"/>
      <c r="AF555" s="15"/>
      <c r="AG555" s="15"/>
      <c r="AH555" s="15"/>
      <c r="AI555" s="15"/>
      <c r="AJ555" s="15"/>
      <c r="AK555" s="15"/>
      <c r="AL555" s="15"/>
      <c r="AM555" s="15"/>
      <c r="AN555" s="15"/>
    </row>
    <row r="556" spans="21:40" ht="12.75" customHeight="1" x14ac:dyDescent="0.2">
      <c r="U556" s="15"/>
      <c r="V556" s="15"/>
      <c r="W556" s="15"/>
      <c r="X556" s="15"/>
      <c r="Y556" s="15"/>
      <c r="Z556" s="15"/>
      <c r="AA556" s="15"/>
      <c r="AB556" s="15"/>
      <c r="AC556" s="15"/>
      <c r="AD556" s="15"/>
      <c r="AE556" s="15"/>
      <c r="AF556" s="15"/>
      <c r="AG556" s="15"/>
      <c r="AH556" s="15"/>
      <c r="AI556" s="15"/>
      <c r="AJ556" s="15"/>
      <c r="AK556" s="15"/>
      <c r="AL556" s="15"/>
      <c r="AM556" s="15"/>
      <c r="AN556" s="15"/>
    </row>
    <row r="557" spans="21:40" ht="12.75" customHeight="1" x14ac:dyDescent="0.2">
      <c r="U557" s="15"/>
      <c r="V557" s="15"/>
      <c r="W557" s="15"/>
      <c r="X557" s="15"/>
      <c r="Y557" s="15"/>
      <c r="Z557" s="15"/>
      <c r="AA557" s="15"/>
      <c r="AB557" s="15"/>
      <c r="AC557" s="15"/>
      <c r="AD557" s="15"/>
      <c r="AE557" s="15"/>
      <c r="AF557" s="15"/>
      <c r="AG557" s="15"/>
      <c r="AH557" s="15"/>
      <c r="AI557" s="15"/>
      <c r="AJ557" s="15"/>
      <c r="AK557" s="15"/>
      <c r="AL557" s="15"/>
      <c r="AM557" s="15"/>
      <c r="AN557" s="15"/>
    </row>
    <row r="558" spans="21:40" ht="12.75" customHeight="1" x14ac:dyDescent="0.2">
      <c r="U558" s="15"/>
      <c r="V558" s="15"/>
      <c r="W558" s="15"/>
      <c r="X558" s="15"/>
      <c r="Y558" s="15"/>
      <c r="Z558" s="15"/>
      <c r="AA558" s="15"/>
      <c r="AB558" s="15"/>
      <c r="AC558" s="15"/>
      <c r="AD558" s="15"/>
      <c r="AE558" s="15"/>
      <c r="AF558" s="15"/>
      <c r="AG558" s="15"/>
      <c r="AH558" s="15"/>
      <c r="AI558" s="15"/>
      <c r="AJ558" s="15"/>
      <c r="AK558" s="15"/>
      <c r="AL558" s="15"/>
      <c r="AM558" s="15"/>
      <c r="AN558" s="15"/>
    </row>
    <row r="559" spans="21:40" ht="12.75" customHeight="1" x14ac:dyDescent="0.2">
      <c r="U559" s="15"/>
      <c r="V559" s="15"/>
      <c r="W559" s="15"/>
      <c r="X559" s="15"/>
      <c r="Y559" s="15"/>
      <c r="Z559" s="15"/>
      <c r="AA559" s="15"/>
      <c r="AB559" s="15"/>
      <c r="AC559" s="15"/>
      <c r="AD559" s="15"/>
      <c r="AE559" s="15"/>
      <c r="AF559" s="15"/>
      <c r="AG559" s="15"/>
      <c r="AH559" s="20"/>
      <c r="AI559" s="383"/>
      <c r="AJ559" s="26"/>
      <c r="AK559" s="26"/>
      <c r="AL559" s="20"/>
      <c r="AM559" s="53"/>
      <c r="AN559" s="383"/>
    </row>
    <row r="560" spans="21:40" ht="12.75" customHeight="1" thickBot="1" x14ac:dyDescent="0.25">
      <c r="U560" s="383"/>
      <c r="V560" s="250"/>
      <c r="W560" s="500"/>
      <c r="X560" s="500"/>
      <c r="Y560" s="30"/>
      <c r="Z560" s="500"/>
      <c r="AA560" s="500"/>
      <c r="AB560" s="15"/>
      <c r="AC560" s="30"/>
      <c r="AD560" s="383"/>
      <c r="AE560" s="383"/>
      <c r="AF560" s="26"/>
      <c r="AG560" s="26"/>
      <c r="AH560" s="20"/>
      <c r="AI560" s="30"/>
      <c r="AJ560" s="383"/>
      <c r="AK560" s="30"/>
      <c r="AL560" s="383"/>
      <c r="AM560" s="383"/>
      <c r="AN560" s="383"/>
    </row>
    <row r="561" spans="21:40" ht="12.75" customHeight="1" x14ac:dyDescent="0.2">
      <c r="U561" s="251"/>
      <c r="V561" s="250"/>
      <c r="W561" s="501"/>
      <c r="X561" s="501"/>
      <c r="Y561" s="30"/>
      <c r="Z561" s="500"/>
      <c r="AA561" s="500"/>
      <c r="AB561" s="15"/>
      <c r="AC561" s="18" t="s">
        <v>6</v>
      </c>
      <c r="AD561" s="19" t="s">
        <v>18</v>
      </c>
      <c r="AE561" s="384"/>
      <c r="AF561" s="502" t="s">
        <v>27</v>
      </c>
      <c r="AG561" s="503"/>
      <c r="AH561" s="20"/>
      <c r="AI561" s="18" t="s">
        <v>6</v>
      </c>
      <c r="AJ561" s="19" t="s">
        <v>18</v>
      </c>
      <c r="AK561" s="21"/>
      <c r="AL561" s="504" t="s">
        <v>28</v>
      </c>
      <c r="AM561" s="505"/>
      <c r="AN561" s="22" t="s">
        <v>29</v>
      </c>
    </row>
    <row r="562" spans="21:40" ht="12.75" customHeight="1" x14ac:dyDescent="0.2">
      <c r="U562" s="252"/>
      <c r="V562" s="250"/>
      <c r="W562" s="383"/>
      <c r="X562" s="383"/>
      <c r="Y562" s="30"/>
      <c r="Z562" s="500"/>
      <c r="AA562" s="500"/>
      <c r="AB562" s="15"/>
      <c r="AC562" s="24"/>
      <c r="AD562" s="25"/>
      <c r="AE562" s="383"/>
      <c r="AF562" s="26" t="s">
        <v>32</v>
      </c>
      <c r="AG562" s="27" t="s">
        <v>33</v>
      </c>
      <c r="AH562" s="20"/>
      <c r="AI562" s="24"/>
      <c r="AJ562" s="25"/>
      <c r="AK562" s="383"/>
      <c r="AL562" s="383" t="s">
        <v>32</v>
      </c>
      <c r="AM562" s="241" t="s">
        <v>33</v>
      </c>
      <c r="AN562" s="28"/>
    </row>
    <row r="563" spans="21:40" ht="12.75" customHeight="1" x14ac:dyDescent="0.2">
      <c r="U563" s="30"/>
      <c r="V563" s="250"/>
      <c r="W563" s="383"/>
      <c r="X563" s="383"/>
      <c r="Y563" s="30"/>
      <c r="Z563" s="383"/>
      <c r="AA563" s="383"/>
      <c r="AB563" s="15"/>
      <c r="AC563" s="33"/>
      <c r="AD563" s="34"/>
      <c r="AE563" s="35"/>
      <c r="AF563" s="41"/>
      <c r="AG563" s="42"/>
      <c r="AH563" s="30"/>
      <c r="AI563" s="33"/>
      <c r="AJ563" s="34"/>
      <c r="AK563" s="35"/>
      <c r="AL563" s="36"/>
      <c r="AM563" s="37"/>
      <c r="AN563" s="38"/>
    </row>
    <row r="564" spans="21:40" ht="12.75" customHeight="1" x14ac:dyDescent="0.2">
      <c r="U564" s="251"/>
      <c r="V564" s="250"/>
      <c r="W564" s="44"/>
      <c r="X564" s="383"/>
      <c r="Y564" s="30"/>
      <c r="Z564" s="383"/>
      <c r="AA564" s="383"/>
      <c r="AB564" s="15"/>
      <c r="AC564" s="43" t="s">
        <v>36</v>
      </c>
      <c r="AD564" s="25">
        <v>15</v>
      </c>
      <c r="AE564" s="30"/>
      <c r="AF564" s="26">
        <f>II1Ext!$H$35+30*(100-II1Ext!$H$35)/30</f>
        <v>100</v>
      </c>
      <c r="AG564" s="27">
        <f t="shared" ref="AG564:AG575" si="69">AF565+0.1</f>
        <v>95</v>
      </c>
      <c r="AH564" s="30"/>
      <c r="AI564" s="43" t="s">
        <v>36</v>
      </c>
      <c r="AJ564" s="25">
        <v>15</v>
      </c>
      <c r="AK564" s="30"/>
      <c r="AL564" s="44">
        <f>II1Ext!$H$30</f>
        <v>20</v>
      </c>
      <c r="AM564" s="241">
        <f>AL565+0.5</f>
        <v>19</v>
      </c>
      <c r="AN564" s="28">
        <f t="shared" ref="AN564:AN578" si="70">IF(AM564&gt;AL564,"ALARM",AL564-AL565)</f>
        <v>1.5</v>
      </c>
    </row>
    <row r="565" spans="21:40" ht="12.75" customHeight="1" x14ac:dyDescent="0.2">
      <c r="U565" s="251"/>
      <c r="V565" s="250"/>
      <c r="W565" s="383"/>
      <c r="X565" s="383"/>
      <c r="Y565" s="30"/>
      <c r="Z565" s="383"/>
      <c r="AA565" s="383"/>
      <c r="AB565" s="15"/>
      <c r="AC565" s="24">
        <v>1</v>
      </c>
      <c r="AD565" s="25">
        <v>14</v>
      </c>
      <c r="AE565" s="30"/>
      <c r="AF565" s="26">
        <f>II1Ext!$H$35+27*(100-II1Ext!$H$35)/30</f>
        <v>94.9</v>
      </c>
      <c r="AG565" s="27">
        <f t="shared" si="69"/>
        <v>89.899999999999991</v>
      </c>
      <c r="AH565" s="30"/>
      <c r="AI565" s="24">
        <v>1</v>
      </c>
      <c r="AJ565" s="25">
        <v>14</v>
      </c>
      <c r="AK565" s="30"/>
      <c r="AL565" s="383">
        <f>ROUNDDOWN(II1Ext!$H$30*AF565/500,1)*5</f>
        <v>18.5</v>
      </c>
      <c r="AM565" s="241">
        <f t="shared" ref="AM565:AM577" si="71">AL566+0.5</f>
        <v>18</v>
      </c>
      <c r="AN565" s="28">
        <f t="shared" si="70"/>
        <v>1</v>
      </c>
    </row>
    <row r="566" spans="21:40" ht="12.75" customHeight="1" x14ac:dyDescent="0.2">
      <c r="U566" s="251"/>
      <c r="V566" s="250"/>
      <c r="W566" s="383"/>
      <c r="X566" s="383"/>
      <c r="Y566" s="30"/>
      <c r="Z566" s="383"/>
      <c r="AA566" s="383"/>
      <c r="AB566" s="15"/>
      <c r="AC566" s="46" t="s">
        <v>9</v>
      </c>
      <c r="AD566" s="34">
        <v>13</v>
      </c>
      <c r="AE566" s="35"/>
      <c r="AF566" s="47">
        <f>II1Ext!$H$35+24*(100-II1Ext!$H$35)/30</f>
        <v>89.8</v>
      </c>
      <c r="AG566" s="48">
        <f t="shared" si="69"/>
        <v>84.8</v>
      </c>
      <c r="AH566" s="30"/>
      <c r="AI566" s="46" t="s">
        <v>9</v>
      </c>
      <c r="AJ566" s="34">
        <v>13</v>
      </c>
      <c r="AK566" s="35"/>
      <c r="AL566" s="383">
        <f>ROUNDDOWN(II1Ext!$H$30*AF566/500,1)*5</f>
        <v>17.5</v>
      </c>
      <c r="AM566" s="241">
        <f t="shared" si="71"/>
        <v>17</v>
      </c>
      <c r="AN566" s="38">
        <f t="shared" si="70"/>
        <v>1</v>
      </c>
    </row>
    <row r="567" spans="21:40" ht="12.75" customHeight="1" x14ac:dyDescent="0.2">
      <c r="U567" s="251"/>
      <c r="V567" s="250"/>
      <c r="W567" s="383"/>
      <c r="X567" s="383"/>
      <c r="Y567" s="30"/>
      <c r="Z567" s="383"/>
      <c r="AA567" s="383"/>
      <c r="AB567" s="15"/>
      <c r="AC567" s="43" t="s">
        <v>36</v>
      </c>
      <c r="AD567" s="25">
        <v>12</v>
      </c>
      <c r="AE567" s="30"/>
      <c r="AF567" s="26">
        <f>II1Ext!$H$35+21*(100-II1Ext!$H$35)/30</f>
        <v>84.7</v>
      </c>
      <c r="AG567" s="27">
        <f t="shared" si="69"/>
        <v>79.699999999999989</v>
      </c>
      <c r="AH567" s="30"/>
      <c r="AI567" s="43" t="s">
        <v>36</v>
      </c>
      <c r="AJ567" s="25">
        <v>12</v>
      </c>
      <c r="AK567" s="30"/>
      <c r="AL567" s="383">
        <f>ROUNDDOWN(II1Ext!$H$30*AF567/500,1)*5</f>
        <v>16.5</v>
      </c>
      <c r="AM567" s="241">
        <f t="shared" si="71"/>
        <v>16</v>
      </c>
      <c r="AN567" s="28">
        <f t="shared" si="70"/>
        <v>1</v>
      </c>
    </row>
    <row r="568" spans="21:40" ht="12.75" customHeight="1" x14ac:dyDescent="0.2">
      <c r="U568" s="251"/>
      <c r="V568" s="250"/>
      <c r="W568" s="383"/>
      <c r="X568" s="383"/>
      <c r="Y568" s="30"/>
      <c r="Z568" s="383"/>
      <c r="AA568" s="383"/>
      <c r="AB568" s="15"/>
      <c r="AC568" s="24">
        <v>2</v>
      </c>
      <c r="AD568" s="25">
        <v>11</v>
      </c>
      <c r="AE568" s="30"/>
      <c r="AF568" s="26">
        <f>II1Ext!$H$35+18*(100-II1Ext!$H$35)/30</f>
        <v>79.599999999999994</v>
      </c>
      <c r="AG568" s="27">
        <f t="shared" si="69"/>
        <v>74.599999999999994</v>
      </c>
      <c r="AH568" s="30"/>
      <c r="AI568" s="24">
        <v>2</v>
      </c>
      <c r="AJ568" s="25">
        <v>11</v>
      </c>
      <c r="AK568" s="30"/>
      <c r="AL568" s="383">
        <f>ROUNDDOWN(II1Ext!$H$30*AF568/500,1)*5</f>
        <v>15.5</v>
      </c>
      <c r="AM568" s="241">
        <f t="shared" si="71"/>
        <v>15</v>
      </c>
      <c r="AN568" s="28">
        <f t="shared" si="70"/>
        <v>1</v>
      </c>
    </row>
    <row r="569" spans="21:40" ht="12.75" customHeight="1" x14ac:dyDescent="0.2">
      <c r="U569" s="251"/>
      <c r="V569" s="250"/>
      <c r="W569" s="383"/>
      <c r="X569" s="383"/>
      <c r="Y569" s="30"/>
      <c r="Z569" s="383"/>
      <c r="AA569" s="383"/>
      <c r="AB569" s="15"/>
      <c r="AC569" s="46" t="s">
        <v>9</v>
      </c>
      <c r="AD569" s="34">
        <v>10</v>
      </c>
      <c r="AE569" s="35"/>
      <c r="AF569" s="47">
        <f>II1Ext!$H$35+15*(100-II1Ext!$H$35)/30</f>
        <v>74.5</v>
      </c>
      <c r="AG569" s="48">
        <f t="shared" si="69"/>
        <v>69.5</v>
      </c>
      <c r="AH569" s="30"/>
      <c r="AI569" s="46" t="s">
        <v>9</v>
      </c>
      <c r="AJ569" s="34">
        <v>10</v>
      </c>
      <c r="AK569" s="35"/>
      <c r="AL569" s="383">
        <f>ROUNDDOWN(II1Ext!$H$30*AF569/500,1)*5</f>
        <v>14.5</v>
      </c>
      <c r="AM569" s="241">
        <f t="shared" si="71"/>
        <v>14</v>
      </c>
      <c r="AN569" s="38">
        <f t="shared" si="70"/>
        <v>1</v>
      </c>
    </row>
    <row r="570" spans="21:40" ht="12.75" customHeight="1" x14ac:dyDescent="0.2">
      <c r="U570" s="251"/>
      <c r="V570" s="250"/>
      <c r="W570" s="383"/>
      <c r="X570" s="383"/>
      <c r="Y570" s="30"/>
      <c r="Z570" s="383"/>
      <c r="AA570" s="383"/>
      <c r="AB570" s="15"/>
      <c r="AC570" s="43" t="s">
        <v>36</v>
      </c>
      <c r="AD570" s="25">
        <v>9</v>
      </c>
      <c r="AE570" s="30"/>
      <c r="AF570" s="26">
        <f>II1Ext!$H$35+12*(100-II1Ext!$H$35)/30</f>
        <v>69.400000000000006</v>
      </c>
      <c r="AG570" s="27">
        <f t="shared" si="69"/>
        <v>66.099999999999994</v>
      </c>
      <c r="AH570" s="30"/>
      <c r="AI570" s="43" t="s">
        <v>36</v>
      </c>
      <c r="AJ570" s="25">
        <v>9</v>
      </c>
      <c r="AK570" s="30"/>
      <c r="AL570" s="383">
        <f>ROUNDDOWN(II1Ext!$H$30*AF570/500,1)*5</f>
        <v>13.5</v>
      </c>
      <c r="AM570" s="241">
        <f t="shared" si="71"/>
        <v>13.5</v>
      </c>
      <c r="AN570" s="28">
        <f t="shared" si="70"/>
        <v>0.5</v>
      </c>
    </row>
    <row r="571" spans="21:40" ht="12.75" customHeight="1" x14ac:dyDescent="0.2">
      <c r="U571" s="251"/>
      <c r="V571" s="250"/>
      <c r="W571" s="383"/>
      <c r="X571" s="383"/>
      <c r="Y571" s="30"/>
      <c r="Z571" s="383"/>
      <c r="AA571" s="383"/>
      <c r="AB571" s="15"/>
      <c r="AC571" s="24">
        <v>3</v>
      </c>
      <c r="AD571" s="25">
        <v>8</v>
      </c>
      <c r="AE571" s="30"/>
      <c r="AF571" s="26">
        <f>II1Ext!$H$35+10*(100-II1Ext!$H$35)/30</f>
        <v>66</v>
      </c>
      <c r="AG571" s="27">
        <f t="shared" si="69"/>
        <v>62.7</v>
      </c>
      <c r="AH571" s="30"/>
      <c r="AI571" s="24">
        <v>3</v>
      </c>
      <c r="AJ571" s="25">
        <v>8</v>
      </c>
      <c r="AK571" s="30"/>
      <c r="AL571" s="383">
        <f>ROUNDDOWN(II1Ext!$H$30*AF571/500,1)*5</f>
        <v>13</v>
      </c>
      <c r="AM571" s="241">
        <f t="shared" si="71"/>
        <v>13</v>
      </c>
      <c r="AN571" s="28">
        <f t="shared" si="70"/>
        <v>0.5</v>
      </c>
    </row>
    <row r="572" spans="21:40" ht="12.75" customHeight="1" x14ac:dyDescent="0.2">
      <c r="U572" s="251"/>
      <c r="V572" s="250"/>
      <c r="W572" s="383"/>
      <c r="X572" s="383"/>
      <c r="Y572" s="30"/>
      <c r="Z572" s="383"/>
      <c r="AA572" s="383"/>
      <c r="AB572" s="15"/>
      <c r="AC572" s="46" t="s">
        <v>9</v>
      </c>
      <c r="AD572" s="34">
        <v>7</v>
      </c>
      <c r="AE572" s="35"/>
      <c r="AF572" s="47">
        <f>II1Ext!$H$35+8*(100-II1Ext!$H$35)/30</f>
        <v>62.6</v>
      </c>
      <c r="AG572" s="48">
        <f t="shared" si="69"/>
        <v>59.300000000000004</v>
      </c>
      <c r="AH572" s="30"/>
      <c r="AI572" s="46" t="s">
        <v>9</v>
      </c>
      <c r="AJ572" s="34">
        <v>7</v>
      </c>
      <c r="AK572" s="35"/>
      <c r="AL572" s="383">
        <f>ROUNDDOWN(II1Ext!$H$30*AF572/500,1)*5</f>
        <v>12.5</v>
      </c>
      <c r="AM572" s="241">
        <f t="shared" si="71"/>
        <v>12</v>
      </c>
      <c r="AN572" s="38">
        <f t="shared" si="70"/>
        <v>1</v>
      </c>
    </row>
    <row r="573" spans="21:40" ht="12.75" customHeight="1" x14ac:dyDescent="0.2">
      <c r="U573" s="251"/>
      <c r="V573" s="250"/>
      <c r="W573" s="383"/>
      <c r="X573" s="383"/>
      <c r="Y573" s="30"/>
      <c r="Z573" s="383"/>
      <c r="AA573" s="383"/>
      <c r="AB573" s="15"/>
      <c r="AC573" s="43" t="s">
        <v>36</v>
      </c>
      <c r="AD573" s="25">
        <v>6</v>
      </c>
      <c r="AE573" s="30"/>
      <c r="AF573" s="26">
        <f>II1Ext!$H$35+6*(100-II1Ext!$H$35)/30</f>
        <v>59.2</v>
      </c>
      <c r="AG573" s="27">
        <f t="shared" si="69"/>
        <v>55.9</v>
      </c>
      <c r="AH573" s="30"/>
      <c r="AI573" s="43" t="s">
        <v>36</v>
      </c>
      <c r="AJ573" s="25">
        <v>6</v>
      </c>
      <c r="AK573" s="30"/>
      <c r="AL573" s="383">
        <f>ROUNDDOWN(II1Ext!$H$30*AF573/500,1)*5</f>
        <v>11.5</v>
      </c>
      <c r="AM573" s="241">
        <f t="shared" si="71"/>
        <v>11.5</v>
      </c>
      <c r="AN573" s="28">
        <f t="shared" si="70"/>
        <v>0.5</v>
      </c>
    </row>
    <row r="574" spans="21:40" ht="12.75" customHeight="1" x14ac:dyDescent="0.2">
      <c r="U574" s="251"/>
      <c r="V574" s="250"/>
      <c r="W574" s="383"/>
      <c r="X574" s="383"/>
      <c r="Y574" s="30"/>
      <c r="Z574" s="383"/>
      <c r="AA574" s="383"/>
      <c r="AB574" s="15"/>
      <c r="AC574" s="24">
        <v>4</v>
      </c>
      <c r="AD574" s="25">
        <v>5</v>
      </c>
      <c r="AE574" s="30"/>
      <c r="AF574" s="26">
        <f>II1Ext!$H$35+4*(100-II1Ext!$H$35)/30</f>
        <v>55.8</v>
      </c>
      <c r="AG574" s="27">
        <f t="shared" si="69"/>
        <v>52.5</v>
      </c>
      <c r="AH574" s="30"/>
      <c r="AI574" s="24">
        <v>4</v>
      </c>
      <c r="AJ574" s="25">
        <v>5</v>
      </c>
      <c r="AK574" s="30"/>
      <c r="AL574" s="383">
        <f>ROUNDDOWN(II1Ext!$H$30*AF574/500,1)*5</f>
        <v>11</v>
      </c>
      <c r="AM574" s="241">
        <f t="shared" si="71"/>
        <v>10.5</v>
      </c>
      <c r="AN574" s="28">
        <f t="shared" si="70"/>
        <v>1</v>
      </c>
    </row>
    <row r="575" spans="21:40" ht="12.75" customHeight="1" x14ac:dyDescent="0.2">
      <c r="U575" s="251"/>
      <c r="V575" s="250"/>
      <c r="W575" s="383"/>
      <c r="X575" s="383"/>
      <c r="Y575" s="30"/>
      <c r="Z575" s="383"/>
      <c r="AA575" s="383"/>
      <c r="AB575" s="15"/>
      <c r="AC575" s="46" t="s">
        <v>9</v>
      </c>
      <c r="AD575" s="34">
        <v>4</v>
      </c>
      <c r="AE575" s="35"/>
      <c r="AF575" s="47">
        <f>II1Ext!$H$35+2*(100-II1Ext!$H$35)/30</f>
        <v>52.4</v>
      </c>
      <c r="AG575" s="48">
        <f t="shared" si="69"/>
        <v>49.1</v>
      </c>
      <c r="AH575" s="30"/>
      <c r="AI575" s="46" t="s">
        <v>9</v>
      </c>
      <c r="AJ575" s="34">
        <v>4</v>
      </c>
      <c r="AK575" s="35"/>
      <c r="AL575" s="383">
        <f>ROUNDDOWN(II1Ext!$H$30*AF575/500,1)*5</f>
        <v>10</v>
      </c>
      <c r="AM575" s="241">
        <f t="shared" si="71"/>
        <v>10</v>
      </c>
      <c r="AN575" s="38">
        <f t="shared" si="70"/>
        <v>0.5</v>
      </c>
    </row>
    <row r="576" spans="21:40" ht="12.75" customHeight="1" x14ac:dyDescent="0.2">
      <c r="U576" s="251"/>
      <c r="V576" s="250"/>
      <c r="W576" s="383"/>
      <c r="X576" s="383"/>
      <c r="Y576" s="30"/>
      <c r="Z576" s="383"/>
      <c r="AA576" s="383"/>
      <c r="AB576" s="15"/>
      <c r="AC576" s="43" t="s">
        <v>36</v>
      </c>
      <c r="AD576" s="25">
        <v>3</v>
      </c>
      <c r="AE576" s="30"/>
      <c r="AF576" s="26">
        <f>II1Ext!$H$35</f>
        <v>49</v>
      </c>
      <c r="AG576" s="27">
        <f>AF577+0.01</f>
        <v>44.01</v>
      </c>
      <c r="AH576" s="30"/>
      <c r="AI576" s="43" t="s">
        <v>36</v>
      </c>
      <c r="AJ576" s="25">
        <v>3</v>
      </c>
      <c r="AK576" s="30"/>
      <c r="AL576" s="383">
        <f>ROUNDDOWN(II1Ext!$H$30*AF576/500,1)*5</f>
        <v>9.5</v>
      </c>
      <c r="AM576" s="241">
        <f t="shared" si="71"/>
        <v>9</v>
      </c>
      <c r="AN576" s="28">
        <f t="shared" si="70"/>
        <v>1</v>
      </c>
    </row>
    <row r="577" spans="21:40" ht="12.75" customHeight="1" x14ac:dyDescent="0.2">
      <c r="U577" s="251"/>
      <c r="V577" s="250"/>
      <c r="W577" s="383"/>
      <c r="X577" s="383"/>
      <c r="Y577" s="30"/>
      <c r="Z577" s="383"/>
      <c r="AA577" s="383"/>
      <c r="AB577" s="15"/>
      <c r="AC577" s="24">
        <v>5</v>
      </c>
      <c r="AD577" s="25">
        <v>2</v>
      </c>
      <c r="AE577" s="30"/>
      <c r="AF577" s="26">
        <f>AG578+2*(AF576-AG578)/3</f>
        <v>44</v>
      </c>
      <c r="AG577" s="27">
        <f>AF578+0.01</f>
        <v>39.01</v>
      </c>
      <c r="AH577" s="30"/>
      <c r="AI577" s="24">
        <v>5</v>
      </c>
      <c r="AJ577" s="25">
        <v>2</v>
      </c>
      <c r="AK577" s="30"/>
      <c r="AL577" s="383">
        <f>ROUNDDOWN(II1Ext!$H$30*AF577/500,1)*5</f>
        <v>8.5</v>
      </c>
      <c r="AM577" s="241">
        <f t="shared" si="71"/>
        <v>8</v>
      </c>
      <c r="AN577" s="28">
        <f t="shared" si="70"/>
        <v>1</v>
      </c>
    </row>
    <row r="578" spans="21:40" ht="12.75" customHeight="1" x14ac:dyDescent="0.2">
      <c r="U578" s="251"/>
      <c r="V578" s="250"/>
      <c r="W578" s="383"/>
      <c r="X578" s="250"/>
      <c r="Y578" s="30"/>
      <c r="Z578" s="383"/>
      <c r="AA578" s="383"/>
      <c r="AB578" s="15"/>
      <c r="AC578" s="46" t="s">
        <v>9</v>
      </c>
      <c r="AD578" s="34">
        <v>1</v>
      </c>
      <c r="AE578" s="35"/>
      <c r="AF578" s="47">
        <f>AG578+(AF576-AG578)/3</f>
        <v>39</v>
      </c>
      <c r="AG578" s="48">
        <f>II1Ext!$H$34</f>
        <v>34</v>
      </c>
      <c r="AH578" s="30"/>
      <c r="AI578" s="46" t="s">
        <v>9</v>
      </c>
      <c r="AJ578" s="34">
        <v>1</v>
      </c>
      <c r="AK578" s="35"/>
      <c r="AL578" s="383">
        <f>ROUNDDOWN(II1Ext!$H$30*AF578/500,1)*5</f>
        <v>7.5</v>
      </c>
      <c r="AM578" s="37">
        <f>ROUNDUP(II1Ext!$H$30*(II1Ext!$H$34/500),1)*5</f>
        <v>7.0000000000000009</v>
      </c>
      <c r="AN578" s="38">
        <f t="shared" si="70"/>
        <v>0.99999999999999911</v>
      </c>
    </row>
    <row r="579" spans="21:40" ht="12.75" customHeight="1" thickBot="1" x14ac:dyDescent="0.25">
      <c r="U579" s="250"/>
      <c r="V579" s="250"/>
      <c r="W579" s="383"/>
      <c r="X579" s="383"/>
      <c r="Y579" s="30"/>
      <c r="Z579" s="383"/>
      <c r="AA579" s="383"/>
      <c r="AB579" s="15"/>
      <c r="AC579" s="54">
        <v>6</v>
      </c>
      <c r="AD579" s="55">
        <v>0</v>
      </c>
      <c r="AE579" s="56"/>
      <c r="AF579" s="61">
        <f>II1Ext!$H$34-0.1</f>
        <v>33.9</v>
      </c>
      <c r="AG579" s="62">
        <v>0</v>
      </c>
      <c r="AH579" s="30"/>
      <c r="AI579" s="54">
        <v>6</v>
      </c>
      <c r="AJ579" s="55">
        <v>0</v>
      </c>
      <c r="AK579" s="56"/>
      <c r="AL579" s="57">
        <f>AM578-0.5</f>
        <v>6.5000000000000009</v>
      </c>
      <c r="AM579" s="58">
        <v>0</v>
      </c>
      <c r="AN579" s="59">
        <f>IF(AM579&gt;AM578,"ALARM",AL579)</f>
        <v>6.5000000000000009</v>
      </c>
    </row>
    <row r="580" spans="21:40" ht="12.75" customHeight="1" x14ac:dyDescent="0.2">
      <c r="U580" s="15"/>
      <c r="V580" s="15"/>
      <c r="W580" s="15"/>
      <c r="X580" s="15"/>
      <c r="Y580" s="15"/>
      <c r="Z580" s="15"/>
      <c r="AA580" s="15"/>
      <c r="AB580" s="15"/>
      <c r="AC580" s="15"/>
      <c r="AD580" s="15"/>
      <c r="AE580" s="15"/>
      <c r="AF580" s="15"/>
      <c r="AG580" s="15"/>
      <c r="AH580" s="15"/>
      <c r="AI580" s="15"/>
      <c r="AJ580" s="15"/>
      <c r="AK580" s="15"/>
      <c r="AL580" s="15"/>
      <c r="AM580" s="15"/>
      <c r="AN580" s="15"/>
    </row>
    <row r="581" spans="21:40" ht="12.75" customHeight="1" x14ac:dyDescent="0.2">
      <c r="U581" s="15"/>
      <c r="V581" s="15"/>
      <c r="W581" s="15"/>
      <c r="X581" s="15"/>
      <c r="Y581" s="15"/>
      <c r="Z581" s="15"/>
      <c r="AA581" s="15"/>
      <c r="AB581" s="15"/>
      <c r="AC581" s="15"/>
      <c r="AD581" s="15"/>
      <c r="AE581" s="15"/>
      <c r="AF581" s="15"/>
      <c r="AG581" s="15"/>
      <c r="AH581" s="15"/>
      <c r="AI581" s="15"/>
      <c r="AJ581" s="15"/>
      <c r="AK581" s="15"/>
      <c r="AL581" s="15"/>
      <c r="AM581" s="15"/>
      <c r="AN581" s="15"/>
    </row>
    <row r="582" spans="21:40" ht="12.75" customHeight="1" x14ac:dyDescent="0.2">
      <c r="U582" s="15"/>
      <c r="V582" s="15"/>
      <c r="W582" s="15"/>
      <c r="X582" s="15"/>
      <c r="Y582" s="15"/>
      <c r="Z582" s="15"/>
      <c r="AA582" s="15"/>
      <c r="AB582" s="15"/>
      <c r="AC582" s="15"/>
      <c r="AD582" s="15"/>
      <c r="AE582" s="15"/>
      <c r="AF582" s="15"/>
      <c r="AG582" s="15"/>
      <c r="AH582" s="15"/>
      <c r="AI582" s="15"/>
      <c r="AJ582" s="15"/>
      <c r="AK582" s="15"/>
      <c r="AL582" s="15"/>
      <c r="AM582" s="15"/>
      <c r="AN582" s="15"/>
    </row>
    <row r="583" spans="21:40" ht="12.75" customHeight="1" x14ac:dyDescent="0.2">
      <c r="U583" s="15"/>
      <c r="V583" s="15"/>
      <c r="W583" s="15"/>
      <c r="X583" s="15"/>
      <c r="Y583" s="15"/>
      <c r="Z583" s="15"/>
      <c r="AA583" s="15"/>
      <c r="AB583" s="15"/>
      <c r="AC583" s="15"/>
      <c r="AD583" s="15"/>
      <c r="AE583" s="15"/>
      <c r="AF583" s="15"/>
      <c r="AG583" s="15"/>
      <c r="AH583" s="15"/>
      <c r="AI583" s="15"/>
      <c r="AJ583" s="15"/>
      <c r="AK583" s="15"/>
      <c r="AL583" s="15"/>
      <c r="AM583" s="15"/>
      <c r="AN583" s="15"/>
    </row>
    <row r="584" spans="21:40" ht="12.75" customHeight="1" x14ac:dyDescent="0.2">
      <c r="U584" s="15"/>
      <c r="V584" s="15"/>
      <c r="W584" s="15"/>
      <c r="X584" s="15"/>
      <c r="Y584" s="15"/>
      <c r="Z584" s="15"/>
      <c r="AA584" s="15"/>
      <c r="AB584" s="15"/>
      <c r="AC584" s="15"/>
      <c r="AD584" s="15"/>
      <c r="AE584" s="15"/>
      <c r="AF584" s="15"/>
      <c r="AG584" s="15"/>
      <c r="AH584" s="15"/>
      <c r="AI584" s="15"/>
      <c r="AJ584" s="15"/>
      <c r="AK584" s="15"/>
      <c r="AL584" s="15"/>
      <c r="AM584" s="15"/>
      <c r="AN584" s="15"/>
    </row>
    <row r="585" spans="21:40" ht="12.75" customHeight="1" x14ac:dyDescent="0.2">
      <c r="U585" s="15"/>
      <c r="V585" s="15"/>
      <c r="W585" s="15"/>
      <c r="X585" s="15"/>
      <c r="Y585" s="15"/>
      <c r="Z585" s="15"/>
      <c r="AA585" s="15"/>
      <c r="AB585" s="15"/>
      <c r="AC585" s="15"/>
      <c r="AD585" s="15"/>
      <c r="AE585" s="15"/>
      <c r="AF585" s="15"/>
      <c r="AG585" s="15"/>
      <c r="AH585" s="15"/>
      <c r="AI585" s="15"/>
      <c r="AJ585" s="15"/>
      <c r="AK585" s="15"/>
      <c r="AL585" s="15"/>
      <c r="AM585" s="15"/>
      <c r="AN585" s="15"/>
    </row>
    <row r="586" spans="21:40" ht="12.75" customHeight="1" x14ac:dyDescent="0.2">
      <c r="U586" s="15"/>
      <c r="V586" s="15"/>
      <c r="W586" s="15"/>
      <c r="X586" s="15"/>
      <c r="Y586" s="15"/>
      <c r="Z586" s="15"/>
      <c r="AA586" s="15"/>
      <c r="AB586" s="15"/>
      <c r="AC586" s="15"/>
      <c r="AD586" s="15"/>
      <c r="AE586" s="15"/>
      <c r="AF586" s="15"/>
      <c r="AG586" s="15"/>
      <c r="AH586" s="15"/>
      <c r="AI586" s="15"/>
      <c r="AJ586" s="15"/>
      <c r="AK586" s="15"/>
      <c r="AL586" s="15"/>
      <c r="AM586" s="15"/>
      <c r="AN586" s="15"/>
    </row>
    <row r="587" spans="21:40" ht="12.75" customHeight="1" x14ac:dyDescent="0.2">
      <c r="U587" s="15"/>
      <c r="V587" s="15"/>
      <c r="W587" s="15"/>
      <c r="X587" s="15"/>
      <c r="Y587" s="15"/>
      <c r="Z587" s="15"/>
      <c r="AA587" s="15"/>
      <c r="AB587" s="15"/>
      <c r="AC587" s="15"/>
      <c r="AD587" s="15"/>
      <c r="AE587" s="15"/>
      <c r="AF587" s="15"/>
      <c r="AG587" s="15"/>
      <c r="AH587" s="15"/>
      <c r="AI587" s="15"/>
      <c r="AJ587" s="15"/>
      <c r="AK587" s="15"/>
      <c r="AL587" s="15"/>
      <c r="AM587" s="15"/>
      <c r="AN587" s="15"/>
    </row>
    <row r="588" spans="21:40" ht="12.75" customHeight="1" x14ac:dyDescent="0.2">
      <c r="U588" s="15"/>
      <c r="V588" s="15"/>
      <c r="W588" s="15"/>
      <c r="X588" s="15"/>
      <c r="Y588" s="15"/>
      <c r="Z588" s="15"/>
      <c r="AA588" s="15"/>
      <c r="AB588" s="15"/>
      <c r="AC588" s="15"/>
      <c r="AD588" s="15"/>
      <c r="AE588" s="15"/>
      <c r="AF588" s="15"/>
      <c r="AG588" s="15"/>
      <c r="AH588" s="15"/>
      <c r="AI588" s="15"/>
      <c r="AJ588" s="15"/>
      <c r="AK588" s="15"/>
      <c r="AL588" s="15"/>
      <c r="AM588" s="15"/>
      <c r="AN588" s="15"/>
    </row>
    <row r="589" spans="21:40" ht="12.75" customHeight="1" x14ac:dyDescent="0.2">
      <c r="U589" s="15"/>
      <c r="V589" s="15"/>
      <c r="W589" s="15"/>
      <c r="X589" s="15"/>
      <c r="Y589" s="15"/>
      <c r="Z589" s="15"/>
      <c r="AA589" s="15"/>
      <c r="AB589" s="15"/>
      <c r="AC589" s="15"/>
      <c r="AD589" s="15"/>
      <c r="AE589" s="15"/>
      <c r="AF589" s="15"/>
      <c r="AG589" s="15"/>
      <c r="AH589" s="15"/>
      <c r="AI589" s="15"/>
      <c r="AJ589" s="15"/>
      <c r="AK589" s="15"/>
      <c r="AL589" s="15"/>
      <c r="AM589" s="15"/>
      <c r="AN589" s="15"/>
    </row>
    <row r="590" spans="21:40" ht="12.75" customHeight="1" x14ac:dyDescent="0.2">
      <c r="U590" s="15"/>
      <c r="V590" s="15"/>
      <c r="W590" s="15"/>
      <c r="X590" s="15"/>
      <c r="Y590" s="15"/>
      <c r="Z590" s="15"/>
      <c r="AA590" s="15"/>
      <c r="AB590" s="15"/>
      <c r="AC590" s="15"/>
      <c r="AD590" s="15"/>
      <c r="AE590" s="15"/>
      <c r="AF590" s="15"/>
      <c r="AG590" s="15"/>
      <c r="AH590" s="15"/>
      <c r="AI590" s="15"/>
      <c r="AJ590" s="15"/>
      <c r="AK590" s="15"/>
      <c r="AL590" s="15"/>
      <c r="AM590" s="15"/>
      <c r="AN590" s="15"/>
    </row>
    <row r="591" spans="21:40" ht="12.75" customHeight="1" x14ac:dyDescent="0.2">
      <c r="U591" s="15"/>
      <c r="V591" s="15"/>
      <c r="W591" s="15"/>
      <c r="X591" s="15"/>
      <c r="Y591" s="15"/>
      <c r="Z591" s="15"/>
      <c r="AA591" s="15"/>
      <c r="AB591" s="15"/>
      <c r="AC591" s="15"/>
      <c r="AD591" s="15"/>
      <c r="AE591" s="15"/>
      <c r="AF591" s="15"/>
      <c r="AG591" s="15"/>
      <c r="AH591" s="15"/>
      <c r="AI591" s="15"/>
      <c r="AJ591" s="15"/>
      <c r="AK591" s="15"/>
      <c r="AL591" s="15"/>
      <c r="AM591" s="15"/>
      <c r="AN591" s="15"/>
    </row>
    <row r="592" spans="21:40" ht="12.75" customHeight="1" x14ac:dyDescent="0.2">
      <c r="U592" s="15"/>
      <c r="V592" s="15"/>
      <c r="W592" s="15"/>
      <c r="X592" s="15"/>
      <c r="Y592" s="15"/>
      <c r="Z592" s="15"/>
      <c r="AA592" s="15"/>
      <c r="AB592" s="15"/>
      <c r="AC592" s="15"/>
      <c r="AD592" s="15"/>
      <c r="AE592" s="15"/>
      <c r="AF592" s="15"/>
      <c r="AG592" s="15"/>
      <c r="AH592" s="15"/>
      <c r="AI592" s="15"/>
      <c r="AJ592" s="15"/>
      <c r="AK592" s="15"/>
      <c r="AL592" s="15"/>
      <c r="AM592" s="15"/>
      <c r="AN592" s="15"/>
    </row>
    <row r="593" spans="21:40" ht="12.75" customHeight="1" x14ac:dyDescent="0.2">
      <c r="U593" s="15"/>
      <c r="V593" s="15"/>
      <c r="W593" s="15"/>
      <c r="X593" s="15"/>
      <c r="Y593" s="15"/>
      <c r="Z593" s="15"/>
      <c r="AA593" s="15"/>
      <c r="AB593" s="15"/>
      <c r="AC593" s="15"/>
      <c r="AD593" s="15"/>
      <c r="AE593" s="15"/>
      <c r="AF593" s="15"/>
      <c r="AG593" s="15"/>
      <c r="AH593" s="15"/>
      <c r="AI593" s="15"/>
      <c r="AJ593" s="15"/>
      <c r="AK593" s="15"/>
      <c r="AL593" s="15"/>
      <c r="AM593" s="15"/>
      <c r="AN593" s="15"/>
    </row>
    <row r="594" spans="21:40" ht="12.75" customHeight="1" x14ac:dyDescent="0.2">
      <c r="U594" s="15"/>
      <c r="V594" s="15"/>
      <c r="W594" s="15"/>
      <c r="X594" s="15"/>
      <c r="Y594" s="15"/>
      <c r="Z594" s="15"/>
      <c r="AA594" s="15"/>
      <c r="AB594" s="15"/>
      <c r="AC594" s="15"/>
      <c r="AD594" s="15"/>
      <c r="AE594" s="15"/>
      <c r="AF594" s="15"/>
      <c r="AG594" s="15"/>
      <c r="AH594" s="15"/>
      <c r="AI594" s="15"/>
      <c r="AJ594" s="15"/>
      <c r="AK594" s="15"/>
      <c r="AL594" s="15"/>
      <c r="AM594" s="15"/>
      <c r="AN594" s="15"/>
    </row>
    <row r="595" spans="21:40" ht="12.75" customHeight="1" x14ac:dyDescent="0.2">
      <c r="U595" s="15"/>
      <c r="V595" s="15"/>
      <c r="W595" s="15"/>
      <c r="X595" s="15"/>
      <c r="Y595" s="15"/>
      <c r="Z595" s="15"/>
      <c r="AA595" s="15"/>
      <c r="AB595" s="15"/>
      <c r="AC595" s="15"/>
      <c r="AD595" s="15"/>
      <c r="AE595" s="15"/>
      <c r="AF595" s="15"/>
      <c r="AG595" s="15"/>
      <c r="AH595" s="15"/>
      <c r="AI595" s="15"/>
      <c r="AJ595" s="15"/>
      <c r="AK595" s="15"/>
      <c r="AL595" s="15"/>
      <c r="AM595" s="15"/>
      <c r="AN595" s="15"/>
    </row>
    <row r="596" spans="21:40" ht="12.75" customHeight="1" x14ac:dyDescent="0.2">
      <c r="U596" s="15"/>
      <c r="V596" s="15"/>
      <c r="W596" s="15"/>
      <c r="X596" s="15"/>
      <c r="Y596" s="15"/>
      <c r="Z596" s="15"/>
      <c r="AA596" s="15"/>
      <c r="AB596" s="15"/>
      <c r="AC596" s="15"/>
      <c r="AD596" s="15"/>
      <c r="AE596" s="15"/>
      <c r="AF596" s="15"/>
      <c r="AG596" s="15"/>
      <c r="AH596" s="15"/>
      <c r="AI596" s="15"/>
      <c r="AJ596" s="15"/>
      <c r="AK596" s="15"/>
      <c r="AL596" s="15"/>
      <c r="AM596" s="15"/>
      <c r="AN596" s="15"/>
    </row>
    <row r="597" spans="21:40" ht="12.75" customHeight="1" x14ac:dyDescent="0.2">
      <c r="U597" s="15"/>
      <c r="V597" s="15"/>
      <c r="W597" s="15"/>
      <c r="X597" s="15"/>
      <c r="Y597" s="15"/>
      <c r="Z597" s="15"/>
      <c r="AA597" s="15"/>
      <c r="AB597" s="15"/>
      <c r="AC597" s="15"/>
      <c r="AD597" s="15"/>
      <c r="AE597" s="15"/>
      <c r="AF597" s="15"/>
      <c r="AG597" s="15"/>
      <c r="AH597" s="15"/>
      <c r="AI597" s="15"/>
      <c r="AJ597" s="15"/>
      <c r="AK597" s="15"/>
      <c r="AL597" s="15"/>
      <c r="AM597" s="15"/>
      <c r="AN597" s="15"/>
    </row>
    <row r="598" spans="21:40" ht="12.75" customHeight="1" x14ac:dyDescent="0.2">
      <c r="U598" s="15"/>
      <c r="V598" s="15"/>
      <c r="W598" s="15"/>
      <c r="X598" s="15"/>
      <c r="Y598" s="15"/>
      <c r="Z598" s="15"/>
      <c r="AA598" s="15"/>
      <c r="AB598" s="15"/>
      <c r="AC598" s="15"/>
      <c r="AD598" s="15"/>
      <c r="AE598" s="15"/>
      <c r="AF598" s="15"/>
      <c r="AG598" s="15"/>
      <c r="AH598" s="15"/>
      <c r="AI598" s="15"/>
      <c r="AJ598" s="15"/>
      <c r="AK598" s="15"/>
      <c r="AL598" s="15"/>
      <c r="AM598" s="15"/>
      <c r="AN598" s="15"/>
    </row>
    <row r="599" spans="21:40" ht="12.75" customHeight="1" x14ac:dyDescent="0.2">
      <c r="U599" s="15"/>
      <c r="V599" s="15"/>
      <c r="W599" s="15"/>
      <c r="X599" s="15"/>
      <c r="Y599" s="15"/>
      <c r="Z599" s="15"/>
      <c r="AA599" s="15"/>
      <c r="AB599" s="15"/>
      <c r="AC599" s="15"/>
      <c r="AD599" s="15"/>
      <c r="AE599" s="15"/>
      <c r="AF599" s="15"/>
      <c r="AG599" s="15"/>
      <c r="AH599" s="15"/>
      <c r="AI599" s="15"/>
      <c r="AJ599" s="15"/>
      <c r="AK599" s="15"/>
      <c r="AL599" s="15"/>
      <c r="AM599" s="15"/>
      <c r="AN599" s="15"/>
    </row>
    <row r="600" spans="21:40" ht="12.75" customHeight="1" x14ac:dyDescent="0.2">
      <c r="U600" s="15"/>
      <c r="V600" s="15"/>
      <c r="W600" s="15"/>
      <c r="X600" s="15"/>
      <c r="Y600" s="15"/>
      <c r="Z600" s="15"/>
      <c r="AA600" s="15"/>
      <c r="AB600" s="15"/>
      <c r="AC600" s="15"/>
      <c r="AD600" s="15"/>
      <c r="AE600" s="15"/>
      <c r="AF600" s="15"/>
      <c r="AG600" s="15"/>
      <c r="AH600" s="15"/>
      <c r="AI600" s="15"/>
      <c r="AJ600" s="15"/>
      <c r="AK600" s="15"/>
      <c r="AL600" s="15"/>
      <c r="AM600" s="15"/>
      <c r="AN600" s="15"/>
    </row>
    <row r="601" spans="21:40" ht="12.75" customHeight="1" x14ac:dyDescent="0.2">
      <c r="U601" s="15"/>
      <c r="V601" s="15"/>
      <c r="W601" s="15"/>
      <c r="X601" s="15"/>
      <c r="Y601" s="15"/>
      <c r="Z601" s="15"/>
      <c r="AA601" s="15"/>
      <c r="AB601" s="15"/>
      <c r="AC601" s="15"/>
      <c r="AD601" s="15"/>
      <c r="AE601" s="15"/>
      <c r="AF601" s="15"/>
      <c r="AG601" s="15"/>
      <c r="AH601" s="15"/>
      <c r="AI601" s="15"/>
      <c r="AJ601" s="15"/>
      <c r="AK601" s="15"/>
      <c r="AL601" s="15"/>
      <c r="AM601" s="15"/>
      <c r="AN601" s="15"/>
    </row>
    <row r="602" spans="21:40" ht="12.75" customHeight="1" x14ac:dyDescent="0.2">
      <c r="U602" s="15"/>
      <c r="V602" s="15"/>
      <c r="W602" s="15"/>
      <c r="X602" s="15"/>
      <c r="Y602" s="15"/>
      <c r="Z602" s="15"/>
      <c r="AA602" s="15"/>
      <c r="AB602" s="15"/>
      <c r="AC602" s="15"/>
      <c r="AD602" s="15"/>
      <c r="AE602" s="15"/>
      <c r="AF602" s="15"/>
      <c r="AG602" s="15"/>
      <c r="AH602" s="15"/>
      <c r="AI602" s="15"/>
      <c r="AJ602" s="15"/>
      <c r="AK602" s="15"/>
      <c r="AL602" s="15"/>
      <c r="AM602" s="15"/>
      <c r="AN602" s="15"/>
    </row>
    <row r="603" spans="21:40" ht="12.75" customHeight="1" x14ac:dyDescent="0.2">
      <c r="U603" s="15"/>
      <c r="V603" s="15"/>
      <c r="W603" s="15"/>
      <c r="X603" s="15"/>
      <c r="Y603" s="15"/>
      <c r="Z603" s="15"/>
      <c r="AA603" s="15"/>
      <c r="AB603" s="15"/>
      <c r="AC603" s="15"/>
      <c r="AD603" s="15"/>
      <c r="AE603" s="15"/>
      <c r="AF603" s="15"/>
      <c r="AG603" s="15"/>
      <c r="AH603" s="15"/>
      <c r="AI603" s="15"/>
      <c r="AJ603" s="15"/>
      <c r="AK603" s="15"/>
      <c r="AL603" s="15"/>
      <c r="AM603" s="15"/>
      <c r="AN603" s="15"/>
    </row>
    <row r="604" spans="21:40" ht="12.75" customHeight="1" x14ac:dyDescent="0.2">
      <c r="U604" s="15"/>
      <c r="V604" s="15"/>
      <c r="W604" s="15"/>
      <c r="X604" s="15"/>
      <c r="Y604" s="15"/>
      <c r="Z604" s="15"/>
      <c r="AA604" s="15"/>
      <c r="AB604" s="15"/>
      <c r="AC604" s="15"/>
      <c r="AD604" s="15"/>
      <c r="AE604" s="15"/>
      <c r="AF604" s="15"/>
      <c r="AG604" s="15"/>
      <c r="AH604" s="15"/>
      <c r="AI604" s="15"/>
      <c r="AJ604" s="15"/>
      <c r="AK604" s="15"/>
      <c r="AL604" s="15"/>
      <c r="AM604" s="15"/>
      <c r="AN604" s="15"/>
    </row>
    <row r="605" spans="21:40" ht="12.75" customHeight="1" x14ac:dyDescent="0.2">
      <c r="U605" s="15"/>
      <c r="V605" s="15"/>
      <c r="W605" s="15"/>
      <c r="X605" s="15"/>
      <c r="Y605" s="15"/>
      <c r="Z605" s="15"/>
      <c r="AA605" s="15"/>
      <c r="AB605" s="15"/>
      <c r="AC605" s="15"/>
      <c r="AD605" s="15"/>
      <c r="AE605" s="15"/>
      <c r="AF605" s="15"/>
      <c r="AG605" s="15"/>
      <c r="AH605" s="15"/>
      <c r="AI605" s="15"/>
      <c r="AJ605" s="15"/>
      <c r="AK605" s="15"/>
      <c r="AL605" s="15"/>
      <c r="AM605" s="15"/>
      <c r="AN605" s="15"/>
    </row>
    <row r="606" spans="21:40" ht="12.75" customHeight="1" x14ac:dyDescent="0.2">
      <c r="U606" s="15"/>
      <c r="V606" s="15"/>
      <c r="W606" s="15"/>
      <c r="X606" s="15"/>
      <c r="Y606" s="15"/>
      <c r="Z606" s="15"/>
      <c r="AA606" s="15"/>
      <c r="AB606" s="15"/>
      <c r="AC606" s="15"/>
      <c r="AD606" s="15"/>
      <c r="AE606" s="15"/>
      <c r="AF606" s="15"/>
      <c r="AG606" s="15"/>
      <c r="AH606" s="15"/>
      <c r="AI606" s="15"/>
      <c r="AJ606" s="15"/>
      <c r="AK606" s="15"/>
      <c r="AL606" s="15"/>
      <c r="AM606" s="15"/>
      <c r="AN606" s="15"/>
    </row>
    <row r="607" spans="21:40" ht="12.75" customHeight="1" x14ac:dyDescent="0.2">
      <c r="U607" s="15"/>
      <c r="V607" s="15"/>
      <c r="W607" s="15"/>
      <c r="X607" s="15"/>
      <c r="Y607" s="15"/>
      <c r="Z607" s="15"/>
      <c r="AA607" s="15"/>
      <c r="AB607" s="15"/>
      <c r="AC607" s="15"/>
      <c r="AD607" s="15"/>
      <c r="AE607" s="15"/>
      <c r="AF607" s="15"/>
      <c r="AG607" s="15"/>
      <c r="AH607" s="15"/>
      <c r="AI607" s="15"/>
      <c r="AJ607" s="15"/>
      <c r="AK607" s="15"/>
      <c r="AL607" s="15"/>
      <c r="AM607" s="15"/>
      <c r="AN607" s="15"/>
    </row>
    <row r="608" spans="21:40" ht="12.75" customHeight="1" x14ac:dyDescent="0.2">
      <c r="U608" s="15"/>
      <c r="V608" s="15"/>
      <c r="W608" s="15"/>
      <c r="X608" s="15"/>
      <c r="Y608" s="15"/>
      <c r="Z608" s="15"/>
      <c r="AA608" s="15"/>
      <c r="AB608" s="15"/>
      <c r="AC608" s="15"/>
      <c r="AD608" s="15"/>
      <c r="AE608" s="15"/>
      <c r="AF608" s="15"/>
      <c r="AG608" s="15"/>
      <c r="AH608" s="15"/>
      <c r="AI608" s="15"/>
      <c r="AJ608" s="15"/>
      <c r="AK608" s="15"/>
      <c r="AL608" s="15"/>
      <c r="AM608" s="15"/>
      <c r="AN608" s="15"/>
    </row>
    <row r="609" spans="20:40" ht="12.75" customHeight="1" x14ac:dyDescent="0.2">
      <c r="U609" s="15"/>
      <c r="V609" s="15"/>
      <c r="W609" s="15"/>
      <c r="X609" s="15"/>
      <c r="Y609" s="15"/>
      <c r="Z609" s="15"/>
      <c r="AA609" s="15"/>
      <c r="AB609" s="15"/>
      <c r="AC609" s="15"/>
      <c r="AD609" s="15"/>
      <c r="AE609" s="15"/>
      <c r="AF609" s="15"/>
      <c r="AG609" s="15"/>
      <c r="AH609" s="15"/>
      <c r="AI609" s="15"/>
      <c r="AJ609" s="15"/>
      <c r="AK609" s="15"/>
      <c r="AL609" s="15"/>
      <c r="AM609" s="15"/>
      <c r="AN609" s="15"/>
    </row>
    <row r="610" spans="20:40" ht="12.75" customHeight="1" x14ac:dyDescent="0.2">
      <c r="U610" s="15"/>
      <c r="V610" s="15"/>
      <c r="W610" s="15"/>
      <c r="X610" s="15"/>
      <c r="Y610" s="15"/>
      <c r="Z610" s="15"/>
      <c r="AA610" s="15"/>
      <c r="AB610" s="15"/>
      <c r="AC610" s="15"/>
      <c r="AD610" s="15"/>
      <c r="AE610" s="15"/>
      <c r="AF610" s="15"/>
      <c r="AG610" s="15"/>
      <c r="AH610" s="15"/>
      <c r="AI610" s="15"/>
      <c r="AJ610" s="15"/>
      <c r="AK610" s="15"/>
      <c r="AL610" s="15"/>
      <c r="AM610" s="15"/>
      <c r="AN610" s="15"/>
    </row>
    <row r="617" spans="20:40" ht="12.75" customHeight="1" thickBot="1" x14ac:dyDescent="0.25"/>
    <row r="618" spans="20:40" ht="12.75" customHeight="1" x14ac:dyDescent="0.2">
      <c r="T618" s="112" t="s">
        <v>57</v>
      </c>
      <c r="U618" s="16"/>
      <c r="V618" s="17"/>
      <c r="W618" s="506" t="s">
        <v>25</v>
      </c>
      <c r="X618" s="507"/>
      <c r="Y618" s="516" t="s">
        <v>18</v>
      </c>
      <c r="Z618" s="511" t="s">
        <v>26</v>
      </c>
      <c r="AA618" s="512"/>
      <c r="AB618" s="15"/>
      <c r="AC618" s="18" t="s">
        <v>6</v>
      </c>
      <c r="AD618" s="19" t="s">
        <v>18</v>
      </c>
      <c r="AE618" s="384"/>
      <c r="AF618" s="502" t="s">
        <v>27</v>
      </c>
      <c r="AG618" s="503"/>
      <c r="AH618" s="20"/>
      <c r="AI618" s="18" t="s">
        <v>6</v>
      </c>
      <c r="AJ618" s="19" t="s">
        <v>18</v>
      </c>
      <c r="AK618" s="21"/>
      <c r="AL618" s="504" t="s">
        <v>28</v>
      </c>
      <c r="AM618" s="505"/>
      <c r="AN618" s="22" t="s">
        <v>29</v>
      </c>
    </row>
    <row r="619" spans="20:40" ht="12.75" customHeight="1" x14ac:dyDescent="0.2">
      <c r="U619" s="23" t="s">
        <v>30</v>
      </c>
      <c r="V619" s="10" t="s">
        <v>29</v>
      </c>
      <c r="W619" s="513" t="s">
        <v>28</v>
      </c>
      <c r="X619" s="501"/>
      <c r="Y619" s="517"/>
      <c r="Z619" s="514" t="s">
        <v>31</v>
      </c>
      <c r="AA619" s="515"/>
      <c r="AB619" s="15"/>
      <c r="AC619" s="24"/>
      <c r="AD619" s="25"/>
      <c r="AE619" s="383"/>
      <c r="AF619" s="26" t="s">
        <v>32</v>
      </c>
      <c r="AG619" s="27" t="s">
        <v>33</v>
      </c>
      <c r="AH619" s="20"/>
      <c r="AI619" s="24"/>
      <c r="AJ619" s="25"/>
      <c r="AK619" s="383"/>
      <c r="AL619" s="383" t="s">
        <v>32</v>
      </c>
      <c r="AM619" s="241" t="s">
        <v>33</v>
      </c>
      <c r="AN619" s="28"/>
    </row>
    <row r="620" spans="20:40" ht="12.75" customHeight="1" x14ac:dyDescent="0.2">
      <c r="U620" s="29" t="s">
        <v>34</v>
      </c>
      <c r="V620" s="10" t="s">
        <v>25</v>
      </c>
      <c r="W620" s="385" t="s">
        <v>32</v>
      </c>
      <c r="X620" s="383" t="s">
        <v>33</v>
      </c>
      <c r="Y620" s="517"/>
      <c r="Z620" s="514" t="s">
        <v>35</v>
      </c>
      <c r="AA620" s="515"/>
      <c r="AB620" s="30"/>
      <c r="AC620" s="24"/>
      <c r="AD620" s="25"/>
      <c r="AE620" s="30"/>
      <c r="AF620" s="31"/>
      <c r="AG620" s="32"/>
      <c r="AH620" s="30"/>
      <c r="AI620" s="33"/>
      <c r="AJ620" s="34"/>
      <c r="AK620" s="35"/>
      <c r="AL620" s="36"/>
      <c r="AM620" s="37"/>
      <c r="AN620" s="38"/>
    </row>
    <row r="621" spans="20:40" ht="12.75" customHeight="1" x14ac:dyDescent="0.2">
      <c r="U621" s="39"/>
      <c r="V621" s="11"/>
      <c r="W621" s="40"/>
      <c r="X621" s="36"/>
      <c r="Y621" s="518"/>
      <c r="Z621" s="77"/>
      <c r="AA621" s="28"/>
      <c r="AB621" s="30"/>
      <c r="AC621" s="33"/>
      <c r="AD621" s="34"/>
      <c r="AE621" s="35"/>
      <c r="AF621" s="41"/>
      <c r="AG621" s="42"/>
      <c r="AH621" s="30"/>
      <c r="AI621" s="43" t="s">
        <v>36</v>
      </c>
      <c r="AJ621" s="25">
        <v>15</v>
      </c>
      <c r="AK621" s="30"/>
      <c r="AL621" s="44">
        <f>II2Ext!$H$30</f>
        <v>20</v>
      </c>
      <c r="AM621" s="241">
        <f>AL622+0.5</f>
        <v>19.5</v>
      </c>
      <c r="AN621" s="28">
        <f t="shared" ref="AN621:AN635" si="72">IF(AM621&gt;AL621,"ALARM",AL621-AL622)</f>
        <v>1</v>
      </c>
    </row>
    <row r="622" spans="20:40" ht="12.75" customHeight="1" x14ac:dyDescent="0.2">
      <c r="U622" s="70">
        <f>+II2Ext!A43</f>
        <v>0</v>
      </c>
      <c r="V622" s="72">
        <f>IF(II2Ext!$H$32="M",AN621+U622,AN664+U622)</f>
        <v>1.5</v>
      </c>
      <c r="W622" s="253">
        <f>II2Ext!$H$30</f>
        <v>20</v>
      </c>
      <c r="X622" s="242">
        <f>W623+0.5</f>
        <v>19</v>
      </c>
      <c r="Y622" s="385">
        <v>15</v>
      </c>
      <c r="Z622" s="79" t="str">
        <f>IF(ABS(IF(II2Ext!$H$32="M",AL621-W622,AL664-W622))&gt;1,"ALARM"," ")</f>
        <v xml:space="preserve"> </v>
      </c>
      <c r="AA622" s="76" t="str">
        <f>IF(ABS(IF(II2Ext!$H$32="M",AM621-X622,AM664-X622))&gt;1,"ALARM"," ")</f>
        <v xml:space="preserve"> </v>
      </c>
      <c r="AB622" s="30"/>
      <c r="AC622" s="43" t="s">
        <v>36</v>
      </c>
      <c r="AD622" s="25">
        <v>15</v>
      </c>
      <c r="AE622" s="30"/>
      <c r="AF622" s="26">
        <f>II2Ext!$H$35+12*(100-II2Ext!$H$35)/12</f>
        <v>100</v>
      </c>
      <c r="AG622" s="27">
        <f t="shared" ref="AG622:AG633" si="73">AF623+0.1</f>
        <v>95.85</v>
      </c>
      <c r="AH622" s="30"/>
      <c r="AI622" s="24">
        <v>1</v>
      </c>
      <c r="AJ622" s="25">
        <v>14</v>
      </c>
      <c r="AK622" s="30"/>
      <c r="AL622" s="383">
        <f>ROUNDDOWN(II2Ext!$H$30*AF623/500,1)*5</f>
        <v>19</v>
      </c>
      <c r="AM622" s="241">
        <f t="shared" ref="AM622:AM634" si="74">AL623+0.5</f>
        <v>18.5</v>
      </c>
      <c r="AN622" s="28">
        <f t="shared" si="72"/>
        <v>1</v>
      </c>
    </row>
    <row r="623" spans="20:40" ht="12.75" customHeight="1" x14ac:dyDescent="0.2">
      <c r="U623" s="70">
        <f>+II2Ext!A44</f>
        <v>0</v>
      </c>
      <c r="V623" s="73">
        <f>IF(II2Ext!$H$32="M",AN622+U623,AN665+U623)</f>
        <v>1</v>
      </c>
      <c r="W623" s="253">
        <f t="shared" ref="W623:W637" si="75">W622-V622</f>
        <v>18.5</v>
      </c>
      <c r="X623" s="242">
        <f t="shared" ref="X623:X636" si="76">W624+0.5</f>
        <v>18</v>
      </c>
      <c r="Y623" s="385">
        <v>14</v>
      </c>
      <c r="Z623" s="77" t="str">
        <f>IF(ABS(IF(II2Ext!$H$32="M",AL622-W623,AL665-W623))&gt;1,"ALARM"," ")</f>
        <v xml:space="preserve"> </v>
      </c>
      <c r="AA623" s="28" t="str">
        <f>IF(ABS(IF(II2Ext!$H$32="M",AM622-X623,AM665-X623))&gt;1,"ALARM"," ")</f>
        <v xml:space="preserve"> </v>
      </c>
      <c r="AB623" s="30"/>
      <c r="AC623" s="24">
        <v>1</v>
      </c>
      <c r="AD623" s="25">
        <v>14</v>
      </c>
      <c r="AE623" s="30"/>
      <c r="AF623" s="26">
        <f>II2Ext!$H$35+11*(100-II2Ext!$H$35)/12</f>
        <v>95.75</v>
      </c>
      <c r="AG623" s="27">
        <f t="shared" si="73"/>
        <v>91.6</v>
      </c>
      <c r="AH623" s="30"/>
      <c r="AI623" s="46" t="s">
        <v>9</v>
      </c>
      <c r="AJ623" s="34">
        <v>13</v>
      </c>
      <c r="AK623" s="35"/>
      <c r="AL623" s="383">
        <f>ROUNDDOWN(II2Ext!$H$30*AF624/500,1)*5</f>
        <v>18</v>
      </c>
      <c r="AM623" s="241">
        <f t="shared" si="74"/>
        <v>17.5</v>
      </c>
      <c r="AN623" s="38">
        <f t="shared" si="72"/>
        <v>1</v>
      </c>
    </row>
    <row r="624" spans="20:40" ht="12.75" customHeight="1" x14ac:dyDescent="0.2">
      <c r="U624" s="70">
        <f>+II2Ext!A45</f>
        <v>0</v>
      </c>
      <c r="V624" s="73">
        <f>IF(II2Ext!$H$32="M",AN623+U624,AN666+U624)</f>
        <v>1</v>
      </c>
      <c r="W624" s="254">
        <f t="shared" si="75"/>
        <v>17.5</v>
      </c>
      <c r="X624" s="242">
        <f t="shared" si="76"/>
        <v>17</v>
      </c>
      <c r="Y624" s="40">
        <v>13</v>
      </c>
      <c r="Z624" s="80" t="str">
        <f>IF(ABS(IF(II2Ext!$H$32="M",AL623-W624,AL666-W624))&gt;1,"ALARM"," ")</f>
        <v xml:space="preserve"> </v>
      </c>
      <c r="AA624" s="38" t="str">
        <f>IF(ABS(IF(II2Ext!$H$32="M",AM623-X624,AM666-X624))&gt;1,"ALARM"," ")</f>
        <v xml:space="preserve"> </v>
      </c>
      <c r="AB624" s="30"/>
      <c r="AC624" s="46" t="s">
        <v>9</v>
      </c>
      <c r="AD624" s="34">
        <v>13</v>
      </c>
      <c r="AE624" s="35"/>
      <c r="AF624" s="47">
        <f>II2Ext!$H$35+10*(100-II2Ext!$H$35)/12</f>
        <v>91.5</v>
      </c>
      <c r="AG624" s="48">
        <f t="shared" si="73"/>
        <v>87.35</v>
      </c>
      <c r="AH624" s="30"/>
      <c r="AI624" s="43" t="s">
        <v>36</v>
      </c>
      <c r="AJ624" s="25">
        <v>12</v>
      </c>
      <c r="AK624" s="30"/>
      <c r="AL624" s="383">
        <f>ROUNDDOWN(II2Ext!$H$30*AF625/500,1)*5</f>
        <v>17</v>
      </c>
      <c r="AM624" s="241">
        <f t="shared" si="74"/>
        <v>17</v>
      </c>
      <c r="AN624" s="28">
        <f t="shared" si="72"/>
        <v>0.5</v>
      </c>
    </row>
    <row r="625" spans="21:40" ht="12.75" customHeight="1" x14ac:dyDescent="0.2">
      <c r="U625" s="70">
        <f>+II2Ext!A46</f>
        <v>0</v>
      </c>
      <c r="V625" s="72">
        <f>IF(II2Ext!$H$32="M",AN624+U625,AN667+U625)</f>
        <v>1</v>
      </c>
      <c r="W625" s="253">
        <f t="shared" si="75"/>
        <v>16.5</v>
      </c>
      <c r="X625" s="242">
        <f t="shared" si="76"/>
        <v>16</v>
      </c>
      <c r="Y625" s="385">
        <v>12</v>
      </c>
      <c r="Z625" s="77" t="str">
        <f>IF(ABS(IF(II2Ext!$H$32="M",AL624-W625,AL667-W625))&gt;1,"ALARM"," ")</f>
        <v xml:space="preserve"> </v>
      </c>
      <c r="AA625" s="28" t="str">
        <f>IF(ABS(IF(II2Ext!$H$32="M",AM624-X625,AM667-X625))&gt;1,"ALARM"," ")</f>
        <v xml:space="preserve"> </v>
      </c>
      <c r="AB625" s="30"/>
      <c r="AC625" s="43" t="s">
        <v>36</v>
      </c>
      <c r="AD625" s="25">
        <v>12</v>
      </c>
      <c r="AE625" s="30"/>
      <c r="AF625" s="26">
        <f>II2Ext!$H$35+9*(100-II2Ext!$H$35)/12</f>
        <v>87.25</v>
      </c>
      <c r="AG625" s="27">
        <f t="shared" si="73"/>
        <v>83.1</v>
      </c>
      <c r="AH625" s="30"/>
      <c r="AI625" s="24">
        <v>2</v>
      </c>
      <c r="AJ625" s="25">
        <v>11</v>
      </c>
      <c r="AK625" s="30"/>
      <c r="AL625" s="383">
        <f>ROUNDDOWN(II2Ext!$H$30*AF626/500,1)*5</f>
        <v>16.5</v>
      </c>
      <c r="AM625" s="241">
        <f t="shared" si="74"/>
        <v>16</v>
      </c>
      <c r="AN625" s="28">
        <f t="shared" si="72"/>
        <v>1</v>
      </c>
    </row>
    <row r="626" spans="21:40" ht="12.75" customHeight="1" x14ac:dyDescent="0.2">
      <c r="U626" s="70">
        <f>+II2Ext!A47</f>
        <v>0</v>
      </c>
      <c r="V626" s="73">
        <f>IF(II2Ext!$H$32="M",AN625+U626,AN668+U626)</f>
        <v>1</v>
      </c>
      <c r="W626" s="253">
        <f t="shared" si="75"/>
        <v>15.5</v>
      </c>
      <c r="X626" s="242">
        <f t="shared" si="76"/>
        <v>15</v>
      </c>
      <c r="Y626" s="385">
        <v>11</v>
      </c>
      <c r="Z626" s="77" t="str">
        <f>IF(ABS(IF(II2Ext!$H$32="M",AL625-W626,AL668-W626))&gt;1,"ALARM"," ")</f>
        <v xml:space="preserve"> </v>
      </c>
      <c r="AA626" s="28" t="str">
        <f>IF(ABS(IF(II2Ext!$H$32="M",AM625-X626,AM668-X626))&gt;1,"ALARM"," ")</f>
        <v xml:space="preserve"> </v>
      </c>
      <c r="AB626" s="30"/>
      <c r="AC626" s="24">
        <v>2</v>
      </c>
      <c r="AD626" s="25">
        <v>11</v>
      </c>
      <c r="AE626" s="30"/>
      <c r="AF626" s="26">
        <f>II2Ext!$H$35+8*(100-II2Ext!$H$35)/12</f>
        <v>83</v>
      </c>
      <c r="AG626" s="27">
        <f t="shared" si="73"/>
        <v>78.849999999999994</v>
      </c>
      <c r="AH626" s="30"/>
      <c r="AI626" s="46" t="s">
        <v>9</v>
      </c>
      <c r="AJ626" s="34">
        <v>10</v>
      </c>
      <c r="AK626" s="35"/>
      <c r="AL626" s="383">
        <f>ROUNDDOWN(II2Ext!$H$30*AF627/500,1)*5</f>
        <v>15.5</v>
      </c>
      <c r="AM626" s="241">
        <f t="shared" si="74"/>
        <v>15</v>
      </c>
      <c r="AN626" s="38">
        <f t="shared" si="72"/>
        <v>1</v>
      </c>
    </row>
    <row r="627" spans="21:40" ht="12.75" customHeight="1" x14ac:dyDescent="0.2">
      <c r="U627" s="70">
        <f>+II2Ext!A48</f>
        <v>0</v>
      </c>
      <c r="V627" s="75">
        <f>IF(II2Ext!$H$32="M",AN626+U627,AN669+U627)</f>
        <v>1</v>
      </c>
      <c r="W627" s="254">
        <f t="shared" si="75"/>
        <v>14.5</v>
      </c>
      <c r="X627" s="242">
        <f t="shared" si="76"/>
        <v>14</v>
      </c>
      <c r="Y627" s="40">
        <v>10</v>
      </c>
      <c r="Z627" s="77" t="str">
        <f>IF(ABS(IF(II2Ext!$H$32="M",AL626-W627,AL669-W627))&gt;1,"ALARM"," ")</f>
        <v xml:space="preserve"> </v>
      </c>
      <c r="AA627" s="28" t="str">
        <f>IF(ABS(IF(II2Ext!$H$32="M",AM626-X627,AM669-X627))&gt;1,"ALARM"," ")</f>
        <v xml:space="preserve"> </v>
      </c>
      <c r="AB627" s="30"/>
      <c r="AC627" s="46" t="s">
        <v>9</v>
      </c>
      <c r="AD627" s="34">
        <v>10</v>
      </c>
      <c r="AE627" s="35"/>
      <c r="AF627" s="47">
        <f>II2Ext!$H$35+7*(100-II2Ext!$H$35)/12</f>
        <v>78.75</v>
      </c>
      <c r="AG627" s="48">
        <f t="shared" si="73"/>
        <v>74.599999999999994</v>
      </c>
      <c r="AH627" s="30"/>
      <c r="AI627" s="43" t="s">
        <v>36</v>
      </c>
      <c r="AJ627" s="25">
        <v>9</v>
      </c>
      <c r="AK627" s="30"/>
      <c r="AL627" s="383">
        <f>ROUNDDOWN(II2Ext!$H$30*AF628/500,1)*5</f>
        <v>14.5</v>
      </c>
      <c r="AM627" s="241">
        <f t="shared" si="74"/>
        <v>14.5</v>
      </c>
      <c r="AN627" s="28">
        <f t="shared" si="72"/>
        <v>0.5</v>
      </c>
    </row>
    <row r="628" spans="21:40" ht="12.75" customHeight="1" x14ac:dyDescent="0.2">
      <c r="U628" s="70">
        <f>+II2Ext!A49</f>
        <v>0</v>
      </c>
      <c r="V628" s="73">
        <f>IF(II2Ext!$H$32="M",AN627+U628,AN670+U628)</f>
        <v>0.5</v>
      </c>
      <c r="W628" s="253">
        <f t="shared" si="75"/>
        <v>13.5</v>
      </c>
      <c r="X628" s="242">
        <f t="shared" si="76"/>
        <v>13.5</v>
      </c>
      <c r="Y628" s="385">
        <v>9</v>
      </c>
      <c r="Z628" s="79" t="str">
        <f>IF(ABS(IF(II2Ext!$H$32="M",AL627-W628,AL670-W628))&gt;1,"ALARM"," ")</f>
        <v xml:space="preserve"> </v>
      </c>
      <c r="AA628" s="76" t="str">
        <f>IF(ABS(IF(II2Ext!$H$32="M",AM627-X628,AM670-X628))&gt;1,"ALARM"," ")</f>
        <v xml:space="preserve"> </v>
      </c>
      <c r="AB628" s="30"/>
      <c r="AC628" s="43" t="s">
        <v>36</v>
      </c>
      <c r="AD628" s="25">
        <v>9</v>
      </c>
      <c r="AE628" s="30"/>
      <c r="AF628" s="26">
        <f>II2Ext!$H$35+6*(100-II2Ext!$H$35)/12</f>
        <v>74.5</v>
      </c>
      <c r="AG628" s="27">
        <f t="shared" si="73"/>
        <v>70.349999999999994</v>
      </c>
      <c r="AH628" s="30"/>
      <c r="AI628" s="24">
        <v>3</v>
      </c>
      <c r="AJ628" s="25">
        <v>8</v>
      </c>
      <c r="AK628" s="30"/>
      <c r="AL628" s="383">
        <f>ROUNDDOWN(II2Ext!$H$30*AF629/500,1)*5</f>
        <v>14</v>
      </c>
      <c r="AM628" s="241">
        <f t="shared" si="74"/>
        <v>13.5</v>
      </c>
      <c r="AN628" s="28">
        <f t="shared" si="72"/>
        <v>1</v>
      </c>
    </row>
    <row r="629" spans="21:40" ht="12.75" customHeight="1" x14ac:dyDescent="0.2">
      <c r="U629" s="70">
        <f>+II2Ext!A50</f>
        <v>0</v>
      </c>
      <c r="V629" s="73">
        <f>IF(II2Ext!$H$32="M",AN628+U629,AN671+U629)</f>
        <v>0.5</v>
      </c>
      <c r="W629" s="253">
        <f t="shared" si="75"/>
        <v>13</v>
      </c>
      <c r="X629" s="242">
        <f t="shared" si="76"/>
        <v>13</v>
      </c>
      <c r="Y629" s="385">
        <v>8</v>
      </c>
      <c r="Z629" s="77" t="str">
        <f>IF(ABS(IF(II2Ext!$H$32="M",AL628-W629,AL671-W629))&gt;1,"ALARM"," ")</f>
        <v xml:space="preserve"> </v>
      </c>
      <c r="AA629" s="28" t="str">
        <f>IF(ABS(IF(II2Ext!$H$32="M",AM628-X629,AM671-X629))&gt;1,"ALARM"," ")</f>
        <v xml:space="preserve"> </v>
      </c>
      <c r="AB629" s="30"/>
      <c r="AC629" s="24">
        <v>3</v>
      </c>
      <c r="AD629" s="25">
        <v>8</v>
      </c>
      <c r="AE629" s="30"/>
      <c r="AF629" s="26">
        <f>II2Ext!$H$35+5*(100-II2Ext!$H$35)/12</f>
        <v>70.25</v>
      </c>
      <c r="AG629" s="27">
        <f t="shared" si="73"/>
        <v>66.099999999999994</v>
      </c>
      <c r="AH629" s="30"/>
      <c r="AI629" s="46" t="s">
        <v>9</v>
      </c>
      <c r="AJ629" s="34">
        <v>7</v>
      </c>
      <c r="AK629" s="35"/>
      <c r="AL629" s="383">
        <f>ROUNDDOWN(II2Ext!$H$30*AF630/500,1)*5</f>
        <v>13</v>
      </c>
      <c r="AM629" s="241">
        <f t="shared" si="74"/>
        <v>12.5</v>
      </c>
      <c r="AN629" s="38">
        <f t="shared" si="72"/>
        <v>1</v>
      </c>
    </row>
    <row r="630" spans="21:40" ht="12.75" customHeight="1" x14ac:dyDescent="0.2">
      <c r="U630" s="70">
        <f>+II2Ext!A51</f>
        <v>0</v>
      </c>
      <c r="V630" s="73">
        <f>IF(II2Ext!$H$32="M",AN629+U630,AN672+U630)</f>
        <v>1</v>
      </c>
      <c r="W630" s="254">
        <f t="shared" si="75"/>
        <v>12.5</v>
      </c>
      <c r="X630" s="242">
        <f t="shared" si="76"/>
        <v>12</v>
      </c>
      <c r="Y630" s="40">
        <v>7</v>
      </c>
      <c r="Z630" s="80" t="str">
        <f>IF(ABS(IF(II2Ext!$H$32="M",AL629-W630,AL672-W630))&gt;1,"ALARM"," ")</f>
        <v xml:space="preserve"> </v>
      </c>
      <c r="AA630" s="38" t="str">
        <f>IF(ABS(IF(II2Ext!$H$32="M",AM629-X630,AM672-X630))&gt;1,"ALARM"," ")</f>
        <v xml:space="preserve"> </v>
      </c>
      <c r="AB630" s="30"/>
      <c r="AC630" s="46" t="s">
        <v>9</v>
      </c>
      <c r="AD630" s="34">
        <v>7</v>
      </c>
      <c r="AE630" s="35"/>
      <c r="AF630" s="47">
        <f>II2Ext!$H$35+4*(100-II2Ext!$H$35)/12</f>
        <v>66</v>
      </c>
      <c r="AG630" s="48">
        <f t="shared" si="73"/>
        <v>61.85</v>
      </c>
      <c r="AH630" s="30"/>
      <c r="AI630" s="43" t="s">
        <v>36</v>
      </c>
      <c r="AJ630" s="25">
        <v>6</v>
      </c>
      <c r="AK630" s="30"/>
      <c r="AL630" s="383">
        <f>ROUNDDOWN(II2Ext!$H$30*AF631/500,1)*5</f>
        <v>12</v>
      </c>
      <c r="AM630" s="241">
        <f t="shared" si="74"/>
        <v>12</v>
      </c>
      <c r="AN630" s="28">
        <f t="shared" si="72"/>
        <v>0.5</v>
      </c>
    </row>
    <row r="631" spans="21:40" ht="12.75" customHeight="1" x14ac:dyDescent="0.2">
      <c r="U631" s="70">
        <f>+II2Ext!A52</f>
        <v>0</v>
      </c>
      <c r="V631" s="72">
        <f>IF(II2Ext!$H$32="M",AN630+U631,AN673+U631)</f>
        <v>0.5</v>
      </c>
      <c r="W631" s="253">
        <f t="shared" si="75"/>
        <v>11.5</v>
      </c>
      <c r="X631" s="242">
        <f t="shared" si="76"/>
        <v>11.5</v>
      </c>
      <c r="Y631" s="385">
        <v>6</v>
      </c>
      <c r="Z631" s="77" t="str">
        <f>IF(ABS(IF(II2Ext!$H$32="M",AL630-W631,AL673-W631))&gt;1,"ALARM"," ")</f>
        <v xml:space="preserve"> </v>
      </c>
      <c r="AA631" s="28" t="str">
        <f>IF(ABS(IF(II2Ext!$H$32="M",AM630-X631,AM673-X631))&gt;1,"ALARM"," ")</f>
        <v xml:space="preserve"> </v>
      </c>
      <c r="AB631" s="30"/>
      <c r="AC631" s="43" t="s">
        <v>36</v>
      </c>
      <c r="AD631" s="25">
        <v>6</v>
      </c>
      <c r="AE631" s="30"/>
      <c r="AF631" s="26">
        <f>II2Ext!$H$35+3*(100-II2Ext!$H$35)/12</f>
        <v>61.75</v>
      </c>
      <c r="AG631" s="27">
        <f t="shared" si="73"/>
        <v>57.6</v>
      </c>
      <c r="AH631" s="30"/>
      <c r="AI631" s="24">
        <v>4</v>
      </c>
      <c r="AJ631" s="25">
        <v>5</v>
      </c>
      <c r="AK631" s="30"/>
      <c r="AL631" s="383">
        <f>ROUNDDOWN(II2Ext!$H$30*AF632/500,1)*5</f>
        <v>11.5</v>
      </c>
      <c r="AM631" s="241">
        <f t="shared" si="74"/>
        <v>11</v>
      </c>
      <c r="AN631" s="28">
        <f t="shared" si="72"/>
        <v>1</v>
      </c>
    </row>
    <row r="632" spans="21:40" ht="12.75" customHeight="1" x14ac:dyDescent="0.2">
      <c r="U632" s="70">
        <f>+II2Ext!A53</f>
        <v>0</v>
      </c>
      <c r="V632" s="73">
        <f>IF(II2Ext!$H$32="M",AN631+U632,AN674+U632)</f>
        <v>1</v>
      </c>
      <c r="W632" s="253">
        <f t="shared" si="75"/>
        <v>11</v>
      </c>
      <c r="X632" s="242">
        <f t="shared" si="76"/>
        <v>10.5</v>
      </c>
      <c r="Y632" s="385">
        <v>5</v>
      </c>
      <c r="Z632" s="77" t="str">
        <f>IF(ABS(IF(II2Ext!$H$32="M",AL631-W632,AL674-W632))&gt;1,"ALARM"," ")</f>
        <v xml:space="preserve"> </v>
      </c>
      <c r="AA632" s="28" t="str">
        <f>IF(ABS(IF(II2Ext!$H$32="M",AM631-X632,AM674-X632))&gt;1,"ALARM"," ")</f>
        <v xml:space="preserve"> </v>
      </c>
      <c r="AB632" s="30"/>
      <c r="AC632" s="24">
        <v>4</v>
      </c>
      <c r="AD632" s="25">
        <v>5</v>
      </c>
      <c r="AE632" s="30"/>
      <c r="AF632" s="26">
        <f>II2Ext!$H$35+2*(100-II2Ext!$H$35)/12</f>
        <v>57.5</v>
      </c>
      <c r="AG632" s="27">
        <f t="shared" si="73"/>
        <v>53.35</v>
      </c>
      <c r="AH632" s="30"/>
      <c r="AI632" s="46" t="s">
        <v>9</v>
      </c>
      <c r="AJ632" s="34">
        <v>4</v>
      </c>
      <c r="AK632" s="35"/>
      <c r="AL632" s="383">
        <f>ROUNDDOWN(II2Ext!$H$30*AF633/500,1)*5</f>
        <v>10.5</v>
      </c>
      <c r="AM632" s="241">
        <f t="shared" si="74"/>
        <v>10</v>
      </c>
      <c r="AN632" s="38">
        <f t="shared" si="72"/>
        <v>1</v>
      </c>
    </row>
    <row r="633" spans="21:40" ht="12.75" customHeight="1" x14ac:dyDescent="0.2">
      <c r="U633" s="70">
        <f>+II2Ext!A54</f>
        <v>0</v>
      </c>
      <c r="V633" s="75">
        <f>IF(II2Ext!$H$32="M",AN632+U633,AN675+U633)</f>
        <v>0.5</v>
      </c>
      <c r="W633" s="254">
        <f t="shared" si="75"/>
        <v>10</v>
      </c>
      <c r="X633" s="242">
        <f t="shared" si="76"/>
        <v>10</v>
      </c>
      <c r="Y633" s="40">
        <v>4</v>
      </c>
      <c r="Z633" s="77" t="str">
        <f>IF(ABS(IF(II2Ext!$H$32="M",AL632-W633,AL675-W633))&gt;1,"ALARM"," ")</f>
        <v xml:space="preserve"> </v>
      </c>
      <c r="AA633" s="28" t="str">
        <f>IF(ABS(IF(II2Ext!$H$32="M",AM632-X633,AM675-X633))&gt;1,"ALARM"," ")</f>
        <v xml:space="preserve"> </v>
      </c>
      <c r="AB633" s="30"/>
      <c r="AC633" s="46" t="s">
        <v>9</v>
      </c>
      <c r="AD633" s="34">
        <v>4</v>
      </c>
      <c r="AE633" s="35"/>
      <c r="AF633" s="47">
        <f>II2Ext!$H$35+1*(100-II2Ext!$H$35)/12</f>
        <v>53.25</v>
      </c>
      <c r="AG633" s="48">
        <f t="shared" si="73"/>
        <v>49.1</v>
      </c>
      <c r="AH633" s="30"/>
      <c r="AI633" s="43" t="s">
        <v>36</v>
      </c>
      <c r="AJ633" s="25">
        <v>3</v>
      </c>
      <c r="AK633" s="30"/>
      <c r="AL633" s="383">
        <f>ROUNDDOWN(II2Ext!$H$30*AF634/500,1)*5</f>
        <v>9.5</v>
      </c>
      <c r="AM633" s="241">
        <f t="shared" si="74"/>
        <v>9</v>
      </c>
      <c r="AN633" s="28">
        <f t="shared" si="72"/>
        <v>1</v>
      </c>
    </row>
    <row r="634" spans="21:40" ht="12.75" customHeight="1" x14ac:dyDescent="0.2">
      <c r="U634" s="70">
        <f>+II2Ext!A55</f>
        <v>0</v>
      </c>
      <c r="V634" s="72">
        <f>IF(II2Ext!$H$32="M",AN633+U634,AN676+U634)</f>
        <v>1</v>
      </c>
      <c r="W634" s="253">
        <f t="shared" si="75"/>
        <v>9.5</v>
      </c>
      <c r="X634" s="242">
        <f t="shared" si="76"/>
        <v>9</v>
      </c>
      <c r="Y634" s="385">
        <v>3</v>
      </c>
      <c r="Z634" s="79" t="str">
        <f>IF(ABS(IF(II2Ext!$H$32="M",AL633-W634,AL676-W634))&gt;1,"ALARM"," ")</f>
        <v xml:space="preserve"> </v>
      </c>
      <c r="AA634" s="76" t="str">
        <f>IF(ABS(IF(II2Ext!$H$32="M",AM633-X634,AM676-X634))&gt;1,"ALARM"," ")</f>
        <v xml:space="preserve"> </v>
      </c>
      <c r="AB634" s="30"/>
      <c r="AC634" s="43" t="s">
        <v>36</v>
      </c>
      <c r="AD634" s="25">
        <v>3</v>
      </c>
      <c r="AE634" s="30"/>
      <c r="AF634" s="26">
        <f>II2Ext!$H$35</f>
        <v>49</v>
      </c>
      <c r="AG634" s="27">
        <f>AF635+0.01</f>
        <v>44.01</v>
      </c>
      <c r="AH634" s="30"/>
      <c r="AI634" s="24">
        <v>5</v>
      </c>
      <c r="AJ634" s="25">
        <v>2</v>
      </c>
      <c r="AK634" s="30"/>
      <c r="AL634" s="383">
        <f>ROUNDDOWN(II2Ext!$H$30*AF635/500,1)*5</f>
        <v>8.5</v>
      </c>
      <c r="AM634" s="241">
        <f t="shared" si="74"/>
        <v>8</v>
      </c>
      <c r="AN634" s="28">
        <f t="shared" si="72"/>
        <v>1</v>
      </c>
    </row>
    <row r="635" spans="21:40" ht="12.75" customHeight="1" x14ac:dyDescent="0.2">
      <c r="U635" s="70">
        <f>+II2Ext!A56</f>
        <v>0</v>
      </c>
      <c r="V635" s="73">
        <f>IF(II2Ext!$H$32="M",AN634+U635,AN677+U635)</f>
        <v>1</v>
      </c>
      <c r="W635" s="253">
        <f t="shared" si="75"/>
        <v>8.5</v>
      </c>
      <c r="X635" s="242">
        <f t="shared" si="76"/>
        <v>8</v>
      </c>
      <c r="Y635" s="385">
        <v>2</v>
      </c>
      <c r="Z635" s="77" t="str">
        <f>IF(ABS(IF(II2Ext!$H$32="M",AL634-W635,AL677-W635))&gt;1,"ALARM"," ")</f>
        <v xml:space="preserve"> </v>
      </c>
      <c r="AA635" s="28" t="str">
        <f>IF(ABS(IF(II2Ext!$H$32="M",AM634-X635,AM677-X635))&gt;1,"ALARM"," ")</f>
        <v xml:space="preserve"> </v>
      </c>
      <c r="AB635" s="30"/>
      <c r="AC635" s="24">
        <v>5</v>
      </c>
      <c r="AD635" s="25">
        <v>2</v>
      </c>
      <c r="AE635" s="30"/>
      <c r="AF635" s="26">
        <f>AG636+2*(AF634-AG636)/3</f>
        <v>44</v>
      </c>
      <c r="AG635" s="27">
        <f>AF636+0.01</f>
        <v>39.01</v>
      </c>
      <c r="AH635" s="30"/>
      <c r="AI635" s="46" t="s">
        <v>9</v>
      </c>
      <c r="AJ635" s="34">
        <v>1</v>
      </c>
      <c r="AK635" s="35"/>
      <c r="AL635" s="383">
        <f>ROUNDDOWN(II2Ext!$H$30*AF636/500,1)*5</f>
        <v>7.5</v>
      </c>
      <c r="AM635" s="37">
        <f>ROUNDUP(II2Ext!$H$30*(II2Ext!$H$34/500),1)*5</f>
        <v>7.0000000000000009</v>
      </c>
      <c r="AN635" s="38">
        <f t="shared" si="72"/>
        <v>0.99999999999999911</v>
      </c>
    </row>
    <row r="636" spans="21:40" ht="12.75" customHeight="1" thickBot="1" x14ac:dyDescent="0.25">
      <c r="U636" s="70">
        <f>+II2Ext!A57</f>
        <v>0</v>
      </c>
      <c r="V636" s="75">
        <f>IF(II2Ext!$H$32="M",AN635+U636,AN678+U636)</f>
        <v>0.99999999999999911</v>
      </c>
      <c r="W636" s="254">
        <f t="shared" si="75"/>
        <v>7.5</v>
      </c>
      <c r="X636" s="242">
        <f t="shared" si="76"/>
        <v>7.0000000000000009</v>
      </c>
      <c r="Y636" s="40">
        <v>1</v>
      </c>
      <c r="Z636" s="80" t="str">
        <f>IF(ABS(IF(II2Ext!$H$32="M",AL635-W636,AL678-W636))&gt;1,"ALARM"," ")</f>
        <v xml:space="preserve"> </v>
      </c>
      <c r="AA636" s="38" t="str">
        <f>IF(ABS(IF(II2Ext!$H$32="M",AM635-X636,AM678-X636))&gt;1,"ALARM"," ")</f>
        <v xml:space="preserve"> </v>
      </c>
      <c r="AB636" s="30"/>
      <c r="AC636" s="46" t="s">
        <v>9</v>
      </c>
      <c r="AD636" s="34">
        <v>1</v>
      </c>
      <c r="AE636" s="35"/>
      <c r="AF636" s="47">
        <f>AG636+(AF634-AG636)/3</f>
        <v>39</v>
      </c>
      <c r="AG636" s="48">
        <f>II2Ext!$H$34</f>
        <v>34</v>
      </c>
      <c r="AH636" s="30"/>
      <c r="AI636" s="54">
        <v>6</v>
      </c>
      <c r="AJ636" s="55">
        <v>0</v>
      </c>
      <c r="AK636" s="56"/>
      <c r="AL636" s="57">
        <f>AM635-0.5</f>
        <v>6.5000000000000009</v>
      </c>
      <c r="AM636" s="58">
        <v>0</v>
      </c>
      <c r="AN636" s="59">
        <f>IF(AM636&gt;AM635,"ALARM",AL636)</f>
        <v>6.5000000000000009</v>
      </c>
    </row>
    <row r="637" spans="21:40" ht="12.75" customHeight="1" thickBot="1" x14ac:dyDescent="0.25">
      <c r="U637" s="12" t="s">
        <v>37</v>
      </c>
      <c r="V637" s="74">
        <f>IF(II2Ext!$H$32="M",+W637,W679)</f>
        <v>0</v>
      </c>
      <c r="W637" s="255">
        <f t="shared" si="75"/>
        <v>6.5000000000000009</v>
      </c>
      <c r="X637" s="249">
        <v>0</v>
      </c>
      <c r="Y637" s="60">
        <v>0</v>
      </c>
      <c r="Z637" s="78" t="str">
        <f>IF(ABS(IF(II2Ext!$H$32="M",AL636-W637,AL679-W637))&gt;1,"ALARM"," ")</f>
        <v xml:space="preserve"> </v>
      </c>
      <c r="AA637" s="59" t="str">
        <f>IF(ABS(IF(II2Ext!$H$32="M",AM636-X637,AM679-X637))&gt;1,"ALARM"," ")</f>
        <v xml:space="preserve"> </v>
      </c>
      <c r="AB637" s="30"/>
      <c r="AC637" s="54">
        <v>6</v>
      </c>
      <c r="AD637" s="55">
        <v>0</v>
      </c>
      <c r="AE637" s="56"/>
      <c r="AF637" s="61">
        <f>II2Ext!$H$34-0.1</f>
        <v>33.9</v>
      </c>
      <c r="AG637" s="62">
        <v>0</v>
      </c>
      <c r="AH637" s="30"/>
      <c r="AI637" s="30"/>
      <c r="AJ637" s="30"/>
      <c r="AK637" s="30"/>
      <c r="AL637" s="30"/>
      <c r="AM637" s="30"/>
      <c r="AN637" s="30"/>
    </row>
    <row r="638" spans="21:40" ht="12.75" customHeight="1" x14ac:dyDescent="0.2">
      <c r="U638" s="15"/>
      <c r="V638" s="15"/>
      <c r="W638" s="15"/>
      <c r="X638" s="15"/>
      <c r="Y638" s="15"/>
      <c r="Z638" s="15"/>
      <c r="AA638" s="15"/>
      <c r="AB638" s="15"/>
      <c r="AC638" s="15"/>
      <c r="AD638" s="15"/>
      <c r="AE638" s="15"/>
      <c r="AF638" s="15"/>
      <c r="AG638" s="15"/>
      <c r="AH638" s="15"/>
      <c r="AI638" s="15"/>
      <c r="AJ638" s="15"/>
      <c r="AK638" s="15"/>
      <c r="AL638" s="15"/>
      <c r="AM638" s="15"/>
      <c r="AN638" s="15"/>
    </row>
    <row r="639" spans="21:40" ht="12.75" customHeight="1" x14ac:dyDescent="0.2">
      <c r="U639" s="15"/>
      <c r="V639" s="15"/>
      <c r="W639" s="15"/>
      <c r="X639" s="15"/>
      <c r="Y639" s="15"/>
      <c r="Z639" s="15"/>
      <c r="AA639" s="15"/>
      <c r="AB639" s="15"/>
      <c r="AC639" s="15"/>
      <c r="AD639" s="15"/>
      <c r="AE639" s="15"/>
      <c r="AF639" s="15"/>
      <c r="AG639" s="15"/>
      <c r="AH639" s="15"/>
      <c r="AI639" s="15"/>
      <c r="AJ639" s="15"/>
      <c r="AK639" s="15"/>
      <c r="AL639" s="15"/>
      <c r="AM639" s="15"/>
      <c r="AN639" s="15"/>
    </row>
    <row r="640" spans="21:40" ht="12.75" customHeight="1" x14ac:dyDescent="0.2">
      <c r="U640" s="15"/>
      <c r="V640" s="247">
        <f t="shared" ref="V640:V655" si="77">+X640</f>
        <v>0</v>
      </c>
      <c r="W640" s="247">
        <f>+W637</f>
        <v>6.5000000000000009</v>
      </c>
      <c r="X640" s="247">
        <f>+X637</f>
        <v>0</v>
      </c>
      <c r="Y640" s="15">
        <f>+Y637</f>
        <v>0</v>
      </c>
      <c r="Z640" s="15"/>
      <c r="AA640" s="15"/>
      <c r="AB640" s="15"/>
      <c r="AC640" s="15"/>
      <c r="AD640" s="15"/>
      <c r="AE640" s="15"/>
      <c r="AF640" s="15"/>
      <c r="AG640" s="15"/>
      <c r="AH640" s="15"/>
      <c r="AI640" s="15"/>
      <c r="AJ640" s="15"/>
      <c r="AK640" s="15"/>
      <c r="AL640" s="15"/>
      <c r="AM640" s="15"/>
      <c r="AN640" s="15"/>
    </row>
    <row r="641" spans="21:40" ht="12.75" customHeight="1" x14ac:dyDescent="0.2">
      <c r="U641" s="15"/>
      <c r="V641" s="247">
        <f t="shared" si="77"/>
        <v>7.0000000000000009</v>
      </c>
      <c r="W641" s="247">
        <f>+W636</f>
        <v>7.5</v>
      </c>
      <c r="X641" s="247">
        <f>+X636</f>
        <v>7.0000000000000009</v>
      </c>
      <c r="Y641" s="15">
        <f>+Y636</f>
        <v>1</v>
      </c>
      <c r="Z641" s="15"/>
      <c r="AA641" s="15"/>
      <c r="AB641" s="15"/>
      <c r="AC641" s="15"/>
      <c r="AD641" s="15"/>
      <c r="AE641" s="15"/>
      <c r="AF641" s="15"/>
      <c r="AG641" s="15"/>
      <c r="AH641" s="15"/>
      <c r="AI641" s="15"/>
      <c r="AJ641" s="15"/>
      <c r="AK641" s="15"/>
      <c r="AL641" s="15"/>
      <c r="AM641" s="15"/>
      <c r="AN641" s="15"/>
    </row>
    <row r="642" spans="21:40" ht="12.75" customHeight="1" x14ac:dyDescent="0.2">
      <c r="U642" s="15"/>
      <c r="V642" s="247">
        <f t="shared" si="77"/>
        <v>8</v>
      </c>
      <c r="W642" s="247">
        <f>+W635</f>
        <v>8.5</v>
      </c>
      <c r="X642" s="247">
        <f>+X635</f>
        <v>8</v>
      </c>
      <c r="Y642" s="15">
        <f>+Y635</f>
        <v>2</v>
      </c>
      <c r="Z642" s="15"/>
      <c r="AA642" s="15"/>
      <c r="AB642" s="15"/>
      <c r="AC642" s="15"/>
      <c r="AD642" s="15"/>
      <c r="AE642" s="15"/>
      <c r="AF642" s="15"/>
      <c r="AG642" s="15"/>
      <c r="AH642" s="15"/>
      <c r="AI642" s="15"/>
      <c r="AJ642" s="15"/>
      <c r="AK642" s="15"/>
      <c r="AL642" s="15"/>
      <c r="AM642" s="15"/>
      <c r="AN642" s="15"/>
    </row>
    <row r="643" spans="21:40" ht="12.75" customHeight="1" x14ac:dyDescent="0.2">
      <c r="U643" s="15"/>
      <c r="V643" s="247">
        <f t="shared" si="77"/>
        <v>9</v>
      </c>
      <c r="W643" s="247">
        <f>+W634</f>
        <v>9.5</v>
      </c>
      <c r="X643" s="247">
        <f>+X634</f>
        <v>9</v>
      </c>
      <c r="Y643" s="15">
        <f>+Y634</f>
        <v>3</v>
      </c>
      <c r="Z643" s="15"/>
      <c r="AA643" s="15"/>
      <c r="AB643" s="15"/>
      <c r="AC643" s="15"/>
      <c r="AD643" s="15"/>
      <c r="AE643" s="15"/>
      <c r="AF643" s="15"/>
      <c r="AG643" s="15"/>
      <c r="AH643" s="15"/>
      <c r="AI643" s="15"/>
      <c r="AJ643" s="15"/>
      <c r="AK643" s="15"/>
      <c r="AL643" s="15"/>
      <c r="AM643" s="15"/>
      <c r="AN643" s="15"/>
    </row>
    <row r="644" spans="21:40" ht="12.75" customHeight="1" x14ac:dyDescent="0.2">
      <c r="U644" s="15"/>
      <c r="V644" s="247">
        <f t="shared" si="77"/>
        <v>10</v>
      </c>
      <c r="W644" s="247">
        <f>+W633</f>
        <v>10</v>
      </c>
      <c r="X644" s="247">
        <f>+X633</f>
        <v>10</v>
      </c>
      <c r="Y644" s="15">
        <f>+Y633</f>
        <v>4</v>
      </c>
      <c r="Z644" s="15"/>
      <c r="AA644" s="15"/>
      <c r="AB644" s="15"/>
      <c r="AC644" s="15"/>
      <c r="AD644" s="15"/>
      <c r="AE644" s="15"/>
      <c r="AF644" s="15"/>
      <c r="AG644" s="15"/>
      <c r="AH644" s="15"/>
      <c r="AI644" s="15"/>
      <c r="AJ644" s="15"/>
      <c r="AK644" s="15"/>
      <c r="AL644" s="15"/>
      <c r="AM644" s="15"/>
      <c r="AN644" s="15"/>
    </row>
    <row r="645" spans="21:40" ht="12.75" customHeight="1" x14ac:dyDescent="0.2">
      <c r="U645" s="15"/>
      <c r="V645" s="247">
        <f t="shared" si="77"/>
        <v>10.5</v>
      </c>
      <c r="W645" s="247">
        <f>+W632</f>
        <v>11</v>
      </c>
      <c r="X645" s="247">
        <f>+X632</f>
        <v>10.5</v>
      </c>
      <c r="Y645" s="15">
        <f>+Y632</f>
        <v>5</v>
      </c>
      <c r="Z645" s="15"/>
      <c r="AA645" s="15"/>
      <c r="AB645" s="15"/>
      <c r="AC645" s="15"/>
      <c r="AD645" s="15"/>
      <c r="AE645" s="15"/>
      <c r="AF645" s="15"/>
      <c r="AG645" s="15"/>
      <c r="AH645" s="15"/>
      <c r="AI645" s="15"/>
      <c r="AJ645" s="15"/>
      <c r="AK645" s="15"/>
      <c r="AL645" s="15"/>
      <c r="AM645" s="15"/>
      <c r="AN645" s="15"/>
    </row>
    <row r="646" spans="21:40" ht="12.75" customHeight="1" x14ac:dyDescent="0.2">
      <c r="U646" s="15"/>
      <c r="V646" s="247">
        <f t="shared" si="77"/>
        <v>11.5</v>
      </c>
      <c r="W646" s="247">
        <f>+W631</f>
        <v>11.5</v>
      </c>
      <c r="X646" s="247">
        <f>+X631</f>
        <v>11.5</v>
      </c>
      <c r="Y646" s="15">
        <f>+Y631</f>
        <v>6</v>
      </c>
      <c r="Z646" s="15"/>
      <c r="AA646" s="15"/>
      <c r="AB646" s="15"/>
      <c r="AC646" s="15"/>
      <c r="AD646" s="15"/>
      <c r="AE646" s="15"/>
      <c r="AF646" s="15"/>
      <c r="AG646" s="15"/>
      <c r="AH646" s="15"/>
      <c r="AI646" s="15"/>
      <c r="AJ646" s="15"/>
      <c r="AK646" s="15"/>
      <c r="AL646" s="15"/>
      <c r="AM646" s="15"/>
      <c r="AN646" s="15"/>
    </row>
    <row r="647" spans="21:40" ht="12.75" customHeight="1" x14ac:dyDescent="0.2">
      <c r="U647" s="15"/>
      <c r="V647" s="247">
        <f t="shared" si="77"/>
        <v>12</v>
      </c>
      <c r="W647" s="247">
        <f>+W630</f>
        <v>12.5</v>
      </c>
      <c r="X647" s="247">
        <f>+X630</f>
        <v>12</v>
      </c>
      <c r="Y647" s="15">
        <f>+Y630</f>
        <v>7</v>
      </c>
      <c r="Z647" s="15"/>
      <c r="AA647" s="15"/>
      <c r="AB647" s="15"/>
      <c r="AC647" s="15"/>
      <c r="AD647" s="15"/>
      <c r="AE647" s="15"/>
      <c r="AF647" s="15"/>
      <c r="AG647" s="15"/>
      <c r="AH647" s="15"/>
      <c r="AI647" s="15"/>
      <c r="AJ647" s="15"/>
      <c r="AK647" s="15"/>
      <c r="AL647" s="15"/>
      <c r="AM647" s="15"/>
      <c r="AN647" s="15"/>
    </row>
    <row r="648" spans="21:40" ht="12.75" customHeight="1" x14ac:dyDescent="0.2">
      <c r="U648" s="15"/>
      <c r="V648" s="247">
        <f t="shared" si="77"/>
        <v>13</v>
      </c>
      <c r="W648" s="247">
        <f>+W629</f>
        <v>13</v>
      </c>
      <c r="X648" s="247">
        <f>+X629</f>
        <v>13</v>
      </c>
      <c r="Y648" s="15">
        <f>+Y629</f>
        <v>8</v>
      </c>
      <c r="Z648" s="15"/>
      <c r="AA648" s="15"/>
      <c r="AB648" s="15"/>
      <c r="AC648" s="15"/>
      <c r="AD648" s="15"/>
      <c r="AE648" s="15"/>
      <c r="AF648" s="15"/>
      <c r="AG648" s="15"/>
      <c r="AH648" s="15"/>
      <c r="AI648" s="15"/>
      <c r="AJ648" s="15"/>
      <c r="AK648" s="15"/>
      <c r="AL648" s="15"/>
      <c r="AM648" s="15"/>
      <c r="AN648" s="15"/>
    </row>
    <row r="649" spans="21:40" ht="12.75" customHeight="1" x14ac:dyDescent="0.2">
      <c r="U649" s="15"/>
      <c r="V649" s="247">
        <f t="shared" si="77"/>
        <v>13.5</v>
      </c>
      <c r="W649" s="247">
        <f>+W628</f>
        <v>13.5</v>
      </c>
      <c r="X649" s="247">
        <f>+X628</f>
        <v>13.5</v>
      </c>
      <c r="Y649" s="15">
        <f>+Y628</f>
        <v>9</v>
      </c>
      <c r="Z649" s="15"/>
      <c r="AA649" s="15"/>
      <c r="AB649" s="15"/>
      <c r="AC649" s="15"/>
      <c r="AD649" s="15"/>
      <c r="AE649" s="15"/>
      <c r="AF649" s="15"/>
      <c r="AG649" s="15"/>
      <c r="AH649" s="15"/>
      <c r="AI649" s="15"/>
      <c r="AJ649" s="15"/>
      <c r="AK649" s="15"/>
      <c r="AL649" s="15"/>
      <c r="AM649" s="15"/>
      <c r="AN649" s="15"/>
    </row>
    <row r="650" spans="21:40" ht="12.75" customHeight="1" x14ac:dyDescent="0.2">
      <c r="U650" s="15"/>
      <c r="V650" s="247">
        <f t="shared" si="77"/>
        <v>14</v>
      </c>
      <c r="W650" s="247">
        <f>+W627</f>
        <v>14.5</v>
      </c>
      <c r="X650" s="247">
        <f>+X627</f>
        <v>14</v>
      </c>
      <c r="Y650" s="15">
        <f>+Y627</f>
        <v>10</v>
      </c>
      <c r="Z650" s="15"/>
      <c r="AA650" s="15"/>
      <c r="AB650" s="15"/>
      <c r="AC650" s="15"/>
      <c r="AD650" s="15"/>
      <c r="AE650" s="15"/>
      <c r="AF650" s="15"/>
      <c r="AG650" s="15"/>
      <c r="AH650" s="15"/>
      <c r="AI650" s="15"/>
      <c r="AJ650" s="15"/>
      <c r="AK650" s="15"/>
      <c r="AL650" s="15"/>
      <c r="AM650" s="15"/>
      <c r="AN650" s="15"/>
    </row>
    <row r="651" spans="21:40" ht="12.75" customHeight="1" x14ac:dyDescent="0.2">
      <c r="U651" s="15"/>
      <c r="V651" s="247">
        <f t="shared" si="77"/>
        <v>15</v>
      </c>
      <c r="W651" s="247">
        <f>+W626</f>
        <v>15.5</v>
      </c>
      <c r="X651" s="247">
        <f>+X626</f>
        <v>15</v>
      </c>
      <c r="Y651" s="15">
        <f>+Y626</f>
        <v>11</v>
      </c>
      <c r="Z651" s="15"/>
      <c r="AA651" s="15"/>
      <c r="AB651" s="15"/>
      <c r="AC651" s="15"/>
      <c r="AD651" s="15"/>
      <c r="AE651" s="15"/>
      <c r="AF651" s="15"/>
      <c r="AG651" s="15"/>
      <c r="AH651" s="15"/>
      <c r="AI651" s="15"/>
      <c r="AJ651" s="15"/>
      <c r="AK651" s="15"/>
      <c r="AL651" s="15"/>
      <c r="AM651" s="15"/>
      <c r="AN651" s="15"/>
    </row>
    <row r="652" spans="21:40" ht="12.75" customHeight="1" x14ac:dyDescent="0.2">
      <c r="U652" s="15"/>
      <c r="V652" s="247">
        <f t="shared" si="77"/>
        <v>16</v>
      </c>
      <c r="W652" s="247">
        <f>+W625</f>
        <v>16.5</v>
      </c>
      <c r="X652" s="247">
        <f>+X625</f>
        <v>16</v>
      </c>
      <c r="Y652" s="15">
        <f>+Y625</f>
        <v>12</v>
      </c>
      <c r="Z652" s="15"/>
      <c r="AA652" s="15"/>
      <c r="AB652" s="15"/>
      <c r="AC652" s="15"/>
      <c r="AD652" s="15"/>
      <c r="AE652" s="15"/>
      <c r="AF652" s="15"/>
      <c r="AG652" s="15"/>
      <c r="AH652" s="15"/>
      <c r="AI652" s="15"/>
      <c r="AJ652" s="15"/>
      <c r="AK652" s="15"/>
      <c r="AL652" s="15"/>
      <c r="AM652" s="15"/>
      <c r="AN652" s="15"/>
    </row>
    <row r="653" spans="21:40" ht="12.75" customHeight="1" x14ac:dyDescent="0.2">
      <c r="U653" s="15"/>
      <c r="V653" s="247">
        <f t="shared" si="77"/>
        <v>17</v>
      </c>
      <c r="W653" s="247">
        <f>+W624</f>
        <v>17.5</v>
      </c>
      <c r="X653" s="247">
        <f>+X624</f>
        <v>17</v>
      </c>
      <c r="Y653" s="15">
        <f>+Y624</f>
        <v>13</v>
      </c>
      <c r="Z653" s="15"/>
      <c r="AA653" s="15"/>
      <c r="AB653" s="15"/>
      <c r="AC653" s="15"/>
      <c r="AD653" s="15"/>
      <c r="AE653" s="15"/>
      <c r="AF653" s="15"/>
      <c r="AG653" s="15"/>
      <c r="AH653" s="15"/>
      <c r="AI653" s="15"/>
      <c r="AJ653" s="15"/>
      <c r="AK653" s="15"/>
      <c r="AL653" s="15"/>
      <c r="AM653" s="15"/>
      <c r="AN653" s="15"/>
    </row>
    <row r="654" spans="21:40" ht="12.75" customHeight="1" x14ac:dyDescent="0.2">
      <c r="U654" s="15"/>
      <c r="V654" s="247">
        <f t="shared" si="77"/>
        <v>18</v>
      </c>
      <c r="W654" s="247">
        <f>+W623</f>
        <v>18.5</v>
      </c>
      <c r="X654" s="247">
        <f>+X623</f>
        <v>18</v>
      </c>
      <c r="Y654" s="15">
        <f>+Y623</f>
        <v>14</v>
      </c>
      <c r="Z654" s="15"/>
      <c r="AA654" s="15"/>
      <c r="AB654" s="15"/>
      <c r="AC654" s="15"/>
      <c r="AD654" s="15"/>
      <c r="AE654" s="15"/>
      <c r="AF654" s="15"/>
      <c r="AG654" s="15"/>
      <c r="AH654" s="15"/>
      <c r="AI654" s="15"/>
      <c r="AJ654" s="15"/>
      <c r="AK654" s="15"/>
      <c r="AL654" s="15"/>
      <c r="AM654" s="15"/>
      <c r="AN654" s="15"/>
    </row>
    <row r="655" spans="21:40" ht="12.75" customHeight="1" x14ac:dyDescent="0.2">
      <c r="U655" s="15"/>
      <c r="V655" s="247">
        <f t="shared" si="77"/>
        <v>19</v>
      </c>
      <c r="W655" s="247">
        <f>+W622</f>
        <v>20</v>
      </c>
      <c r="X655" s="247">
        <f>+X622</f>
        <v>19</v>
      </c>
      <c r="Y655" s="63">
        <f>+Y622</f>
        <v>15</v>
      </c>
      <c r="Z655" s="15"/>
      <c r="AA655" s="15"/>
      <c r="AB655" s="15"/>
      <c r="AC655" s="15"/>
      <c r="AD655" s="15"/>
      <c r="AE655" s="15"/>
      <c r="AF655" s="15"/>
      <c r="AG655" s="15"/>
      <c r="AH655" s="15"/>
      <c r="AI655" s="15"/>
      <c r="AJ655" s="15"/>
      <c r="AK655" s="15"/>
      <c r="AL655" s="15"/>
      <c r="AM655" s="15"/>
      <c r="AN655" s="15"/>
    </row>
    <row r="656" spans="21:40" ht="12.75" customHeight="1" x14ac:dyDescent="0.2">
      <c r="U656" s="15"/>
      <c r="V656" s="15"/>
      <c r="W656" s="15"/>
      <c r="X656" s="15"/>
      <c r="Y656" s="15"/>
      <c r="Z656" s="15"/>
      <c r="AA656" s="15"/>
      <c r="AB656" s="15"/>
      <c r="AC656" s="15"/>
      <c r="AD656" s="15"/>
      <c r="AE656" s="15"/>
      <c r="AF656" s="15"/>
      <c r="AG656" s="15"/>
      <c r="AH656" s="15"/>
      <c r="AI656" s="15"/>
      <c r="AJ656" s="15"/>
      <c r="AK656" s="15"/>
      <c r="AL656" s="15"/>
      <c r="AM656" s="15"/>
      <c r="AN656" s="15"/>
    </row>
    <row r="657" spans="21:40" ht="12.75" customHeight="1" x14ac:dyDescent="0.2">
      <c r="U657" s="15"/>
      <c r="V657" s="15"/>
      <c r="W657" s="15"/>
      <c r="X657" s="15"/>
      <c r="Y657" s="15"/>
      <c r="Z657" s="15"/>
      <c r="AA657" s="15"/>
      <c r="AB657" s="15"/>
      <c r="AC657" s="15"/>
      <c r="AD657" s="15"/>
      <c r="AE657" s="15"/>
      <c r="AF657" s="15"/>
      <c r="AG657" s="15"/>
      <c r="AH657" s="15"/>
      <c r="AI657" s="15"/>
      <c r="AJ657" s="15"/>
      <c r="AK657" s="15"/>
      <c r="AL657" s="15"/>
      <c r="AM657" s="15"/>
      <c r="AN657" s="15"/>
    </row>
    <row r="658" spans="21:40" ht="12.75" customHeight="1" x14ac:dyDescent="0.2">
      <c r="U658" s="15"/>
      <c r="V658" s="15"/>
      <c r="W658" s="15"/>
      <c r="X658" s="15"/>
      <c r="Y658" s="15"/>
      <c r="Z658" s="15"/>
      <c r="AA658" s="15"/>
      <c r="AB658" s="15"/>
      <c r="AC658" s="15"/>
      <c r="AD658" s="15"/>
      <c r="AE658" s="15"/>
      <c r="AF658" s="15"/>
      <c r="AG658" s="15"/>
      <c r="AH658" s="15"/>
      <c r="AI658" s="15"/>
      <c r="AJ658" s="15"/>
      <c r="AK658" s="15"/>
      <c r="AL658" s="15"/>
      <c r="AM658" s="15"/>
      <c r="AN658" s="15"/>
    </row>
    <row r="659" spans="21:40" ht="12.75" customHeight="1" x14ac:dyDescent="0.2">
      <c r="U659" s="15"/>
      <c r="V659" s="15"/>
      <c r="W659" s="15"/>
      <c r="X659" s="15"/>
      <c r="Y659" s="15"/>
      <c r="Z659" s="15"/>
      <c r="AA659" s="15"/>
      <c r="AB659" s="15"/>
      <c r="AC659" s="15"/>
      <c r="AD659" s="15"/>
      <c r="AE659" s="15"/>
      <c r="AF659" s="15"/>
      <c r="AG659" s="15"/>
      <c r="AH659" s="20"/>
      <c r="AI659" s="383"/>
      <c r="AJ659" s="26"/>
      <c r="AK659" s="26"/>
      <c r="AL659" s="20"/>
      <c r="AM659" s="53"/>
      <c r="AN659" s="383"/>
    </row>
    <row r="660" spans="21:40" ht="12.75" customHeight="1" thickBot="1" x14ac:dyDescent="0.25">
      <c r="U660" s="383"/>
      <c r="V660" s="250"/>
      <c r="W660" s="500"/>
      <c r="X660" s="500"/>
      <c r="Y660" s="30"/>
      <c r="Z660" s="500"/>
      <c r="AA660" s="500"/>
      <c r="AB660" s="15"/>
      <c r="AC660" s="30"/>
      <c r="AD660" s="383"/>
      <c r="AE660" s="383"/>
      <c r="AF660" s="26"/>
      <c r="AG660" s="26"/>
      <c r="AH660" s="20"/>
      <c r="AI660" s="30"/>
      <c r="AJ660" s="383"/>
      <c r="AK660" s="30"/>
      <c r="AL660" s="383"/>
      <c r="AM660" s="383"/>
      <c r="AN660" s="383"/>
    </row>
    <row r="661" spans="21:40" ht="12.75" customHeight="1" x14ac:dyDescent="0.2">
      <c r="U661" s="251"/>
      <c r="V661" s="250"/>
      <c r="W661" s="501"/>
      <c r="X661" s="501"/>
      <c r="Y661" s="30"/>
      <c r="Z661" s="500"/>
      <c r="AA661" s="500"/>
      <c r="AB661" s="15"/>
      <c r="AC661" s="18" t="s">
        <v>6</v>
      </c>
      <c r="AD661" s="19" t="s">
        <v>18</v>
      </c>
      <c r="AE661" s="384"/>
      <c r="AF661" s="502" t="s">
        <v>27</v>
      </c>
      <c r="AG661" s="503"/>
      <c r="AH661" s="20"/>
      <c r="AI661" s="18" t="s">
        <v>6</v>
      </c>
      <c r="AJ661" s="19" t="s">
        <v>18</v>
      </c>
      <c r="AK661" s="21"/>
      <c r="AL661" s="504" t="s">
        <v>28</v>
      </c>
      <c r="AM661" s="505"/>
      <c r="AN661" s="22" t="s">
        <v>29</v>
      </c>
    </row>
    <row r="662" spans="21:40" ht="12.75" customHeight="1" x14ac:dyDescent="0.2">
      <c r="U662" s="252"/>
      <c r="V662" s="250"/>
      <c r="W662" s="383"/>
      <c r="X662" s="383"/>
      <c r="Y662" s="30"/>
      <c r="Z662" s="500"/>
      <c r="AA662" s="500"/>
      <c r="AB662" s="15"/>
      <c r="AC662" s="24"/>
      <c r="AD662" s="25"/>
      <c r="AE662" s="383"/>
      <c r="AF662" s="26" t="s">
        <v>32</v>
      </c>
      <c r="AG662" s="27" t="s">
        <v>33</v>
      </c>
      <c r="AH662" s="20"/>
      <c r="AI662" s="24"/>
      <c r="AJ662" s="25"/>
      <c r="AK662" s="383"/>
      <c r="AL662" s="383" t="s">
        <v>32</v>
      </c>
      <c r="AM662" s="241" t="s">
        <v>33</v>
      </c>
      <c r="AN662" s="28"/>
    </row>
    <row r="663" spans="21:40" ht="12.75" customHeight="1" x14ac:dyDescent="0.2">
      <c r="U663" s="30"/>
      <c r="V663" s="250"/>
      <c r="W663" s="383"/>
      <c r="X663" s="383"/>
      <c r="Y663" s="30"/>
      <c r="Z663" s="383"/>
      <c r="AA663" s="383"/>
      <c r="AB663" s="15"/>
      <c r="AC663" s="33"/>
      <c r="AD663" s="34"/>
      <c r="AE663" s="35"/>
      <c r="AF663" s="41"/>
      <c r="AG663" s="42"/>
      <c r="AH663" s="30"/>
      <c r="AI663" s="33"/>
      <c r="AJ663" s="34"/>
      <c r="AK663" s="35"/>
      <c r="AL663" s="36"/>
      <c r="AM663" s="37"/>
      <c r="AN663" s="38"/>
    </row>
    <row r="664" spans="21:40" ht="12.75" customHeight="1" x14ac:dyDescent="0.2">
      <c r="U664" s="251"/>
      <c r="V664" s="250"/>
      <c r="W664" s="44"/>
      <c r="X664" s="383"/>
      <c r="Y664" s="30"/>
      <c r="Z664" s="383"/>
      <c r="AA664" s="383"/>
      <c r="AB664" s="15"/>
      <c r="AC664" s="43" t="s">
        <v>36</v>
      </c>
      <c r="AD664" s="25">
        <v>15</v>
      </c>
      <c r="AE664" s="30"/>
      <c r="AF664" s="26">
        <f>II2Ext!$H$35+30*(100-II2Ext!$H$35)/30</f>
        <v>100</v>
      </c>
      <c r="AG664" s="27">
        <f t="shared" ref="AG664:AG675" si="78">AF665+0.1</f>
        <v>95</v>
      </c>
      <c r="AH664" s="30"/>
      <c r="AI664" s="43" t="s">
        <v>36</v>
      </c>
      <c r="AJ664" s="25">
        <v>15</v>
      </c>
      <c r="AK664" s="30"/>
      <c r="AL664" s="26">
        <f>II2Ext!$H$30</f>
        <v>20</v>
      </c>
      <c r="AM664" s="242">
        <f>AL665+0.5</f>
        <v>19</v>
      </c>
      <c r="AN664" s="28">
        <f t="shared" ref="AN664:AN678" si="79">IF(AM664&gt;AL664,"ALARM",AL664-AL665)</f>
        <v>1.5</v>
      </c>
    </row>
    <row r="665" spans="21:40" ht="12.75" customHeight="1" x14ac:dyDescent="0.2">
      <c r="U665" s="251"/>
      <c r="V665" s="250"/>
      <c r="W665" s="383"/>
      <c r="X665" s="383"/>
      <c r="Y665" s="30"/>
      <c r="Z665" s="383"/>
      <c r="AA665" s="383"/>
      <c r="AB665" s="15"/>
      <c r="AC665" s="24">
        <v>1</v>
      </c>
      <c r="AD665" s="25">
        <v>14</v>
      </c>
      <c r="AE665" s="30"/>
      <c r="AF665" s="26">
        <f>II2Ext!$H$35+27*(100-II2Ext!$H$35)/30</f>
        <v>94.9</v>
      </c>
      <c r="AG665" s="27">
        <f t="shared" si="78"/>
        <v>89.899999999999991</v>
      </c>
      <c r="AH665" s="30"/>
      <c r="AI665" s="24">
        <v>1</v>
      </c>
      <c r="AJ665" s="25">
        <v>14</v>
      </c>
      <c r="AK665" s="30"/>
      <c r="AL665" s="26">
        <f>ROUNDDOWN(II2Ext!$H$30*AF665/500,1)*5</f>
        <v>18.5</v>
      </c>
      <c r="AM665" s="242">
        <f t="shared" ref="AM665:AM677" si="80">AL666+0.5</f>
        <v>18</v>
      </c>
      <c r="AN665" s="28">
        <f t="shared" si="79"/>
        <v>1</v>
      </c>
    </row>
    <row r="666" spans="21:40" ht="12.75" customHeight="1" x14ac:dyDescent="0.2">
      <c r="U666" s="251"/>
      <c r="V666" s="250"/>
      <c r="W666" s="383"/>
      <c r="X666" s="383"/>
      <c r="Y666" s="30"/>
      <c r="Z666" s="383"/>
      <c r="AA666" s="383"/>
      <c r="AB666" s="15"/>
      <c r="AC666" s="46" t="s">
        <v>9</v>
      </c>
      <c r="AD666" s="34">
        <v>13</v>
      </c>
      <c r="AE666" s="35"/>
      <c r="AF666" s="47">
        <f>II2Ext!$H$35+24*(100-II2Ext!$H$35)/30</f>
        <v>89.8</v>
      </c>
      <c r="AG666" s="48">
        <f t="shared" si="78"/>
        <v>84.8</v>
      </c>
      <c r="AH666" s="30"/>
      <c r="AI666" s="46" t="s">
        <v>9</v>
      </c>
      <c r="AJ666" s="34">
        <v>13</v>
      </c>
      <c r="AK666" s="35"/>
      <c r="AL666" s="26">
        <f>ROUNDDOWN(II2Ext!$H$30*AF666/500,1)*5</f>
        <v>17.5</v>
      </c>
      <c r="AM666" s="242">
        <f t="shared" si="80"/>
        <v>17</v>
      </c>
      <c r="AN666" s="38">
        <f t="shared" si="79"/>
        <v>1</v>
      </c>
    </row>
    <row r="667" spans="21:40" ht="12.75" customHeight="1" x14ac:dyDescent="0.2">
      <c r="U667" s="251"/>
      <c r="V667" s="250"/>
      <c r="W667" s="383"/>
      <c r="X667" s="383"/>
      <c r="Y667" s="30"/>
      <c r="Z667" s="383"/>
      <c r="AA667" s="383"/>
      <c r="AB667" s="15"/>
      <c r="AC667" s="43" t="s">
        <v>36</v>
      </c>
      <c r="AD667" s="25">
        <v>12</v>
      </c>
      <c r="AE667" s="30"/>
      <c r="AF667" s="26">
        <f>II2Ext!$H$35+21*(100-II2Ext!$H$35)/30</f>
        <v>84.7</v>
      </c>
      <c r="AG667" s="27">
        <f t="shared" si="78"/>
        <v>79.699999999999989</v>
      </c>
      <c r="AH667" s="30"/>
      <c r="AI667" s="43" t="s">
        <v>36</v>
      </c>
      <c r="AJ667" s="25">
        <v>12</v>
      </c>
      <c r="AK667" s="30"/>
      <c r="AL667" s="26">
        <f>ROUNDDOWN(II2Ext!$H$30*AF667/500,1)*5</f>
        <v>16.5</v>
      </c>
      <c r="AM667" s="242">
        <f t="shared" si="80"/>
        <v>16</v>
      </c>
      <c r="AN667" s="28">
        <f t="shared" si="79"/>
        <v>1</v>
      </c>
    </row>
    <row r="668" spans="21:40" ht="12.75" customHeight="1" x14ac:dyDescent="0.2">
      <c r="U668" s="251"/>
      <c r="V668" s="250"/>
      <c r="W668" s="383"/>
      <c r="X668" s="383"/>
      <c r="Y668" s="30"/>
      <c r="Z668" s="383"/>
      <c r="AA668" s="383"/>
      <c r="AB668" s="15"/>
      <c r="AC668" s="24">
        <v>2</v>
      </c>
      <c r="AD668" s="25">
        <v>11</v>
      </c>
      <c r="AE668" s="30"/>
      <c r="AF668" s="26">
        <f>II2Ext!$H$35+18*(100-II2Ext!$H$35)/30</f>
        <v>79.599999999999994</v>
      </c>
      <c r="AG668" s="27">
        <f t="shared" si="78"/>
        <v>74.599999999999994</v>
      </c>
      <c r="AH668" s="30"/>
      <c r="AI668" s="24">
        <v>2</v>
      </c>
      <c r="AJ668" s="25">
        <v>11</v>
      </c>
      <c r="AK668" s="30"/>
      <c r="AL668" s="26">
        <f>ROUNDDOWN(II2Ext!$H$30*AF668/500,1)*5</f>
        <v>15.5</v>
      </c>
      <c r="AM668" s="242">
        <f t="shared" si="80"/>
        <v>15</v>
      </c>
      <c r="AN668" s="28">
        <f t="shared" si="79"/>
        <v>1</v>
      </c>
    </row>
    <row r="669" spans="21:40" ht="12.75" customHeight="1" x14ac:dyDescent="0.2">
      <c r="U669" s="251"/>
      <c r="V669" s="250"/>
      <c r="W669" s="383"/>
      <c r="X669" s="383"/>
      <c r="Y669" s="30"/>
      <c r="Z669" s="383"/>
      <c r="AA669" s="383"/>
      <c r="AB669" s="15"/>
      <c r="AC669" s="46" t="s">
        <v>9</v>
      </c>
      <c r="AD669" s="34">
        <v>10</v>
      </c>
      <c r="AE669" s="35"/>
      <c r="AF669" s="47">
        <f>II2Ext!$H$35+15*(100-II2Ext!$H$35)/30</f>
        <v>74.5</v>
      </c>
      <c r="AG669" s="48">
        <f t="shared" si="78"/>
        <v>69.5</v>
      </c>
      <c r="AH669" s="30"/>
      <c r="AI669" s="46" t="s">
        <v>9</v>
      </c>
      <c r="AJ669" s="34">
        <v>10</v>
      </c>
      <c r="AK669" s="35"/>
      <c r="AL669" s="26">
        <f>ROUNDDOWN(II2Ext!$H$30*AF669/500,1)*5</f>
        <v>14.5</v>
      </c>
      <c r="AM669" s="242">
        <f t="shared" si="80"/>
        <v>14</v>
      </c>
      <c r="AN669" s="38">
        <f t="shared" si="79"/>
        <v>1</v>
      </c>
    </row>
    <row r="670" spans="21:40" ht="12.75" customHeight="1" x14ac:dyDescent="0.2">
      <c r="U670" s="251"/>
      <c r="V670" s="250"/>
      <c r="W670" s="383"/>
      <c r="X670" s="383"/>
      <c r="Y670" s="30"/>
      <c r="Z670" s="383"/>
      <c r="AA670" s="383"/>
      <c r="AB670" s="15"/>
      <c r="AC670" s="43" t="s">
        <v>36</v>
      </c>
      <c r="AD670" s="25">
        <v>9</v>
      </c>
      <c r="AE670" s="30"/>
      <c r="AF670" s="26">
        <f>II2Ext!$H$35+12*(100-II2Ext!$H$35)/30</f>
        <v>69.400000000000006</v>
      </c>
      <c r="AG670" s="27">
        <f t="shared" si="78"/>
        <v>66.099999999999994</v>
      </c>
      <c r="AH670" s="30"/>
      <c r="AI670" s="43" t="s">
        <v>36</v>
      </c>
      <c r="AJ670" s="25">
        <v>9</v>
      </c>
      <c r="AK670" s="30"/>
      <c r="AL670" s="26">
        <f>ROUNDDOWN(II2Ext!$H$30*AF670/500,1)*5</f>
        <v>13.5</v>
      </c>
      <c r="AM670" s="242">
        <f t="shared" si="80"/>
        <v>13.5</v>
      </c>
      <c r="AN670" s="28">
        <f t="shared" si="79"/>
        <v>0.5</v>
      </c>
    </row>
    <row r="671" spans="21:40" ht="12.75" customHeight="1" x14ac:dyDescent="0.2">
      <c r="U671" s="251"/>
      <c r="V671" s="250"/>
      <c r="W671" s="383"/>
      <c r="X671" s="383"/>
      <c r="Y671" s="30"/>
      <c r="Z671" s="383"/>
      <c r="AA671" s="383"/>
      <c r="AB671" s="15"/>
      <c r="AC671" s="24">
        <v>3</v>
      </c>
      <c r="AD671" s="25">
        <v>8</v>
      </c>
      <c r="AE671" s="30"/>
      <c r="AF671" s="26">
        <f>II2Ext!$H$35+10*(100-II2Ext!$H$35)/30</f>
        <v>66</v>
      </c>
      <c r="AG671" s="27">
        <f t="shared" si="78"/>
        <v>62.7</v>
      </c>
      <c r="AH671" s="30"/>
      <c r="AI671" s="24">
        <v>3</v>
      </c>
      <c r="AJ671" s="25">
        <v>8</v>
      </c>
      <c r="AK671" s="30"/>
      <c r="AL671" s="26">
        <f>ROUNDDOWN(II2Ext!$H$30*AF671/500,1)*5</f>
        <v>13</v>
      </c>
      <c r="AM671" s="242">
        <f t="shared" si="80"/>
        <v>13</v>
      </c>
      <c r="AN671" s="28">
        <f t="shared" si="79"/>
        <v>0.5</v>
      </c>
    </row>
    <row r="672" spans="21:40" ht="12.75" customHeight="1" x14ac:dyDescent="0.2">
      <c r="U672" s="251"/>
      <c r="V672" s="250"/>
      <c r="W672" s="383"/>
      <c r="X672" s="383"/>
      <c r="Y672" s="30"/>
      <c r="Z672" s="383"/>
      <c r="AA672" s="383"/>
      <c r="AB672" s="15"/>
      <c r="AC672" s="46" t="s">
        <v>9</v>
      </c>
      <c r="AD672" s="34">
        <v>7</v>
      </c>
      <c r="AE672" s="35"/>
      <c r="AF672" s="47">
        <f>II2Ext!$H$35+8*(100-II2Ext!$H$35)/30</f>
        <v>62.6</v>
      </c>
      <c r="AG672" s="48">
        <f t="shared" si="78"/>
        <v>59.300000000000004</v>
      </c>
      <c r="AH672" s="30"/>
      <c r="AI672" s="46" t="s">
        <v>9</v>
      </c>
      <c r="AJ672" s="34">
        <v>7</v>
      </c>
      <c r="AK672" s="35"/>
      <c r="AL672" s="26">
        <f>ROUNDDOWN(II2Ext!$H$30*AF672/500,1)*5</f>
        <v>12.5</v>
      </c>
      <c r="AM672" s="242">
        <f t="shared" si="80"/>
        <v>12</v>
      </c>
      <c r="AN672" s="38">
        <f t="shared" si="79"/>
        <v>1</v>
      </c>
    </row>
    <row r="673" spans="21:40" ht="12.75" customHeight="1" x14ac:dyDescent="0.2">
      <c r="U673" s="251"/>
      <c r="V673" s="250"/>
      <c r="W673" s="383"/>
      <c r="X673" s="383"/>
      <c r="Y673" s="30"/>
      <c r="Z673" s="383"/>
      <c r="AA673" s="383"/>
      <c r="AB673" s="15"/>
      <c r="AC673" s="43" t="s">
        <v>36</v>
      </c>
      <c r="AD673" s="25">
        <v>6</v>
      </c>
      <c r="AE673" s="30"/>
      <c r="AF673" s="26">
        <f>II2Ext!$H$35+6*(100-II2Ext!$H$35)/30</f>
        <v>59.2</v>
      </c>
      <c r="AG673" s="27">
        <f t="shared" si="78"/>
        <v>55.9</v>
      </c>
      <c r="AH673" s="30"/>
      <c r="AI673" s="43" t="s">
        <v>36</v>
      </c>
      <c r="AJ673" s="25">
        <v>6</v>
      </c>
      <c r="AK673" s="30"/>
      <c r="AL673" s="26">
        <f>ROUNDDOWN(II2Ext!$H$30*AF673/500,1)*5</f>
        <v>11.5</v>
      </c>
      <c r="AM673" s="242">
        <f t="shared" si="80"/>
        <v>11.5</v>
      </c>
      <c r="AN673" s="28">
        <f t="shared" si="79"/>
        <v>0.5</v>
      </c>
    </row>
    <row r="674" spans="21:40" ht="12.75" customHeight="1" x14ac:dyDescent="0.2">
      <c r="U674" s="251"/>
      <c r="V674" s="250"/>
      <c r="W674" s="383"/>
      <c r="X674" s="383"/>
      <c r="Y674" s="30"/>
      <c r="Z674" s="383"/>
      <c r="AA674" s="383"/>
      <c r="AB674" s="15"/>
      <c r="AC674" s="24">
        <v>4</v>
      </c>
      <c r="AD674" s="25">
        <v>5</v>
      </c>
      <c r="AE674" s="30"/>
      <c r="AF674" s="26">
        <f>II2Ext!$H$35+4*(100-II2Ext!$H$35)/30</f>
        <v>55.8</v>
      </c>
      <c r="AG674" s="27">
        <f t="shared" si="78"/>
        <v>52.5</v>
      </c>
      <c r="AH674" s="30"/>
      <c r="AI674" s="24">
        <v>4</v>
      </c>
      <c r="AJ674" s="25">
        <v>5</v>
      </c>
      <c r="AK674" s="30"/>
      <c r="AL674" s="26">
        <f>ROUNDDOWN(II2Ext!$H$30*AF674/500,1)*5</f>
        <v>11</v>
      </c>
      <c r="AM674" s="242">
        <f t="shared" si="80"/>
        <v>10.5</v>
      </c>
      <c r="AN674" s="28">
        <f t="shared" si="79"/>
        <v>1</v>
      </c>
    </row>
    <row r="675" spans="21:40" ht="12.75" customHeight="1" x14ac:dyDescent="0.2">
      <c r="U675" s="251"/>
      <c r="V675" s="250"/>
      <c r="W675" s="383"/>
      <c r="X675" s="383"/>
      <c r="Y675" s="30"/>
      <c r="Z675" s="383"/>
      <c r="AA675" s="383"/>
      <c r="AB675" s="15"/>
      <c r="AC675" s="46" t="s">
        <v>9</v>
      </c>
      <c r="AD675" s="34">
        <v>4</v>
      </c>
      <c r="AE675" s="35"/>
      <c r="AF675" s="47">
        <f>II2Ext!$H$35+2*(100-II2Ext!$H$35)/30</f>
        <v>52.4</v>
      </c>
      <c r="AG675" s="48">
        <f t="shared" si="78"/>
        <v>49.1</v>
      </c>
      <c r="AH675" s="30"/>
      <c r="AI675" s="46" t="s">
        <v>9</v>
      </c>
      <c r="AJ675" s="34">
        <v>4</v>
      </c>
      <c r="AK675" s="35"/>
      <c r="AL675" s="26">
        <f>ROUNDDOWN(II2Ext!$H$30*AF675/500,1)*5</f>
        <v>10</v>
      </c>
      <c r="AM675" s="242">
        <f t="shared" si="80"/>
        <v>10</v>
      </c>
      <c r="AN675" s="38">
        <f t="shared" si="79"/>
        <v>0.5</v>
      </c>
    </row>
    <row r="676" spans="21:40" ht="12.75" customHeight="1" x14ac:dyDescent="0.2">
      <c r="U676" s="251"/>
      <c r="V676" s="250"/>
      <c r="W676" s="383"/>
      <c r="X676" s="383"/>
      <c r="Y676" s="30"/>
      <c r="Z676" s="383"/>
      <c r="AA676" s="383"/>
      <c r="AB676" s="15"/>
      <c r="AC676" s="43" t="s">
        <v>36</v>
      </c>
      <c r="AD676" s="25">
        <v>3</v>
      </c>
      <c r="AE676" s="30"/>
      <c r="AF676" s="26">
        <f>II2Ext!$H$35</f>
        <v>49</v>
      </c>
      <c r="AG676" s="27">
        <f>AF677+0.01</f>
        <v>44.01</v>
      </c>
      <c r="AH676" s="30"/>
      <c r="AI676" s="43" t="s">
        <v>36</v>
      </c>
      <c r="AJ676" s="25">
        <v>3</v>
      </c>
      <c r="AK676" s="30"/>
      <c r="AL676" s="26">
        <f>ROUNDDOWN(II2Ext!$H$30*AF676/500,1)*5</f>
        <v>9.5</v>
      </c>
      <c r="AM676" s="242">
        <f t="shared" si="80"/>
        <v>9</v>
      </c>
      <c r="AN676" s="28">
        <f t="shared" si="79"/>
        <v>1</v>
      </c>
    </row>
    <row r="677" spans="21:40" ht="12.75" customHeight="1" x14ac:dyDescent="0.2">
      <c r="U677" s="251"/>
      <c r="V677" s="250"/>
      <c r="W677" s="383"/>
      <c r="X677" s="383"/>
      <c r="Y677" s="30"/>
      <c r="Z677" s="383"/>
      <c r="AA677" s="383"/>
      <c r="AB677" s="15"/>
      <c r="AC677" s="24">
        <v>5</v>
      </c>
      <c r="AD677" s="25">
        <v>2</v>
      </c>
      <c r="AE677" s="30"/>
      <c r="AF677" s="26">
        <f>AG678+2*(AF676-AG678)/3</f>
        <v>44</v>
      </c>
      <c r="AG677" s="27">
        <f>AF678+0.01</f>
        <v>39.01</v>
      </c>
      <c r="AH677" s="30"/>
      <c r="AI677" s="24">
        <v>5</v>
      </c>
      <c r="AJ677" s="25">
        <v>2</v>
      </c>
      <c r="AK677" s="30"/>
      <c r="AL677" s="26">
        <f>ROUNDDOWN(II2Ext!$H$30*AF677/500,1)*5</f>
        <v>8.5</v>
      </c>
      <c r="AM677" s="242">
        <f t="shared" si="80"/>
        <v>8</v>
      </c>
      <c r="AN677" s="28">
        <f t="shared" si="79"/>
        <v>1</v>
      </c>
    </row>
    <row r="678" spans="21:40" ht="12.75" customHeight="1" x14ac:dyDescent="0.2">
      <c r="U678" s="251"/>
      <c r="V678" s="250"/>
      <c r="W678" s="383"/>
      <c r="X678" s="250"/>
      <c r="Y678" s="30"/>
      <c r="Z678" s="383"/>
      <c r="AA678" s="383"/>
      <c r="AB678" s="15"/>
      <c r="AC678" s="46" t="s">
        <v>9</v>
      </c>
      <c r="AD678" s="34">
        <v>1</v>
      </c>
      <c r="AE678" s="35"/>
      <c r="AF678" s="47">
        <f>AG678+(AF676-AG678)/3</f>
        <v>39</v>
      </c>
      <c r="AG678" s="48">
        <f>II2Ext!$H$34</f>
        <v>34</v>
      </c>
      <c r="AH678" s="30"/>
      <c r="AI678" s="46" t="s">
        <v>9</v>
      </c>
      <c r="AJ678" s="34">
        <v>1</v>
      </c>
      <c r="AK678" s="35"/>
      <c r="AL678" s="26">
        <f>ROUNDDOWN(II2Ext!$H$30*AF678/500,1)*5</f>
        <v>7.5</v>
      </c>
      <c r="AM678" s="248">
        <f>ROUNDUP(II2Ext!$H$30*(II2Ext!$H$34/500),1)*5</f>
        <v>7.0000000000000009</v>
      </c>
      <c r="AN678" s="38">
        <f t="shared" si="79"/>
        <v>0.99999999999999911</v>
      </c>
    </row>
    <row r="679" spans="21:40" ht="12.75" customHeight="1" thickBot="1" x14ac:dyDescent="0.25">
      <c r="U679" s="250"/>
      <c r="V679" s="250"/>
      <c r="W679" s="383"/>
      <c r="X679" s="383"/>
      <c r="Y679" s="30"/>
      <c r="Z679" s="383"/>
      <c r="AA679" s="383"/>
      <c r="AB679" s="15"/>
      <c r="AC679" s="54">
        <v>6</v>
      </c>
      <c r="AD679" s="55">
        <v>0</v>
      </c>
      <c r="AE679" s="56"/>
      <c r="AF679" s="61">
        <f>II2Ext!$H$34-0.1</f>
        <v>33.9</v>
      </c>
      <c r="AG679" s="62">
        <v>0</v>
      </c>
      <c r="AH679" s="30"/>
      <c r="AI679" s="54">
        <v>6</v>
      </c>
      <c r="AJ679" s="55">
        <v>0</v>
      </c>
      <c r="AK679" s="56"/>
      <c r="AL679" s="61">
        <f>AM678-0.5</f>
        <v>6.5000000000000009</v>
      </c>
      <c r="AM679" s="249">
        <v>0</v>
      </c>
      <c r="AN679" s="59">
        <f>IF(AM679&gt;AM678,"ALARM",AL679)</f>
        <v>6.5000000000000009</v>
      </c>
    </row>
    <row r="680" spans="21:40" ht="12.75" customHeight="1" x14ac:dyDescent="0.2">
      <c r="U680" s="15"/>
      <c r="V680" s="15"/>
      <c r="W680" s="15"/>
      <c r="X680" s="15"/>
      <c r="Y680" s="15"/>
      <c r="Z680" s="15"/>
      <c r="AA680" s="15"/>
      <c r="AB680" s="15"/>
      <c r="AC680" s="15"/>
      <c r="AD680" s="15"/>
      <c r="AE680" s="15"/>
      <c r="AF680" s="15"/>
      <c r="AG680" s="15"/>
      <c r="AH680" s="15"/>
      <c r="AI680" s="15"/>
      <c r="AJ680" s="15"/>
      <c r="AK680" s="15"/>
      <c r="AL680" s="15"/>
      <c r="AM680" s="15"/>
      <c r="AN680" s="15"/>
    </row>
    <row r="681" spans="21:40" ht="12.75" customHeight="1" x14ac:dyDescent="0.2">
      <c r="U681" s="15"/>
      <c r="V681" s="15"/>
      <c r="W681" s="15"/>
      <c r="X681" s="15"/>
      <c r="Y681" s="15"/>
      <c r="Z681" s="15"/>
      <c r="AA681" s="15"/>
      <c r="AB681" s="15"/>
      <c r="AC681" s="15"/>
      <c r="AD681" s="15"/>
      <c r="AE681" s="15"/>
      <c r="AF681" s="15"/>
      <c r="AG681" s="15"/>
      <c r="AH681" s="15"/>
      <c r="AI681" s="15"/>
      <c r="AJ681" s="15"/>
      <c r="AK681" s="15"/>
      <c r="AL681" s="15"/>
      <c r="AM681" s="15"/>
      <c r="AN681" s="15"/>
    </row>
    <row r="682" spans="21:40" ht="12.75" customHeight="1" x14ac:dyDescent="0.2">
      <c r="U682" s="15"/>
      <c r="V682" s="15"/>
      <c r="W682" s="15"/>
      <c r="X682" s="15"/>
      <c r="Y682" s="15"/>
      <c r="Z682" s="15"/>
      <c r="AA682" s="15"/>
      <c r="AB682" s="15"/>
      <c r="AC682" s="15"/>
      <c r="AD682" s="15"/>
      <c r="AE682" s="15"/>
      <c r="AF682" s="15"/>
      <c r="AG682" s="15"/>
      <c r="AH682" s="15"/>
      <c r="AI682" s="15"/>
      <c r="AJ682" s="15"/>
      <c r="AK682" s="15"/>
      <c r="AL682" s="15"/>
      <c r="AM682" s="15"/>
      <c r="AN682" s="15"/>
    </row>
    <row r="683" spans="21:40" ht="12.75" customHeight="1" x14ac:dyDescent="0.2">
      <c r="U683" s="15"/>
      <c r="V683" s="15"/>
      <c r="W683" s="15"/>
      <c r="X683" s="15"/>
      <c r="Y683" s="15"/>
      <c r="Z683" s="15"/>
      <c r="AA683" s="15"/>
      <c r="AB683" s="15"/>
      <c r="AC683" s="15"/>
      <c r="AD683" s="15"/>
      <c r="AE683" s="15"/>
      <c r="AF683" s="15"/>
      <c r="AG683" s="15"/>
      <c r="AH683" s="15"/>
      <c r="AI683" s="15"/>
      <c r="AJ683" s="15"/>
      <c r="AK683" s="15"/>
      <c r="AL683" s="15"/>
      <c r="AM683" s="15"/>
      <c r="AN683" s="15"/>
    </row>
    <row r="684" spans="21:40" ht="12.75" customHeight="1" x14ac:dyDescent="0.2">
      <c r="U684" s="15"/>
      <c r="V684" s="15"/>
      <c r="W684" s="15"/>
      <c r="X684" s="15"/>
      <c r="Y684" s="15"/>
      <c r="Z684" s="15"/>
      <c r="AA684" s="15"/>
      <c r="AB684" s="15"/>
      <c r="AC684" s="15"/>
      <c r="AD684" s="15"/>
      <c r="AE684" s="15"/>
      <c r="AF684" s="15"/>
      <c r="AG684" s="15"/>
      <c r="AH684" s="15"/>
      <c r="AI684" s="15"/>
      <c r="AJ684" s="15"/>
      <c r="AK684" s="15"/>
      <c r="AL684" s="15"/>
      <c r="AM684" s="15"/>
      <c r="AN684" s="15"/>
    </row>
    <row r="685" spans="21:40" ht="12.75" customHeight="1" x14ac:dyDescent="0.2">
      <c r="U685" s="15"/>
      <c r="V685" s="15"/>
      <c r="W685" s="15"/>
      <c r="X685" s="15"/>
      <c r="Y685" s="15"/>
      <c r="Z685" s="15"/>
      <c r="AA685" s="15"/>
      <c r="AB685" s="15"/>
      <c r="AC685" s="15"/>
      <c r="AD685" s="15"/>
      <c r="AE685" s="15"/>
      <c r="AF685" s="15"/>
      <c r="AG685" s="15"/>
      <c r="AH685" s="15"/>
      <c r="AI685" s="15"/>
      <c r="AJ685" s="15"/>
      <c r="AK685" s="15"/>
      <c r="AL685" s="15"/>
      <c r="AM685" s="15"/>
      <c r="AN685" s="15"/>
    </row>
    <row r="686" spans="21:40" ht="12.75" customHeight="1" x14ac:dyDescent="0.2">
      <c r="U686" s="15"/>
      <c r="V686" s="15"/>
      <c r="W686" s="15"/>
      <c r="X686" s="15"/>
      <c r="Y686" s="15"/>
      <c r="Z686" s="15"/>
      <c r="AA686" s="15"/>
      <c r="AB686" s="15"/>
      <c r="AC686" s="15"/>
      <c r="AD686" s="15"/>
      <c r="AE686" s="15"/>
      <c r="AF686" s="15"/>
      <c r="AG686" s="15"/>
      <c r="AH686" s="15"/>
      <c r="AI686" s="15"/>
      <c r="AJ686" s="15"/>
      <c r="AK686" s="15"/>
      <c r="AL686" s="15"/>
      <c r="AM686" s="15"/>
      <c r="AN686" s="15"/>
    </row>
    <row r="687" spans="21:40" ht="12.75" customHeight="1" x14ac:dyDescent="0.2">
      <c r="U687" s="15"/>
      <c r="V687" s="15"/>
      <c r="W687" s="15"/>
      <c r="X687" s="15"/>
      <c r="Y687" s="15"/>
      <c r="Z687" s="15"/>
      <c r="AA687" s="15"/>
      <c r="AB687" s="15"/>
      <c r="AC687" s="15"/>
      <c r="AD687" s="15"/>
      <c r="AE687" s="15"/>
      <c r="AF687" s="15"/>
      <c r="AG687" s="15"/>
      <c r="AH687" s="15"/>
      <c r="AI687" s="15"/>
      <c r="AJ687" s="15"/>
      <c r="AK687" s="15"/>
      <c r="AL687" s="15"/>
      <c r="AM687" s="15"/>
      <c r="AN687" s="15"/>
    </row>
    <row r="688" spans="21:40" ht="12.75" customHeight="1" x14ac:dyDescent="0.2">
      <c r="U688" s="15"/>
      <c r="V688" s="15"/>
      <c r="W688" s="15"/>
      <c r="X688" s="15"/>
      <c r="Y688" s="15"/>
      <c r="Z688" s="15"/>
      <c r="AA688" s="15"/>
      <c r="AB688" s="15"/>
      <c r="AC688" s="15"/>
      <c r="AD688" s="15"/>
      <c r="AE688" s="15"/>
      <c r="AF688" s="15"/>
      <c r="AG688" s="15"/>
      <c r="AH688" s="15"/>
      <c r="AI688" s="15"/>
      <c r="AJ688" s="15"/>
      <c r="AK688" s="15"/>
      <c r="AL688" s="15"/>
      <c r="AM688" s="15"/>
      <c r="AN688" s="15"/>
    </row>
    <row r="689" spans="21:40" ht="12.75" customHeight="1" x14ac:dyDescent="0.2">
      <c r="U689" s="15"/>
      <c r="V689" s="15"/>
      <c r="W689" s="15"/>
      <c r="X689" s="15"/>
      <c r="Y689" s="15"/>
      <c r="Z689" s="15"/>
      <c r="AA689" s="15"/>
      <c r="AB689" s="15"/>
      <c r="AC689" s="15"/>
      <c r="AD689" s="15"/>
      <c r="AE689" s="15"/>
      <c r="AF689" s="15"/>
      <c r="AG689" s="15"/>
      <c r="AH689" s="15"/>
      <c r="AI689" s="15"/>
      <c r="AJ689" s="15"/>
      <c r="AK689" s="15"/>
      <c r="AL689" s="15"/>
      <c r="AM689" s="15"/>
      <c r="AN689" s="15"/>
    </row>
    <row r="690" spans="21:40" ht="12.75" customHeight="1" x14ac:dyDescent="0.2">
      <c r="U690" s="15"/>
      <c r="V690" s="15"/>
      <c r="W690" s="15"/>
      <c r="X690" s="15"/>
      <c r="Y690" s="15"/>
      <c r="Z690" s="15"/>
      <c r="AA690" s="15"/>
      <c r="AB690" s="15"/>
      <c r="AC690" s="15"/>
      <c r="AD690" s="15"/>
      <c r="AE690" s="15"/>
      <c r="AF690" s="15"/>
      <c r="AG690" s="15"/>
      <c r="AH690" s="15"/>
      <c r="AI690" s="15"/>
      <c r="AJ690" s="15"/>
      <c r="AK690" s="15"/>
      <c r="AL690" s="15"/>
      <c r="AM690" s="15"/>
      <c r="AN690" s="15"/>
    </row>
    <row r="691" spans="21:40" ht="12.75" customHeight="1" x14ac:dyDescent="0.2">
      <c r="U691" s="15"/>
      <c r="V691" s="15"/>
      <c r="W691" s="15"/>
      <c r="X691" s="15"/>
      <c r="Y691" s="15"/>
      <c r="Z691" s="15"/>
      <c r="AA691" s="15"/>
      <c r="AB691" s="15"/>
      <c r="AC691" s="15"/>
      <c r="AD691" s="15"/>
      <c r="AE691" s="15"/>
      <c r="AF691" s="15"/>
      <c r="AG691" s="15"/>
      <c r="AH691" s="15"/>
      <c r="AI691" s="15"/>
      <c r="AJ691" s="15"/>
      <c r="AK691" s="15"/>
      <c r="AL691" s="15"/>
      <c r="AM691" s="15"/>
      <c r="AN691" s="15"/>
    </row>
    <row r="692" spans="21:40" ht="12.75" customHeight="1" x14ac:dyDescent="0.2">
      <c r="U692" s="15"/>
      <c r="V692" s="15"/>
      <c r="W692" s="15"/>
      <c r="X692" s="15"/>
      <c r="Y692" s="15"/>
      <c r="Z692" s="15"/>
      <c r="AA692" s="15"/>
      <c r="AB692" s="15"/>
      <c r="AC692" s="15"/>
      <c r="AD692" s="15"/>
      <c r="AE692" s="15"/>
      <c r="AF692" s="15"/>
      <c r="AG692" s="15"/>
      <c r="AH692" s="15"/>
      <c r="AI692" s="15"/>
      <c r="AJ692" s="15"/>
      <c r="AK692" s="15"/>
      <c r="AL692" s="15"/>
      <c r="AM692" s="15"/>
      <c r="AN692" s="15"/>
    </row>
    <row r="693" spans="21:40" ht="12.75" customHeight="1" x14ac:dyDescent="0.2">
      <c r="U693" s="15"/>
      <c r="V693" s="15"/>
      <c r="W693" s="15"/>
      <c r="X693" s="15"/>
      <c r="Y693" s="15"/>
      <c r="Z693" s="15"/>
      <c r="AA693" s="15"/>
      <c r="AB693" s="15"/>
      <c r="AC693" s="15"/>
      <c r="AD693" s="15"/>
      <c r="AE693" s="15"/>
      <c r="AF693" s="15"/>
      <c r="AG693" s="15"/>
      <c r="AH693" s="15"/>
      <c r="AI693" s="15"/>
      <c r="AJ693" s="15"/>
      <c r="AK693" s="15"/>
      <c r="AL693" s="15"/>
      <c r="AM693" s="15"/>
      <c r="AN693" s="15"/>
    </row>
    <row r="694" spans="21:40" ht="12.75" customHeight="1" x14ac:dyDescent="0.2">
      <c r="U694" s="15"/>
      <c r="V694" s="15"/>
      <c r="W694" s="15"/>
      <c r="X694" s="15"/>
      <c r="Y694" s="15"/>
      <c r="Z694" s="15"/>
      <c r="AA694" s="15"/>
      <c r="AB694" s="15"/>
      <c r="AC694" s="15"/>
      <c r="AD694" s="15"/>
      <c r="AE694" s="15"/>
      <c r="AF694" s="15"/>
      <c r="AG694" s="15"/>
      <c r="AH694" s="15"/>
      <c r="AI694" s="15"/>
      <c r="AJ694" s="15"/>
      <c r="AK694" s="15"/>
      <c r="AL694" s="15"/>
      <c r="AM694" s="15"/>
      <c r="AN694" s="15"/>
    </row>
    <row r="695" spans="21:40" ht="12.75" customHeight="1" x14ac:dyDescent="0.2">
      <c r="U695" s="15"/>
      <c r="V695" s="15"/>
      <c r="W695" s="15"/>
      <c r="X695" s="15"/>
      <c r="Y695" s="15"/>
      <c r="Z695" s="15"/>
      <c r="AA695" s="15"/>
      <c r="AB695" s="15"/>
      <c r="AC695" s="15"/>
      <c r="AD695" s="15"/>
      <c r="AE695" s="15"/>
      <c r="AF695" s="15"/>
      <c r="AG695" s="15"/>
      <c r="AH695" s="15"/>
      <c r="AI695" s="15"/>
      <c r="AJ695" s="15"/>
      <c r="AK695" s="15"/>
      <c r="AL695" s="15"/>
      <c r="AM695" s="15"/>
      <c r="AN695" s="15"/>
    </row>
    <row r="696" spans="21:40" ht="12.75" customHeight="1" x14ac:dyDescent="0.2">
      <c r="U696" s="15"/>
      <c r="V696" s="15"/>
      <c r="W696" s="15"/>
      <c r="X696" s="15"/>
      <c r="Y696" s="15"/>
      <c r="Z696" s="15"/>
      <c r="AA696" s="15"/>
      <c r="AB696" s="15"/>
      <c r="AC696" s="15"/>
      <c r="AD696" s="15"/>
      <c r="AE696" s="15"/>
      <c r="AF696" s="15"/>
      <c r="AG696" s="15"/>
      <c r="AH696" s="15"/>
      <c r="AI696" s="15"/>
      <c r="AJ696" s="15"/>
      <c r="AK696" s="15"/>
      <c r="AL696" s="15"/>
      <c r="AM696" s="15"/>
      <c r="AN696" s="15"/>
    </row>
    <row r="697" spans="21:40" ht="12.75" customHeight="1" x14ac:dyDescent="0.2">
      <c r="U697" s="15"/>
      <c r="V697" s="15"/>
      <c r="W697" s="15"/>
      <c r="X697" s="15"/>
      <c r="Y697" s="15"/>
      <c r="Z697" s="15"/>
      <c r="AA697" s="15"/>
      <c r="AB697" s="15"/>
      <c r="AC697" s="15"/>
      <c r="AD697" s="15"/>
      <c r="AE697" s="15"/>
      <c r="AF697" s="15"/>
      <c r="AG697" s="15"/>
      <c r="AH697" s="15"/>
      <c r="AI697" s="15"/>
      <c r="AJ697" s="15"/>
      <c r="AK697" s="15"/>
      <c r="AL697" s="15"/>
      <c r="AM697" s="15"/>
      <c r="AN697" s="15"/>
    </row>
    <row r="698" spans="21:40" ht="12.75" customHeight="1" x14ac:dyDescent="0.2">
      <c r="U698" s="15"/>
      <c r="V698" s="15"/>
      <c r="W698" s="15"/>
      <c r="X698" s="15"/>
      <c r="Y698" s="15"/>
      <c r="Z698" s="15"/>
      <c r="AA698" s="15"/>
      <c r="AB698" s="15"/>
      <c r="AC698" s="15"/>
      <c r="AD698" s="15"/>
      <c r="AE698" s="15"/>
      <c r="AF698" s="15"/>
      <c r="AG698" s="15"/>
      <c r="AH698" s="15"/>
      <c r="AI698" s="15"/>
      <c r="AJ698" s="15"/>
      <c r="AK698" s="15"/>
      <c r="AL698" s="15"/>
      <c r="AM698" s="15"/>
      <c r="AN698" s="15"/>
    </row>
    <row r="699" spans="21:40" ht="12.75" customHeight="1" x14ac:dyDescent="0.2">
      <c r="U699" s="15"/>
      <c r="V699" s="15"/>
      <c r="W699" s="15"/>
      <c r="X699" s="15"/>
      <c r="Y699" s="15"/>
      <c r="Z699" s="15"/>
      <c r="AA699" s="15"/>
      <c r="AB699" s="15"/>
      <c r="AC699" s="15"/>
      <c r="AD699" s="15"/>
      <c r="AE699" s="15"/>
      <c r="AF699" s="15"/>
      <c r="AG699" s="15"/>
      <c r="AH699" s="15"/>
      <c r="AI699" s="15"/>
      <c r="AJ699" s="15"/>
      <c r="AK699" s="15"/>
      <c r="AL699" s="15"/>
      <c r="AM699" s="15"/>
      <c r="AN699" s="15"/>
    </row>
    <row r="700" spans="21:40" ht="12.75" customHeight="1" x14ac:dyDescent="0.2">
      <c r="U700" s="15"/>
      <c r="V700" s="15"/>
      <c r="W700" s="15"/>
      <c r="X700" s="15"/>
      <c r="Y700" s="15"/>
      <c r="Z700" s="15"/>
      <c r="AA700" s="15"/>
      <c r="AB700" s="15"/>
      <c r="AC700" s="15"/>
      <c r="AD700" s="15"/>
      <c r="AE700" s="15"/>
      <c r="AF700" s="15"/>
      <c r="AG700" s="15"/>
      <c r="AH700" s="15"/>
      <c r="AI700" s="15"/>
      <c r="AJ700" s="15"/>
      <c r="AK700" s="15"/>
      <c r="AL700" s="15"/>
      <c r="AM700" s="15"/>
      <c r="AN700" s="15"/>
    </row>
    <row r="701" spans="21:40" ht="12.75" customHeight="1" x14ac:dyDescent="0.2">
      <c r="U701" s="15"/>
      <c r="V701" s="15"/>
      <c r="W701" s="15"/>
      <c r="X701" s="15"/>
      <c r="Y701" s="15"/>
      <c r="Z701" s="15"/>
      <c r="AA701" s="15"/>
      <c r="AB701" s="15"/>
      <c r="AC701" s="15"/>
      <c r="AD701" s="15"/>
      <c r="AE701" s="15"/>
      <c r="AF701" s="15"/>
      <c r="AG701" s="15"/>
      <c r="AH701" s="15"/>
      <c r="AI701" s="15"/>
      <c r="AJ701" s="15"/>
      <c r="AK701" s="15"/>
      <c r="AL701" s="15"/>
      <c r="AM701" s="15"/>
      <c r="AN701" s="15"/>
    </row>
    <row r="702" spans="21:40" ht="12.75" customHeight="1" x14ac:dyDescent="0.2">
      <c r="U702" s="15"/>
      <c r="V702" s="15"/>
      <c r="W702" s="15"/>
      <c r="X702" s="15"/>
      <c r="Y702" s="15"/>
      <c r="Z702" s="15"/>
      <c r="AA702" s="15"/>
      <c r="AB702" s="15"/>
      <c r="AC702" s="15"/>
      <c r="AD702" s="15"/>
      <c r="AE702" s="15"/>
      <c r="AF702" s="15"/>
      <c r="AG702" s="15"/>
      <c r="AH702" s="15"/>
      <c r="AI702" s="15"/>
      <c r="AJ702" s="15"/>
      <c r="AK702" s="15"/>
      <c r="AL702" s="15"/>
      <c r="AM702" s="15"/>
      <c r="AN702" s="15"/>
    </row>
    <row r="703" spans="21:40" ht="12.75" customHeight="1" x14ac:dyDescent="0.2">
      <c r="U703" s="15"/>
      <c r="V703" s="15"/>
      <c r="W703" s="15"/>
      <c r="X703" s="15"/>
      <c r="Y703" s="15"/>
      <c r="Z703" s="15"/>
      <c r="AA703" s="15"/>
      <c r="AB703" s="15"/>
      <c r="AC703" s="15"/>
      <c r="AD703" s="15"/>
      <c r="AE703" s="15"/>
      <c r="AF703" s="15"/>
      <c r="AG703" s="15"/>
      <c r="AH703" s="15"/>
      <c r="AI703" s="15"/>
      <c r="AJ703" s="15"/>
      <c r="AK703" s="15"/>
      <c r="AL703" s="15"/>
      <c r="AM703" s="15"/>
      <c r="AN703" s="15"/>
    </row>
    <row r="704" spans="21:40" ht="12.75" customHeight="1" x14ac:dyDescent="0.2">
      <c r="U704" s="15"/>
      <c r="V704" s="15"/>
      <c r="W704" s="15"/>
      <c r="X704" s="15"/>
      <c r="Y704" s="15"/>
      <c r="Z704" s="15"/>
      <c r="AA704" s="15"/>
      <c r="AB704" s="15"/>
      <c r="AC704" s="15"/>
      <c r="AD704" s="15"/>
      <c r="AE704" s="15"/>
      <c r="AF704" s="15"/>
      <c r="AG704" s="15"/>
      <c r="AH704" s="15"/>
      <c r="AI704" s="15"/>
      <c r="AJ704" s="15"/>
      <c r="AK704" s="15"/>
      <c r="AL704" s="15"/>
      <c r="AM704" s="15"/>
      <c r="AN704" s="15"/>
    </row>
    <row r="705" spans="20:40" ht="12.75" customHeight="1" x14ac:dyDescent="0.2">
      <c r="U705" s="15"/>
      <c r="V705" s="15"/>
      <c r="W705" s="15"/>
      <c r="X705" s="15"/>
      <c r="Y705" s="15"/>
      <c r="Z705" s="15"/>
      <c r="AA705" s="15"/>
      <c r="AB705" s="15"/>
      <c r="AC705" s="15"/>
      <c r="AD705" s="15"/>
      <c r="AE705" s="15"/>
      <c r="AF705" s="15"/>
      <c r="AG705" s="15"/>
      <c r="AH705" s="15"/>
      <c r="AI705" s="15"/>
      <c r="AJ705" s="15"/>
      <c r="AK705" s="15"/>
      <c r="AL705" s="15"/>
      <c r="AM705" s="15"/>
      <c r="AN705" s="15"/>
    </row>
    <row r="706" spans="20:40" ht="12.75" customHeight="1" x14ac:dyDescent="0.2">
      <c r="U706" s="15"/>
      <c r="V706" s="15"/>
      <c r="W706" s="15"/>
      <c r="X706" s="15"/>
      <c r="Y706" s="15"/>
      <c r="Z706" s="15"/>
      <c r="AA706" s="15"/>
      <c r="AB706" s="15"/>
      <c r="AC706" s="15"/>
      <c r="AD706" s="15"/>
      <c r="AE706" s="15"/>
      <c r="AF706" s="15"/>
      <c r="AG706" s="15"/>
      <c r="AH706" s="15"/>
      <c r="AI706" s="15"/>
      <c r="AJ706" s="15"/>
      <c r="AK706" s="15"/>
      <c r="AL706" s="15"/>
      <c r="AM706" s="15"/>
      <c r="AN706" s="15"/>
    </row>
    <row r="707" spans="20:40" ht="12.75" customHeight="1" x14ac:dyDescent="0.2">
      <c r="U707" s="15"/>
      <c r="V707" s="15"/>
      <c r="W707" s="15"/>
      <c r="X707" s="15"/>
      <c r="Y707" s="15"/>
      <c r="Z707" s="15"/>
      <c r="AA707" s="15"/>
      <c r="AB707" s="15"/>
      <c r="AC707" s="15"/>
      <c r="AD707" s="15"/>
      <c r="AE707" s="15"/>
      <c r="AF707" s="15"/>
      <c r="AG707" s="15"/>
      <c r="AH707" s="15"/>
      <c r="AI707" s="15"/>
      <c r="AJ707" s="15"/>
      <c r="AK707" s="15"/>
      <c r="AL707" s="15"/>
      <c r="AM707" s="15"/>
      <c r="AN707" s="15"/>
    </row>
    <row r="708" spans="20:40" ht="12.75" customHeight="1" x14ac:dyDescent="0.2">
      <c r="U708" s="15"/>
      <c r="V708" s="15"/>
      <c r="W708" s="15"/>
      <c r="X708" s="15"/>
      <c r="Y708" s="15"/>
      <c r="Z708" s="15"/>
      <c r="AA708" s="15"/>
      <c r="AB708" s="15"/>
      <c r="AC708" s="15"/>
      <c r="AD708" s="15"/>
      <c r="AE708" s="15"/>
      <c r="AF708" s="15"/>
      <c r="AG708" s="15"/>
      <c r="AH708" s="15"/>
      <c r="AI708" s="15"/>
      <c r="AJ708" s="15"/>
      <c r="AK708" s="15"/>
      <c r="AL708" s="15"/>
      <c r="AM708" s="15"/>
      <c r="AN708" s="15"/>
    </row>
    <row r="709" spans="20:40" ht="12.75" customHeight="1" x14ac:dyDescent="0.2">
      <c r="U709" s="15"/>
      <c r="V709" s="15"/>
      <c r="W709" s="15"/>
      <c r="X709" s="15"/>
      <c r="Y709" s="15"/>
      <c r="Z709" s="15"/>
      <c r="AA709" s="15"/>
      <c r="AB709" s="15"/>
      <c r="AC709" s="15"/>
      <c r="AD709" s="15"/>
      <c r="AE709" s="15"/>
      <c r="AF709" s="15"/>
      <c r="AG709" s="15"/>
      <c r="AH709" s="15"/>
      <c r="AI709" s="15"/>
      <c r="AJ709" s="15"/>
      <c r="AK709" s="15"/>
      <c r="AL709" s="15"/>
      <c r="AM709" s="15"/>
      <c r="AN709" s="15"/>
    </row>
    <row r="710" spans="20:40" ht="12.75" customHeight="1" x14ac:dyDescent="0.2">
      <c r="U710" s="15"/>
      <c r="V710" s="15"/>
      <c r="W710" s="15"/>
      <c r="X710" s="15"/>
      <c r="Y710" s="15"/>
      <c r="Z710" s="15"/>
      <c r="AA710" s="15"/>
      <c r="AB710" s="15"/>
      <c r="AC710" s="15"/>
      <c r="AD710" s="15"/>
      <c r="AE710" s="15"/>
      <c r="AF710" s="15"/>
      <c r="AG710" s="15"/>
      <c r="AH710" s="15"/>
      <c r="AI710" s="15"/>
      <c r="AJ710" s="15"/>
      <c r="AK710" s="15"/>
      <c r="AL710" s="15"/>
      <c r="AM710" s="15"/>
      <c r="AN710" s="15"/>
    </row>
    <row r="717" spans="20:40" ht="12.75" customHeight="1" thickBot="1" x14ac:dyDescent="0.25"/>
    <row r="718" spans="20:40" ht="12.75" customHeight="1" x14ac:dyDescent="0.2">
      <c r="T718" s="112" t="s">
        <v>58</v>
      </c>
      <c r="U718" s="16"/>
      <c r="V718" s="17"/>
      <c r="W718" s="506" t="s">
        <v>25</v>
      </c>
      <c r="X718" s="507"/>
      <c r="Y718" s="516" t="s">
        <v>18</v>
      </c>
      <c r="Z718" s="511" t="s">
        <v>26</v>
      </c>
      <c r="AA718" s="512"/>
      <c r="AB718" s="15"/>
      <c r="AC718" s="18" t="s">
        <v>6</v>
      </c>
      <c r="AD718" s="19" t="s">
        <v>18</v>
      </c>
      <c r="AE718" s="384"/>
      <c r="AF718" s="502" t="s">
        <v>27</v>
      </c>
      <c r="AG718" s="503"/>
      <c r="AH718" s="20"/>
      <c r="AI718" s="18" t="s">
        <v>6</v>
      </c>
      <c r="AJ718" s="19" t="s">
        <v>18</v>
      </c>
      <c r="AK718" s="21"/>
      <c r="AL718" s="504" t="s">
        <v>28</v>
      </c>
      <c r="AM718" s="505"/>
      <c r="AN718" s="22" t="s">
        <v>29</v>
      </c>
    </row>
    <row r="719" spans="20:40" ht="12.75" customHeight="1" x14ac:dyDescent="0.2">
      <c r="U719" s="23" t="s">
        <v>30</v>
      </c>
      <c r="V719" s="10" t="s">
        <v>29</v>
      </c>
      <c r="W719" s="513" t="s">
        <v>28</v>
      </c>
      <c r="X719" s="501"/>
      <c r="Y719" s="517"/>
      <c r="Z719" s="514" t="s">
        <v>31</v>
      </c>
      <c r="AA719" s="515"/>
      <c r="AB719" s="15"/>
      <c r="AC719" s="24"/>
      <c r="AD719" s="25"/>
      <c r="AE719" s="383"/>
      <c r="AF719" s="26" t="s">
        <v>32</v>
      </c>
      <c r="AG719" s="27" t="s">
        <v>33</v>
      </c>
      <c r="AH719" s="20"/>
      <c r="AI719" s="24"/>
      <c r="AJ719" s="25"/>
      <c r="AK719" s="383"/>
      <c r="AL719" s="383" t="s">
        <v>32</v>
      </c>
      <c r="AM719" s="241" t="s">
        <v>33</v>
      </c>
      <c r="AN719" s="28"/>
    </row>
    <row r="720" spans="20:40" ht="12.75" customHeight="1" x14ac:dyDescent="0.2">
      <c r="U720" s="29" t="s">
        <v>34</v>
      </c>
      <c r="V720" s="10" t="s">
        <v>25</v>
      </c>
      <c r="W720" s="385" t="s">
        <v>32</v>
      </c>
      <c r="X720" s="383" t="s">
        <v>33</v>
      </c>
      <c r="Y720" s="517"/>
      <c r="Z720" s="514" t="s">
        <v>35</v>
      </c>
      <c r="AA720" s="515"/>
      <c r="AB720" s="30"/>
      <c r="AC720" s="24"/>
      <c r="AD720" s="25"/>
      <c r="AE720" s="30"/>
      <c r="AF720" s="31"/>
      <c r="AG720" s="32"/>
      <c r="AH720" s="30"/>
      <c r="AI720" s="33"/>
      <c r="AJ720" s="34"/>
      <c r="AK720" s="35"/>
      <c r="AL720" s="36"/>
      <c r="AM720" s="37"/>
      <c r="AN720" s="38"/>
    </row>
    <row r="721" spans="21:40" ht="12.75" customHeight="1" x14ac:dyDescent="0.2">
      <c r="U721" s="39"/>
      <c r="V721" s="11"/>
      <c r="W721" s="40"/>
      <c r="X721" s="36"/>
      <c r="Y721" s="518"/>
      <c r="Z721" s="77"/>
      <c r="AA721" s="28"/>
      <c r="AB721" s="30"/>
      <c r="AC721" s="33"/>
      <c r="AD721" s="34"/>
      <c r="AE721" s="35"/>
      <c r="AF721" s="41"/>
      <c r="AG721" s="42"/>
      <c r="AH721" s="30"/>
      <c r="AI721" s="43" t="s">
        <v>36</v>
      </c>
      <c r="AJ721" s="25">
        <v>15</v>
      </c>
      <c r="AK721" s="30"/>
      <c r="AL721" s="44">
        <f>II3Ext!$H$30</f>
        <v>20</v>
      </c>
      <c r="AM721" s="241">
        <f>AL722+0.5</f>
        <v>19.5</v>
      </c>
      <c r="AN721" s="28">
        <f t="shared" ref="AN721:AN735" si="81">IF(AM721&gt;AL721,"ALARM",AL721-AL722)</f>
        <v>1</v>
      </c>
    </row>
    <row r="722" spans="21:40" ht="12.75" customHeight="1" x14ac:dyDescent="0.2">
      <c r="U722" s="70">
        <f>+II3Ext!A43</f>
        <v>0</v>
      </c>
      <c r="V722" s="72">
        <f>IF(II3Ext!$H$32="M",AN721+U722,AN764+U722)</f>
        <v>1.5</v>
      </c>
      <c r="W722" s="45">
        <f>II3Ext!$H$30</f>
        <v>20</v>
      </c>
      <c r="X722" s="241">
        <f>W723+0.5</f>
        <v>19</v>
      </c>
      <c r="Y722" s="385">
        <v>15</v>
      </c>
      <c r="Z722" s="79" t="str">
        <f>IF(ABS(IF(II3Ext!$H$32="M",AL721-W722,AL764-W722))&gt;1,"ALARM"," ")</f>
        <v xml:space="preserve"> </v>
      </c>
      <c r="AA722" s="76" t="str">
        <f>IF(ABS(IF(II3Ext!$H$32="M",AM721-X722,AM764-X722))&gt;1,"ALARM"," ")</f>
        <v xml:space="preserve"> </v>
      </c>
      <c r="AB722" s="30"/>
      <c r="AC722" s="43" t="s">
        <v>36</v>
      </c>
      <c r="AD722" s="25">
        <v>15</v>
      </c>
      <c r="AE722" s="30"/>
      <c r="AF722" s="26">
        <f>II3Ext!$H$35+12*(100-II3Ext!$H$35)/12</f>
        <v>100</v>
      </c>
      <c r="AG722" s="27">
        <f t="shared" ref="AG722:AG733" si="82">AF723+0.1</f>
        <v>95.85</v>
      </c>
      <c r="AH722" s="30"/>
      <c r="AI722" s="24">
        <v>1</v>
      </c>
      <c r="AJ722" s="25">
        <v>14</v>
      </c>
      <c r="AK722" s="30"/>
      <c r="AL722" s="383">
        <f>ROUNDDOWN(II3Ext!$H$30*AF723/500,1)*5</f>
        <v>19</v>
      </c>
      <c r="AM722" s="241">
        <f t="shared" ref="AM722:AM734" si="83">AL723+0.5</f>
        <v>18.5</v>
      </c>
      <c r="AN722" s="28">
        <f t="shared" si="81"/>
        <v>1</v>
      </c>
    </row>
    <row r="723" spans="21:40" ht="12.75" customHeight="1" x14ac:dyDescent="0.2">
      <c r="U723" s="70">
        <f>+II3Ext!A44</f>
        <v>0</v>
      </c>
      <c r="V723" s="73">
        <f>IF(II3Ext!$H$32="M",AN722+U723,AN765+U723)</f>
        <v>1</v>
      </c>
      <c r="W723" s="385">
        <f t="shared" ref="W723:W737" si="84">W722-V722</f>
        <v>18.5</v>
      </c>
      <c r="X723" s="241">
        <f t="shared" ref="X723:X736" si="85">W724+0.5</f>
        <v>18</v>
      </c>
      <c r="Y723" s="385">
        <v>14</v>
      </c>
      <c r="Z723" s="77" t="str">
        <f>IF(ABS(IF(II3Ext!$H$32="M",AL722-W723,AL765-W723))&gt;1,"ALARM"," ")</f>
        <v xml:space="preserve"> </v>
      </c>
      <c r="AA723" s="28" t="str">
        <f>IF(ABS(IF(II3Ext!$H$32="M",AM722-X723,AM765-X723))&gt;1,"ALARM"," ")</f>
        <v xml:space="preserve"> </v>
      </c>
      <c r="AB723" s="30"/>
      <c r="AC723" s="24">
        <v>1</v>
      </c>
      <c r="AD723" s="25">
        <v>14</v>
      </c>
      <c r="AE723" s="30"/>
      <c r="AF723" s="26">
        <f>II3Ext!$H$35+11*(100-II3Ext!$H$35)/12</f>
        <v>95.75</v>
      </c>
      <c r="AG723" s="27">
        <f t="shared" si="82"/>
        <v>91.6</v>
      </c>
      <c r="AH723" s="30"/>
      <c r="AI723" s="46" t="s">
        <v>9</v>
      </c>
      <c r="AJ723" s="34">
        <v>13</v>
      </c>
      <c r="AK723" s="35"/>
      <c r="AL723" s="383">
        <f>ROUNDDOWN(II3Ext!$H$30*AF724/500,1)*5</f>
        <v>18</v>
      </c>
      <c r="AM723" s="241">
        <f t="shared" si="83"/>
        <v>17.5</v>
      </c>
      <c r="AN723" s="38">
        <f t="shared" si="81"/>
        <v>1</v>
      </c>
    </row>
    <row r="724" spans="21:40" ht="12.75" customHeight="1" x14ac:dyDescent="0.2">
      <c r="U724" s="70">
        <f>+II3Ext!A45</f>
        <v>0</v>
      </c>
      <c r="V724" s="73">
        <f>IF(II3Ext!$H$32="M",AN723+U724,AN766+U724)</f>
        <v>1</v>
      </c>
      <c r="W724" s="40">
        <f t="shared" si="84"/>
        <v>17.5</v>
      </c>
      <c r="X724" s="241">
        <f t="shared" si="85"/>
        <v>17</v>
      </c>
      <c r="Y724" s="40">
        <v>13</v>
      </c>
      <c r="Z724" s="80" t="str">
        <f>IF(ABS(IF(II3Ext!$H$32="M",AL723-W724,AL766-W724))&gt;1,"ALARM"," ")</f>
        <v xml:space="preserve"> </v>
      </c>
      <c r="AA724" s="38" t="str">
        <f>IF(ABS(IF(II3Ext!$H$32="M",AM723-X724,AM766-X724))&gt;1,"ALARM"," ")</f>
        <v xml:space="preserve"> </v>
      </c>
      <c r="AB724" s="30"/>
      <c r="AC724" s="46" t="s">
        <v>9</v>
      </c>
      <c r="AD724" s="34">
        <v>13</v>
      </c>
      <c r="AE724" s="35"/>
      <c r="AF724" s="47">
        <f>II3Ext!$H$35+10*(100-II3Ext!$H$35)/12</f>
        <v>91.5</v>
      </c>
      <c r="AG724" s="48">
        <f t="shared" si="82"/>
        <v>87.35</v>
      </c>
      <c r="AH724" s="30"/>
      <c r="AI724" s="43" t="s">
        <v>36</v>
      </c>
      <c r="AJ724" s="25">
        <v>12</v>
      </c>
      <c r="AK724" s="30"/>
      <c r="AL724" s="383">
        <f>ROUNDDOWN(II3Ext!$H$30*AF725/500,1)*5</f>
        <v>17</v>
      </c>
      <c r="AM724" s="241">
        <f t="shared" si="83"/>
        <v>17</v>
      </c>
      <c r="AN724" s="28">
        <f t="shared" si="81"/>
        <v>0.5</v>
      </c>
    </row>
    <row r="725" spans="21:40" ht="12.75" customHeight="1" x14ac:dyDescent="0.2">
      <c r="U725" s="70">
        <f>+II3Ext!A46</f>
        <v>0</v>
      </c>
      <c r="V725" s="72">
        <f>IF(II3Ext!$H$32="M",AN724+U725,AN767+U725)</f>
        <v>1</v>
      </c>
      <c r="W725" s="385">
        <f t="shared" si="84"/>
        <v>16.5</v>
      </c>
      <c r="X725" s="241">
        <f t="shared" si="85"/>
        <v>16</v>
      </c>
      <c r="Y725" s="385">
        <v>12</v>
      </c>
      <c r="Z725" s="77" t="str">
        <f>IF(ABS(IF(II3Ext!$H$32="M",AL724-W725,AL767-W725))&gt;1,"ALARM"," ")</f>
        <v xml:space="preserve"> </v>
      </c>
      <c r="AA725" s="28" t="str">
        <f>IF(ABS(IF(II3Ext!$H$32="M",AM724-X725,AM767-X725))&gt;1,"ALARM"," ")</f>
        <v xml:space="preserve"> </v>
      </c>
      <c r="AB725" s="30"/>
      <c r="AC725" s="43" t="s">
        <v>36</v>
      </c>
      <c r="AD725" s="25">
        <v>12</v>
      </c>
      <c r="AE725" s="30"/>
      <c r="AF725" s="26">
        <f>II3Ext!$H$35+9*(100-II3Ext!$H$35)/12</f>
        <v>87.25</v>
      </c>
      <c r="AG725" s="27">
        <f t="shared" si="82"/>
        <v>83.1</v>
      </c>
      <c r="AH725" s="30"/>
      <c r="AI725" s="24">
        <v>2</v>
      </c>
      <c r="AJ725" s="25">
        <v>11</v>
      </c>
      <c r="AK725" s="30"/>
      <c r="AL725" s="383">
        <f>ROUNDDOWN(II3Ext!$H$30*AF726/500,1)*5</f>
        <v>16.5</v>
      </c>
      <c r="AM725" s="241">
        <f t="shared" si="83"/>
        <v>16</v>
      </c>
      <c r="AN725" s="28">
        <f t="shared" si="81"/>
        <v>1</v>
      </c>
    </row>
    <row r="726" spans="21:40" ht="12.75" customHeight="1" x14ac:dyDescent="0.2">
      <c r="U726" s="70">
        <f>+II3Ext!A47</f>
        <v>0</v>
      </c>
      <c r="V726" s="73">
        <f>IF(II3Ext!$H$32="M",AN725+U726,AN768+U726)</f>
        <v>1</v>
      </c>
      <c r="W726" s="385">
        <f t="shared" si="84"/>
        <v>15.5</v>
      </c>
      <c r="X726" s="241">
        <f t="shared" si="85"/>
        <v>15</v>
      </c>
      <c r="Y726" s="385">
        <v>11</v>
      </c>
      <c r="Z726" s="77" t="str">
        <f>IF(ABS(IF(II3Ext!$H$32="M",AL725-W726,AL768-W726))&gt;1,"ALARM"," ")</f>
        <v xml:space="preserve"> </v>
      </c>
      <c r="AA726" s="28" t="str">
        <f>IF(ABS(IF(II3Ext!$H$32="M",AM725-X726,AM768-X726))&gt;1,"ALARM"," ")</f>
        <v xml:space="preserve"> </v>
      </c>
      <c r="AB726" s="30"/>
      <c r="AC726" s="24">
        <v>2</v>
      </c>
      <c r="AD726" s="25">
        <v>11</v>
      </c>
      <c r="AE726" s="30"/>
      <c r="AF726" s="26">
        <f>II3Ext!$H$35+8*(100-II3Ext!$H$35)/12</f>
        <v>83</v>
      </c>
      <c r="AG726" s="27">
        <f t="shared" si="82"/>
        <v>78.849999999999994</v>
      </c>
      <c r="AH726" s="30"/>
      <c r="AI726" s="46" t="s">
        <v>9</v>
      </c>
      <c r="AJ726" s="34">
        <v>10</v>
      </c>
      <c r="AK726" s="35"/>
      <c r="AL726" s="383">
        <f>ROUNDDOWN(II3Ext!$H$30*AF727/500,1)*5</f>
        <v>15.5</v>
      </c>
      <c r="AM726" s="241">
        <f t="shared" si="83"/>
        <v>15</v>
      </c>
      <c r="AN726" s="38">
        <f t="shared" si="81"/>
        <v>1</v>
      </c>
    </row>
    <row r="727" spans="21:40" ht="12.75" customHeight="1" x14ac:dyDescent="0.2">
      <c r="U727" s="70">
        <f>+II3Ext!A48</f>
        <v>0</v>
      </c>
      <c r="V727" s="75">
        <f>IF(II3Ext!$H$32="M",AN726+U727,AN769+U727)</f>
        <v>1</v>
      </c>
      <c r="W727" s="40">
        <f t="shared" si="84"/>
        <v>14.5</v>
      </c>
      <c r="X727" s="241">
        <f t="shared" si="85"/>
        <v>14</v>
      </c>
      <c r="Y727" s="40">
        <v>10</v>
      </c>
      <c r="Z727" s="77" t="str">
        <f>IF(ABS(IF(II3Ext!$H$32="M",AL726-W727,AL769-W727))&gt;1,"ALARM"," ")</f>
        <v xml:space="preserve"> </v>
      </c>
      <c r="AA727" s="28" t="str">
        <f>IF(ABS(IF(II3Ext!$H$32="M",AM726-X727,AM769-X727))&gt;1,"ALARM"," ")</f>
        <v xml:space="preserve"> </v>
      </c>
      <c r="AB727" s="30"/>
      <c r="AC727" s="46" t="s">
        <v>9</v>
      </c>
      <c r="AD727" s="34">
        <v>10</v>
      </c>
      <c r="AE727" s="35"/>
      <c r="AF727" s="47">
        <f>II3Ext!$H$35+7*(100-II3Ext!$H$35)/12</f>
        <v>78.75</v>
      </c>
      <c r="AG727" s="48">
        <f t="shared" si="82"/>
        <v>74.599999999999994</v>
      </c>
      <c r="AH727" s="30"/>
      <c r="AI727" s="43" t="s">
        <v>36</v>
      </c>
      <c r="AJ727" s="25">
        <v>9</v>
      </c>
      <c r="AK727" s="30"/>
      <c r="AL727" s="383">
        <f>ROUNDDOWN(II3Ext!$H$30*AF728/500,1)*5</f>
        <v>14.5</v>
      </c>
      <c r="AM727" s="241">
        <f t="shared" si="83"/>
        <v>14.5</v>
      </c>
      <c r="AN727" s="28">
        <f t="shared" si="81"/>
        <v>0.5</v>
      </c>
    </row>
    <row r="728" spans="21:40" ht="12.75" customHeight="1" x14ac:dyDescent="0.2">
      <c r="U728" s="70">
        <f>+II3Ext!A49</f>
        <v>0</v>
      </c>
      <c r="V728" s="73">
        <f>IF(II3Ext!$H$32="M",AN727+U728,AN770+U728)</f>
        <v>0.5</v>
      </c>
      <c r="W728" s="385">
        <f t="shared" si="84"/>
        <v>13.5</v>
      </c>
      <c r="X728" s="241">
        <f t="shared" si="85"/>
        <v>13.5</v>
      </c>
      <c r="Y728" s="385">
        <v>9</v>
      </c>
      <c r="Z728" s="79" t="str">
        <f>IF(ABS(IF(II3Ext!$H$32="M",AL727-W728,AL770-W728))&gt;1,"ALARM"," ")</f>
        <v xml:space="preserve"> </v>
      </c>
      <c r="AA728" s="76" t="str">
        <f>IF(ABS(IF(II3Ext!$H$32="M",AM727-X728,AM770-X728))&gt;1,"ALARM"," ")</f>
        <v xml:space="preserve"> </v>
      </c>
      <c r="AB728" s="30"/>
      <c r="AC728" s="43" t="s">
        <v>36</v>
      </c>
      <c r="AD728" s="25">
        <v>9</v>
      </c>
      <c r="AE728" s="30"/>
      <c r="AF728" s="26">
        <f>II3Ext!$H$35+6*(100-II3Ext!$H$35)/12</f>
        <v>74.5</v>
      </c>
      <c r="AG728" s="27">
        <f t="shared" si="82"/>
        <v>70.349999999999994</v>
      </c>
      <c r="AH728" s="30"/>
      <c r="AI728" s="24">
        <v>3</v>
      </c>
      <c r="AJ728" s="25">
        <v>8</v>
      </c>
      <c r="AK728" s="30"/>
      <c r="AL728" s="383">
        <f>ROUNDDOWN(II3Ext!$H$30*AF729/500,1)*5</f>
        <v>14</v>
      </c>
      <c r="AM728" s="241">
        <f t="shared" si="83"/>
        <v>13.5</v>
      </c>
      <c r="AN728" s="28">
        <f t="shared" si="81"/>
        <v>1</v>
      </c>
    </row>
    <row r="729" spans="21:40" ht="12.75" customHeight="1" x14ac:dyDescent="0.2">
      <c r="U729" s="70">
        <f>+II3Ext!A50</f>
        <v>0</v>
      </c>
      <c r="V729" s="73">
        <f>IF(II3Ext!$H$32="M",AN728+U729,AN771+U729)</f>
        <v>0.5</v>
      </c>
      <c r="W729" s="385">
        <f t="shared" si="84"/>
        <v>13</v>
      </c>
      <c r="X729" s="241">
        <f t="shared" si="85"/>
        <v>13</v>
      </c>
      <c r="Y729" s="385">
        <v>8</v>
      </c>
      <c r="Z729" s="77" t="str">
        <f>IF(ABS(IF(II3Ext!$H$32="M",AL728-W729,AL771-W729))&gt;1,"ALARM"," ")</f>
        <v xml:space="preserve"> </v>
      </c>
      <c r="AA729" s="28" t="str">
        <f>IF(ABS(IF(II3Ext!$H$32="M",AM728-X729,AM771-X729))&gt;1,"ALARM"," ")</f>
        <v xml:space="preserve"> </v>
      </c>
      <c r="AB729" s="30"/>
      <c r="AC729" s="24">
        <v>3</v>
      </c>
      <c r="AD729" s="25">
        <v>8</v>
      </c>
      <c r="AE729" s="30"/>
      <c r="AF729" s="26">
        <f>II3Ext!$H$35+5*(100-II3Ext!$H$35)/12</f>
        <v>70.25</v>
      </c>
      <c r="AG729" s="27">
        <f t="shared" si="82"/>
        <v>66.099999999999994</v>
      </c>
      <c r="AH729" s="30"/>
      <c r="AI729" s="46" t="s">
        <v>9</v>
      </c>
      <c r="AJ729" s="34">
        <v>7</v>
      </c>
      <c r="AK729" s="35"/>
      <c r="AL729" s="383">
        <f>ROUNDDOWN(II3Ext!$H$30*AF730/500,1)*5</f>
        <v>13</v>
      </c>
      <c r="AM729" s="241">
        <f t="shared" si="83"/>
        <v>12.5</v>
      </c>
      <c r="AN729" s="38">
        <f t="shared" si="81"/>
        <v>1</v>
      </c>
    </row>
    <row r="730" spans="21:40" ht="12.75" customHeight="1" x14ac:dyDescent="0.2">
      <c r="U730" s="70">
        <f>+II3Ext!A51</f>
        <v>0</v>
      </c>
      <c r="V730" s="73">
        <f>IF(II3Ext!$H$32="M",AN729+U730,AN772+U730)</f>
        <v>1</v>
      </c>
      <c r="W730" s="40">
        <f t="shared" si="84"/>
        <v>12.5</v>
      </c>
      <c r="X730" s="241">
        <f t="shared" si="85"/>
        <v>12</v>
      </c>
      <c r="Y730" s="40">
        <v>7</v>
      </c>
      <c r="Z730" s="80" t="str">
        <f>IF(ABS(IF(II3Ext!$H$32="M",AL729-W730,AL772-W730))&gt;1,"ALARM"," ")</f>
        <v xml:space="preserve"> </v>
      </c>
      <c r="AA730" s="38" t="str">
        <f>IF(ABS(IF(II3Ext!$H$32="M",AM729-X730,AM772-X730))&gt;1,"ALARM"," ")</f>
        <v xml:space="preserve"> </v>
      </c>
      <c r="AB730" s="30"/>
      <c r="AC730" s="46" t="s">
        <v>9</v>
      </c>
      <c r="AD730" s="34">
        <v>7</v>
      </c>
      <c r="AE730" s="35"/>
      <c r="AF730" s="47">
        <f>II3Ext!$H$35+4*(100-II3Ext!$H$35)/12</f>
        <v>66</v>
      </c>
      <c r="AG730" s="48">
        <f t="shared" si="82"/>
        <v>61.85</v>
      </c>
      <c r="AH730" s="30"/>
      <c r="AI730" s="43" t="s">
        <v>36</v>
      </c>
      <c r="AJ730" s="25">
        <v>6</v>
      </c>
      <c r="AK730" s="30"/>
      <c r="AL730" s="383">
        <f>ROUNDDOWN(II3Ext!$H$30*AF731/500,1)*5</f>
        <v>12</v>
      </c>
      <c r="AM730" s="241">
        <f t="shared" si="83"/>
        <v>12</v>
      </c>
      <c r="AN730" s="28">
        <f t="shared" si="81"/>
        <v>0.5</v>
      </c>
    </row>
    <row r="731" spans="21:40" ht="12.75" customHeight="1" x14ac:dyDescent="0.2">
      <c r="U731" s="70">
        <f>+II3Ext!A52</f>
        <v>0</v>
      </c>
      <c r="V731" s="72">
        <f>IF(II3Ext!$H$32="M",AN730+U731,AN773+U731)</f>
        <v>0.5</v>
      </c>
      <c r="W731" s="385">
        <f t="shared" si="84"/>
        <v>11.5</v>
      </c>
      <c r="X731" s="241">
        <f t="shared" si="85"/>
        <v>11.5</v>
      </c>
      <c r="Y731" s="385">
        <v>6</v>
      </c>
      <c r="Z731" s="77" t="str">
        <f>IF(ABS(IF(II3Ext!$H$32="M",AL730-W731,AL773-W731))&gt;1,"ALARM"," ")</f>
        <v xml:space="preserve"> </v>
      </c>
      <c r="AA731" s="28" t="str">
        <f>IF(ABS(IF(II3Ext!$H$32="M",AM730-X731,AM773-X731))&gt;1,"ALARM"," ")</f>
        <v xml:space="preserve"> </v>
      </c>
      <c r="AB731" s="30"/>
      <c r="AC731" s="43" t="s">
        <v>36</v>
      </c>
      <c r="AD731" s="25">
        <v>6</v>
      </c>
      <c r="AE731" s="30"/>
      <c r="AF731" s="26">
        <f>II3Ext!$H$35+3*(100-II3Ext!$H$35)/12</f>
        <v>61.75</v>
      </c>
      <c r="AG731" s="27">
        <f t="shared" si="82"/>
        <v>57.6</v>
      </c>
      <c r="AH731" s="30"/>
      <c r="AI731" s="24">
        <v>4</v>
      </c>
      <c r="AJ731" s="25">
        <v>5</v>
      </c>
      <c r="AK731" s="30"/>
      <c r="AL731" s="383">
        <f>ROUNDDOWN(II3Ext!$H$30*AF732/500,1)*5</f>
        <v>11.5</v>
      </c>
      <c r="AM731" s="241">
        <f t="shared" si="83"/>
        <v>11</v>
      </c>
      <c r="AN731" s="28">
        <f t="shared" si="81"/>
        <v>1</v>
      </c>
    </row>
    <row r="732" spans="21:40" ht="12.75" customHeight="1" x14ac:dyDescent="0.2">
      <c r="U732" s="70">
        <f>+II3Ext!A53</f>
        <v>0</v>
      </c>
      <c r="V732" s="73">
        <f>IF(II3Ext!$H$32="M",AN731+U732,AN774+U732)</f>
        <v>1</v>
      </c>
      <c r="W732" s="385">
        <f t="shared" si="84"/>
        <v>11</v>
      </c>
      <c r="X732" s="241">
        <f t="shared" si="85"/>
        <v>10.5</v>
      </c>
      <c r="Y732" s="385">
        <v>5</v>
      </c>
      <c r="Z732" s="77" t="str">
        <f>IF(ABS(IF(II3Ext!$H$32="M",AL731-W732,AL774-W732))&gt;1,"ALARM"," ")</f>
        <v xml:space="preserve"> </v>
      </c>
      <c r="AA732" s="28" t="str">
        <f>IF(ABS(IF(II3Ext!$H$32="M",AM731-X732,AM774-X732))&gt;1,"ALARM"," ")</f>
        <v xml:space="preserve"> </v>
      </c>
      <c r="AB732" s="30"/>
      <c r="AC732" s="24">
        <v>4</v>
      </c>
      <c r="AD732" s="25">
        <v>5</v>
      </c>
      <c r="AE732" s="30"/>
      <c r="AF732" s="26">
        <f>II3Ext!$H$35+2*(100-II3Ext!$H$35)/12</f>
        <v>57.5</v>
      </c>
      <c r="AG732" s="27">
        <f t="shared" si="82"/>
        <v>53.35</v>
      </c>
      <c r="AH732" s="30"/>
      <c r="AI732" s="46" t="s">
        <v>9</v>
      </c>
      <c r="AJ732" s="34">
        <v>4</v>
      </c>
      <c r="AK732" s="35"/>
      <c r="AL732" s="383">
        <f>ROUNDDOWN(II3Ext!$H$30*AF733/500,1)*5</f>
        <v>10.5</v>
      </c>
      <c r="AM732" s="241">
        <f t="shared" si="83"/>
        <v>10</v>
      </c>
      <c r="AN732" s="38">
        <f t="shared" si="81"/>
        <v>1</v>
      </c>
    </row>
    <row r="733" spans="21:40" ht="12.75" customHeight="1" x14ac:dyDescent="0.2">
      <c r="U733" s="70">
        <f>+II3Ext!A54</f>
        <v>0</v>
      </c>
      <c r="V733" s="75">
        <f>IF(II3Ext!$H$32="M",AN732+U733,AN775+U733)</f>
        <v>0.5</v>
      </c>
      <c r="W733" s="40">
        <f t="shared" si="84"/>
        <v>10</v>
      </c>
      <c r="X733" s="241">
        <f t="shared" si="85"/>
        <v>10</v>
      </c>
      <c r="Y733" s="40">
        <v>4</v>
      </c>
      <c r="Z733" s="77" t="str">
        <f>IF(ABS(IF(II3Ext!$H$32="M",AL732-W733,AL775-W733))&gt;1,"ALARM"," ")</f>
        <v xml:space="preserve"> </v>
      </c>
      <c r="AA733" s="28" t="str">
        <f>IF(ABS(IF(II3Ext!$H$32="M",AM732-X733,AM775-X733))&gt;1,"ALARM"," ")</f>
        <v xml:space="preserve"> </v>
      </c>
      <c r="AB733" s="30"/>
      <c r="AC733" s="46" t="s">
        <v>9</v>
      </c>
      <c r="AD733" s="34">
        <v>4</v>
      </c>
      <c r="AE733" s="35"/>
      <c r="AF733" s="47">
        <f>II3Ext!$H$35+1*(100-II3Ext!$H$35)/12</f>
        <v>53.25</v>
      </c>
      <c r="AG733" s="48">
        <f t="shared" si="82"/>
        <v>49.1</v>
      </c>
      <c r="AH733" s="30"/>
      <c r="AI733" s="43" t="s">
        <v>36</v>
      </c>
      <c r="AJ733" s="25">
        <v>3</v>
      </c>
      <c r="AK733" s="30"/>
      <c r="AL733" s="383">
        <f>ROUNDDOWN(II3Ext!$H$30*AF734/500,1)*5</f>
        <v>9.5</v>
      </c>
      <c r="AM733" s="241">
        <f t="shared" si="83"/>
        <v>9</v>
      </c>
      <c r="AN733" s="28">
        <f t="shared" si="81"/>
        <v>1</v>
      </c>
    </row>
    <row r="734" spans="21:40" ht="12.75" customHeight="1" x14ac:dyDescent="0.2">
      <c r="U734" s="70">
        <f>+II3Ext!A55</f>
        <v>0</v>
      </c>
      <c r="V734" s="72">
        <f>IF(II3Ext!$H$32="M",AN733+U734,AN776+U734)</f>
        <v>1</v>
      </c>
      <c r="W734" s="385">
        <f t="shared" si="84"/>
        <v>9.5</v>
      </c>
      <c r="X734" s="241">
        <f t="shared" si="85"/>
        <v>9</v>
      </c>
      <c r="Y734" s="385">
        <v>3</v>
      </c>
      <c r="Z734" s="79" t="str">
        <f>IF(ABS(IF(II3Ext!$H$32="M",AL733-W734,AL776-W734))&gt;1,"ALARM"," ")</f>
        <v xml:space="preserve"> </v>
      </c>
      <c r="AA734" s="76" t="str">
        <f>IF(ABS(IF(II3Ext!$H$32="M",AM733-X734,AM776-X734))&gt;1,"ALARM"," ")</f>
        <v xml:space="preserve"> </v>
      </c>
      <c r="AB734" s="30"/>
      <c r="AC734" s="43" t="s">
        <v>36</v>
      </c>
      <c r="AD734" s="25">
        <v>3</v>
      </c>
      <c r="AE734" s="30"/>
      <c r="AF734" s="26">
        <f>II3Ext!$H$35</f>
        <v>49</v>
      </c>
      <c r="AG734" s="27">
        <f>AF735+0.01</f>
        <v>44.01</v>
      </c>
      <c r="AH734" s="30"/>
      <c r="AI734" s="24">
        <v>5</v>
      </c>
      <c r="AJ734" s="25">
        <v>2</v>
      </c>
      <c r="AK734" s="30"/>
      <c r="AL734" s="383">
        <f>ROUNDDOWN(II3Ext!$H$30*AF735/500,1)*5</f>
        <v>8.5</v>
      </c>
      <c r="AM734" s="241">
        <f t="shared" si="83"/>
        <v>8</v>
      </c>
      <c r="AN734" s="28">
        <f t="shared" si="81"/>
        <v>1</v>
      </c>
    </row>
    <row r="735" spans="21:40" ht="12.75" customHeight="1" x14ac:dyDescent="0.2">
      <c r="U735" s="70">
        <f>+II3Ext!A56</f>
        <v>0</v>
      </c>
      <c r="V735" s="73">
        <f>IF(II3Ext!$H$32="M",AN734+U735,AN777+U735)</f>
        <v>1</v>
      </c>
      <c r="W735" s="385">
        <f t="shared" si="84"/>
        <v>8.5</v>
      </c>
      <c r="X735" s="241">
        <f t="shared" si="85"/>
        <v>8</v>
      </c>
      <c r="Y735" s="385">
        <v>2</v>
      </c>
      <c r="Z735" s="77" t="str">
        <f>IF(ABS(IF(II3Ext!$H$32="M",AL734-W735,AL777-W735))&gt;1,"ALARM"," ")</f>
        <v xml:space="preserve"> </v>
      </c>
      <c r="AA735" s="28" t="str">
        <f>IF(ABS(IF(II3Ext!$H$32="M",AM734-X735,AM777-X735))&gt;1,"ALARM"," ")</f>
        <v xml:space="preserve"> </v>
      </c>
      <c r="AB735" s="30"/>
      <c r="AC735" s="24">
        <v>5</v>
      </c>
      <c r="AD735" s="25">
        <v>2</v>
      </c>
      <c r="AE735" s="30"/>
      <c r="AF735" s="26">
        <f>AG736+2*(AF734-AG736)/3</f>
        <v>44</v>
      </c>
      <c r="AG735" s="27">
        <f>AF736+0.01</f>
        <v>39.01</v>
      </c>
      <c r="AH735" s="30"/>
      <c r="AI735" s="46" t="s">
        <v>9</v>
      </c>
      <c r="AJ735" s="34">
        <v>1</v>
      </c>
      <c r="AK735" s="35"/>
      <c r="AL735" s="383">
        <f>ROUNDDOWN(II3Ext!$H$30*AF736/500,1)*5</f>
        <v>7.5</v>
      </c>
      <c r="AM735" s="37">
        <f>ROUNDUP(II3Ext!$H$30*(II3Ext!$H$34/500),1)*5</f>
        <v>7.0000000000000009</v>
      </c>
      <c r="AN735" s="38">
        <f t="shared" si="81"/>
        <v>0.99999999999999911</v>
      </c>
    </row>
    <row r="736" spans="21:40" ht="12.75" customHeight="1" thickBot="1" x14ac:dyDescent="0.25">
      <c r="U736" s="70">
        <f>+II3Ext!A57</f>
        <v>0</v>
      </c>
      <c r="V736" s="75">
        <f>IF(II3Ext!$H$32="M",AN735+U736,AN778+U736)</f>
        <v>0.99999999999999911</v>
      </c>
      <c r="W736" s="40">
        <f t="shared" si="84"/>
        <v>7.5</v>
      </c>
      <c r="X736" s="241">
        <f t="shared" si="85"/>
        <v>7.0000000000000009</v>
      </c>
      <c r="Y736" s="40">
        <v>1</v>
      </c>
      <c r="Z736" s="80" t="str">
        <f>IF(ABS(IF(II3Ext!$H$32="M",AL735-W736,AL778-W736))&gt;1,"ALARM"," ")</f>
        <v xml:space="preserve"> </v>
      </c>
      <c r="AA736" s="38" t="str">
        <f>IF(ABS(IF(II3Ext!$H$32="M",AM735-X736,AM778-X736))&gt;1,"ALARM"," ")</f>
        <v xml:space="preserve"> </v>
      </c>
      <c r="AB736" s="30"/>
      <c r="AC736" s="46" t="s">
        <v>9</v>
      </c>
      <c r="AD736" s="34">
        <v>1</v>
      </c>
      <c r="AE736" s="35"/>
      <c r="AF736" s="47">
        <f>AG736+(AF734-AG736)/3</f>
        <v>39</v>
      </c>
      <c r="AG736" s="48">
        <f>II3Ext!$H$34</f>
        <v>34</v>
      </c>
      <c r="AH736" s="30"/>
      <c r="AI736" s="54">
        <v>6</v>
      </c>
      <c r="AJ736" s="55">
        <v>0</v>
      </c>
      <c r="AK736" s="56"/>
      <c r="AL736" s="57">
        <f>AM735-0.5</f>
        <v>6.5000000000000009</v>
      </c>
      <c r="AM736" s="58">
        <v>0</v>
      </c>
      <c r="AN736" s="59">
        <f>IF(AM736&gt;AM735,"ALARM",AL736)</f>
        <v>6.5000000000000009</v>
      </c>
    </row>
    <row r="737" spans="21:40" ht="12.75" customHeight="1" thickBot="1" x14ac:dyDescent="0.25">
      <c r="U737" s="12" t="s">
        <v>37</v>
      </c>
      <c r="V737" s="74">
        <f>IF(II3Ext!$H$32="M",+W737,W779)</f>
        <v>0</v>
      </c>
      <c r="W737" s="60">
        <f t="shared" si="84"/>
        <v>6.5000000000000009</v>
      </c>
      <c r="X737" s="58">
        <v>0</v>
      </c>
      <c r="Y737" s="60">
        <v>0</v>
      </c>
      <c r="Z737" s="78" t="str">
        <f>IF(ABS(IF(II3Ext!$H$32="M",AL736-W737,AL779-W737))&gt;1,"ALARM"," ")</f>
        <v xml:space="preserve"> </v>
      </c>
      <c r="AA737" s="59" t="str">
        <f>IF(ABS(IF(II3Ext!$H$32="M",AM736-X737,AM779-X737))&gt;1,"ALARM"," ")</f>
        <v xml:space="preserve"> </v>
      </c>
      <c r="AB737" s="30"/>
      <c r="AC737" s="54">
        <v>6</v>
      </c>
      <c r="AD737" s="55">
        <v>0</v>
      </c>
      <c r="AE737" s="56"/>
      <c r="AF737" s="61">
        <f>II3Ext!$H$34-0.1</f>
        <v>33.9</v>
      </c>
      <c r="AG737" s="62">
        <v>0</v>
      </c>
      <c r="AH737" s="30"/>
      <c r="AI737" s="30"/>
      <c r="AJ737" s="30"/>
      <c r="AK737" s="30"/>
      <c r="AL737" s="30"/>
      <c r="AM737" s="30"/>
      <c r="AN737" s="30"/>
    </row>
    <row r="738" spans="21:40" ht="12.75" customHeight="1" x14ac:dyDescent="0.2">
      <c r="U738" s="15"/>
      <c r="V738" s="15"/>
      <c r="W738" s="15"/>
      <c r="X738" s="15"/>
      <c r="Y738" s="15"/>
      <c r="Z738" s="15"/>
      <c r="AA738" s="15"/>
      <c r="AB738" s="15"/>
      <c r="AC738" s="15"/>
      <c r="AD738" s="15"/>
      <c r="AE738" s="15"/>
      <c r="AF738" s="15"/>
      <c r="AG738" s="15"/>
      <c r="AH738" s="15"/>
      <c r="AI738" s="15"/>
      <c r="AJ738" s="15"/>
      <c r="AK738" s="15"/>
      <c r="AL738" s="15"/>
      <c r="AM738" s="15"/>
      <c r="AN738" s="15"/>
    </row>
    <row r="739" spans="21:40" ht="12.75" customHeight="1" x14ac:dyDescent="0.2">
      <c r="U739" s="15"/>
      <c r="V739" s="15"/>
      <c r="W739" s="15"/>
      <c r="X739" s="15"/>
      <c r="Y739" s="15"/>
      <c r="Z739" s="15"/>
      <c r="AA739" s="15"/>
      <c r="AB739" s="15"/>
      <c r="AC739" s="15"/>
      <c r="AD739" s="15"/>
      <c r="AE739" s="15"/>
      <c r="AF739" s="15"/>
      <c r="AG739" s="15"/>
      <c r="AH739" s="15"/>
      <c r="AI739" s="15"/>
      <c r="AJ739" s="15"/>
      <c r="AK739" s="15"/>
      <c r="AL739" s="15"/>
      <c r="AM739" s="15"/>
      <c r="AN739" s="15"/>
    </row>
    <row r="740" spans="21:40" ht="12.75" customHeight="1" x14ac:dyDescent="0.2">
      <c r="U740" s="15"/>
      <c r="V740" s="247">
        <f t="shared" ref="V740:V755" si="86">+X740</f>
        <v>0</v>
      </c>
      <c r="W740" s="247">
        <f>+W737</f>
        <v>6.5000000000000009</v>
      </c>
      <c r="X740" s="247">
        <f>+X737</f>
        <v>0</v>
      </c>
      <c r="Y740" s="15">
        <f>+Y737</f>
        <v>0</v>
      </c>
      <c r="Z740" s="15"/>
      <c r="AA740" s="15"/>
      <c r="AB740" s="15"/>
      <c r="AC740" s="15"/>
      <c r="AD740" s="15"/>
      <c r="AE740" s="15"/>
      <c r="AF740" s="15"/>
      <c r="AG740" s="15"/>
      <c r="AH740" s="15"/>
      <c r="AI740" s="15"/>
      <c r="AJ740" s="15"/>
      <c r="AK740" s="15"/>
      <c r="AL740" s="15"/>
      <c r="AM740" s="15"/>
      <c r="AN740" s="15"/>
    </row>
    <row r="741" spans="21:40" ht="12.75" customHeight="1" x14ac:dyDescent="0.2">
      <c r="U741" s="15"/>
      <c r="V741" s="247">
        <f t="shared" si="86"/>
        <v>7.0000000000000009</v>
      </c>
      <c r="W741" s="247">
        <f>+W736</f>
        <v>7.5</v>
      </c>
      <c r="X741" s="247">
        <f>+X736</f>
        <v>7.0000000000000009</v>
      </c>
      <c r="Y741" s="15">
        <f>+Y736</f>
        <v>1</v>
      </c>
      <c r="Z741" s="15"/>
      <c r="AA741" s="15"/>
      <c r="AB741" s="15"/>
      <c r="AC741" s="15"/>
      <c r="AD741" s="15"/>
      <c r="AE741" s="15"/>
      <c r="AF741" s="15"/>
      <c r="AG741" s="15"/>
      <c r="AH741" s="15"/>
      <c r="AI741" s="15"/>
      <c r="AJ741" s="15"/>
      <c r="AK741" s="15"/>
      <c r="AL741" s="15"/>
      <c r="AM741" s="15"/>
      <c r="AN741" s="15"/>
    </row>
    <row r="742" spans="21:40" ht="12.75" customHeight="1" x14ac:dyDescent="0.2">
      <c r="U742" s="15"/>
      <c r="V742" s="247">
        <f t="shared" si="86"/>
        <v>8</v>
      </c>
      <c r="W742" s="247">
        <f>+W735</f>
        <v>8.5</v>
      </c>
      <c r="X742" s="247">
        <f>+X735</f>
        <v>8</v>
      </c>
      <c r="Y742" s="15">
        <f>+Y735</f>
        <v>2</v>
      </c>
      <c r="Z742" s="15"/>
      <c r="AA742" s="15"/>
      <c r="AB742" s="15"/>
      <c r="AC742" s="15"/>
      <c r="AD742" s="15"/>
      <c r="AE742" s="15"/>
      <c r="AF742" s="15"/>
      <c r="AG742" s="15"/>
      <c r="AH742" s="15"/>
      <c r="AI742" s="15"/>
      <c r="AJ742" s="15"/>
      <c r="AK742" s="15"/>
      <c r="AL742" s="15"/>
      <c r="AM742" s="15"/>
      <c r="AN742" s="15"/>
    </row>
    <row r="743" spans="21:40" ht="12.75" customHeight="1" x14ac:dyDescent="0.2">
      <c r="U743" s="15"/>
      <c r="V743" s="247">
        <f t="shared" si="86"/>
        <v>9</v>
      </c>
      <c r="W743" s="247">
        <f>+W734</f>
        <v>9.5</v>
      </c>
      <c r="X743" s="247">
        <f>+X734</f>
        <v>9</v>
      </c>
      <c r="Y743" s="15">
        <f>+Y734</f>
        <v>3</v>
      </c>
      <c r="Z743" s="15"/>
      <c r="AA743" s="15"/>
      <c r="AB743" s="15"/>
      <c r="AC743" s="15"/>
      <c r="AD743" s="15"/>
      <c r="AE743" s="15"/>
      <c r="AF743" s="15"/>
      <c r="AG743" s="15"/>
      <c r="AH743" s="15"/>
      <c r="AI743" s="15"/>
      <c r="AJ743" s="15"/>
      <c r="AK743" s="15"/>
      <c r="AL743" s="15"/>
      <c r="AM743" s="15"/>
      <c r="AN743" s="15"/>
    </row>
    <row r="744" spans="21:40" ht="12.75" customHeight="1" x14ac:dyDescent="0.2">
      <c r="U744" s="15"/>
      <c r="V744" s="247">
        <f t="shared" si="86"/>
        <v>10</v>
      </c>
      <c r="W744" s="247">
        <f>+W733</f>
        <v>10</v>
      </c>
      <c r="X744" s="247">
        <f>+X733</f>
        <v>10</v>
      </c>
      <c r="Y744" s="15">
        <f>+Y733</f>
        <v>4</v>
      </c>
      <c r="Z744" s="15"/>
      <c r="AA744" s="15"/>
      <c r="AB744" s="15"/>
      <c r="AC744" s="15"/>
      <c r="AD744" s="15"/>
      <c r="AE744" s="15"/>
      <c r="AF744" s="15"/>
      <c r="AG744" s="15"/>
      <c r="AH744" s="15"/>
      <c r="AI744" s="15"/>
      <c r="AJ744" s="15"/>
      <c r="AK744" s="15"/>
      <c r="AL744" s="15"/>
      <c r="AM744" s="15"/>
      <c r="AN744" s="15"/>
    </row>
    <row r="745" spans="21:40" ht="12.75" customHeight="1" x14ac:dyDescent="0.2">
      <c r="U745" s="15"/>
      <c r="V745" s="247">
        <f t="shared" si="86"/>
        <v>10.5</v>
      </c>
      <c r="W745" s="247">
        <f>+W732</f>
        <v>11</v>
      </c>
      <c r="X745" s="247">
        <f>+X732</f>
        <v>10.5</v>
      </c>
      <c r="Y745" s="15">
        <f>+Y732</f>
        <v>5</v>
      </c>
      <c r="Z745" s="15"/>
      <c r="AA745" s="15"/>
      <c r="AB745" s="15"/>
      <c r="AC745" s="15"/>
      <c r="AD745" s="15"/>
      <c r="AE745" s="15"/>
      <c r="AF745" s="15"/>
      <c r="AG745" s="15"/>
      <c r="AH745" s="15"/>
      <c r="AI745" s="15"/>
      <c r="AJ745" s="15"/>
      <c r="AK745" s="15"/>
      <c r="AL745" s="15"/>
      <c r="AM745" s="15"/>
      <c r="AN745" s="15"/>
    </row>
    <row r="746" spans="21:40" ht="12.75" customHeight="1" x14ac:dyDescent="0.2">
      <c r="U746" s="15"/>
      <c r="V746" s="247">
        <f t="shared" si="86"/>
        <v>11.5</v>
      </c>
      <c r="W746" s="247">
        <f>+W731</f>
        <v>11.5</v>
      </c>
      <c r="X746" s="247">
        <f>+X731</f>
        <v>11.5</v>
      </c>
      <c r="Y746" s="15">
        <f>+Y731</f>
        <v>6</v>
      </c>
      <c r="Z746" s="15"/>
      <c r="AA746" s="15"/>
      <c r="AB746" s="15"/>
      <c r="AC746" s="15"/>
      <c r="AD746" s="15"/>
      <c r="AE746" s="15"/>
      <c r="AF746" s="15"/>
      <c r="AG746" s="15"/>
      <c r="AH746" s="15"/>
      <c r="AI746" s="15"/>
      <c r="AJ746" s="15"/>
      <c r="AK746" s="15"/>
      <c r="AL746" s="15"/>
      <c r="AM746" s="15"/>
      <c r="AN746" s="15"/>
    </row>
    <row r="747" spans="21:40" ht="12.75" customHeight="1" x14ac:dyDescent="0.2">
      <c r="U747" s="15"/>
      <c r="V747" s="247">
        <f t="shared" si="86"/>
        <v>12</v>
      </c>
      <c r="W747" s="247">
        <f>+W730</f>
        <v>12.5</v>
      </c>
      <c r="X747" s="247">
        <f>+X730</f>
        <v>12</v>
      </c>
      <c r="Y747" s="15">
        <f>+Y730</f>
        <v>7</v>
      </c>
      <c r="Z747" s="15"/>
      <c r="AA747" s="15"/>
      <c r="AB747" s="15"/>
      <c r="AC747" s="15"/>
      <c r="AD747" s="15"/>
      <c r="AE747" s="15"/>
      <c r="AF747" s="15"/>
      <c r="AG747" s="15"/>
      <c r="AH747" s="15"/>
      <c r="AI747" s="15"/>
      <c r="AJ747" s="15"/>
      <c r="AK747" s="15"/>
      <c r="AL747" s="15"/>
      <c r="AM747" s="15"/>
      <c r="AN747" s="15"/>
    </row>
    <row r="748" spans="21:40" ht="12.75" customHeight="1" x14ac:dyDescent="0.2">
      <c r="U748" s="15"/>
      <c r="V748" s="247">
        <f t="shared" si="86"/>
        <v>13</v>
      </c>
      <c r="W748" s="247">
        <f>+W729</f>
        <v>13</v>
      </c>
      <c r="X748" s="247">
        <f>+X729</f>
        <v>13</v>
      </c>
      <c r="Y748" s="15">
        <f>+Y729</f>
        <v>8</v>
      </c>
      <c r="Z748" s="15"/>
      <c r="AA748" s="15"/>
      <c r="AB748" s="15"/>
      <c r="AC748" s="15"/>
      <c r="AD748" s="15"/>
      <c r="AE748" s="15"/>
      <c r="AF748" s="15"/>
      <c r="AG748" s="15"/>
      <c r="AH748" s="15"/>
      <c r="AI748" s="15"/>
      <c r="AJ748" s="15"/>
      <c r="AK748" s="15"/>
      <c r="AL748" s="15"/>
      <c r="AM748" s="15"/>
      <c r="AN748" s="15"/>
    </row>
    <row r="749" spans="21:40" ht="12.75" customHeight="1" x14ac:dyDescent="0.2">
      <c r="U749" s="15"/>
      <c r="V749" s="247">
        <f t="shared" si="86"/>
        <v>13.5</v>
      </c>
      <c r="W749" s="247">
        <f>+W728</f>
        <v>13.5</v>
      </c>
      <c r="X749" s="247">
        <f>+X728</f>
        <v>13.5</v>
      </c>
      <c r="Y749" s="15">
        <f>+Y728</f>
        <v>9</v>
      </c>
      <c r="Z749" s="15"/>
      <c r="AA749" s="15"/>
      <c r="AB749" s="15"/>
      <c r="AC749" s="15"/>
      <c r="AD749" s="15"/>
      <c r="AE749" s="15"/>
      <c r="AF749" s="15"/>
      <c r="AG749" s="15"/>
      <c r="AH749" s="15"/>
      <c r="AI749" s="15"/>
      <c r="AJ749" s="15"/>
      <c r="AK749" s="15"/>
      <c r="AL749" s="15"/>
      <c r="AM749" s="15"/>
      <c r="AN749" s="15"/>
    </row>
    <row r="750" spans="21:40" ht="12.75" customHeight="1" x14ac:dyDescent="0.2">
      <c r="U750" s="15"/>
      <c r="V750" s="247">
        <f t="shared" si="86"/>
        <v>14</v>
      </c>
      <c r="W750" s="247">
        <f>+W727</f>
        <v>14.5</v>
      </c>
      <c r="X750" s="247">
        <f>+X727</f>
        <v>14</v>
      </c>
      <c r="Y750" s="15">
        <f>+Y727</f>
        <v>10</v>
      </c>
      <c r="Z750" s="15"/>
      <c r="AA750" s="15"/>
      <c r="AB750" s="15"/>
      <c r="AC750" s="15"/>
      <c r="AD750" s="15"/>
      <c r="AE750" s="15"/>
      <c r="AF750" s="15"/>
      <c r="AG750" s="15"/>
      <c r="AH750" s="15"/>
      <c r="AI750" s="15"/>
      <c r="AJ750" s="15"/>
      <c r="AK750" s="15"/>
      <c r="AL750" s="15"/>
      <c r="AM750" s="15"/>
      <c r="AN750" s="15"/>
    </row>
    <row r="751" spans="21:40" ht="12.75" customHeight="1" x14ac:dyDescent="0.2">
      <c r="U751" s="15"/>
      <c r="V751" s="247">
        <f t="shared" si="86"/>
        <v>15</v>
      </c>
      <c r="W751" s="247">
        <f>+W726</f>
        <v>15.5</v>
      </c>
      <c r="X751" s="247">
        <f>+X726</f>
        <v>15</v>
      </c>
      <c r="Y751" s="15">
        <f>+Y726</f>
        <v>11</v>
      </c>
      <c r="Z751" s="15"/>
      <c r="AA751" s="15"/>
      <c r="AB751" s="15"/>
      <c r="AC751" s="15"/>
      <c r="AD751" s="15"/>
      <c r="AE751" s="15"/>
      <c r="AF751" s="15"/>
      <c r="AG751" s="15"/>
      <c r="AH751" s="15"/>
      <c r="AI751" s="15"/>
      <c r="AJ751" s="15"/>
      <c r="AK751" s="15"/>
      <c r="AL751" s="15"/>
      <c r="AM751" s="15"/>
      <c r="AN751" s="15"/>
    </row>
    <row r="752" spans="21:40" ht="12.75" customHeight="1" x14ac:dyDescent="0.2">
      <c r="U752" s="15"/>
      <c r="V752" s="247">
        <f t="shared" si="86"/>
        <v>16</v>
      </c>
      <c r="W752" s="247">
        <f>+W725</f>
        <v>16.5</v>
      </c>
      <c r="X752" s="247">
        <f>+X725</f>
        <v>16</v>
      </c>
      <c r="Y752" s="15">
        <f>+Y725</f>
        <v>12</v>
      </c>
      <c r="Z752" s="15"/>
      <c r="AA752" s="15"/>
      <c r="AB752" s="15"/>
      <c r="AC752" s="15"/>
      <c r="AD752" s="15"/>
      <c r="AE752" s="15"/>
      <c r="AF752" s="15"/>
      <c r="AG752" s="15"/>
      <c r="AH752" s="15"/>
      <c r="AI752" s="15"/>
      <c r="AJ752" s="15"/>
      <c r="AK752" s="15"/>
      <c r="AL752" s="15"/>
      <c r="AM752" s="15"/>
      <c r="AN752" s="15"/>
    </row>
    <row r="753" spans="21:40" ht="12.75" customHeight="1" x14ac:dyDescent="0.2">
      <c r="U753" s="15"/>
      <c r="V753" s="247">
        <f t="shared" si="86"/>
        <v>17</v>
      </c>
      <c r="W753" s="247">
        <f>+W724</f>
        <v>17.5</v>
      </c>
      <c r="X753" s="247">
        <f>+X724</f>
        <v>17</v>
      </c>
      <c r="Y753" s="15">
        <f>+Y724</f>
        <v>13</v>
      </c>
      <c r="Z753" s="15"/>
      <c r="AA753" s="15"/>
      <c r="AB753" s="15"/>
      <c r="AC753" s="15"/>
      <c r="AD753" s="15"/>
      <c r="AE753" s="15"/>
      <c r="AF753" s="15"/>
      <c r="AG753" s="15"/>
      <c r="AH753" s="15"/>
      <c r="AI753" s="15"/>
      <c r="AJ753" s="15"/>
      <c r="AK753" s="15"/>
      <c r="AL753" s="15"/>
      <c r="AM753" s="15"/>
      <c r="AN753" s="15"/>
    </row>
    <row r="754" spans="21:40" ht="12.75" customHeight="1" x14ac:dyDescent="0.2">
      <c r="U754" s="15"/>
      <c r="V754" s="247">
        <f t="shared" si="86"/>
        <v>18</v>
      </c>
      <c r="W754" s="247">
        <f>+W723</f>
        <v>18.5</v>
      </c>
      <c r="X754" s="247">
        <f>+X723</f>
        <v>18</v>
      </c>
      <c r="Y754" s="15">
        <f>+Y723</f>
        <v>14</v>
      </c>
      <c r="Z754" s="15"/>
      <c r="AA754" s="15"/>
      <c r="AB754" s="15"/>
      <c r="AC754" s="15"/>
      <c r="AD754" s="15"/>
      <c r="AE754" s="15"/>
      <c r="AF754" s="15"/>
      <c r="AG754" s="15"/>
      <c r="AH754" s="15"/>
      <c r="AI754" s="15"/>
      <c r="AJ754" s="15"/>
      <c r="AK754" s="15"/>
      <c r="AL754" s="15"/>
      <c r="AM754" s="15"/>
      <c r="AN754" s="15"/>
    </row>
    <row r="755" spans="21:40" ht="12.75" customHeight="1" x14ac:dyDescent="0.2">
      <c r="U755" s="15"/>
      <c r="V755" s="247">
        <f t="shared" si="86"/>
        <v>19</v>
      </c>
      <c r="W755" s="247">
        <f>+W722</f>
        <v>20</v>
      </c>
      <c r="X755" s="247">
        <f>+X722</f>
        <v>19</v>
      </c>
      <c r="Y755" s="63">
        <f>+Y722</f>
        <v>15</v>
      </c>
      <c r="Z755" s="15"/>
      <c r="AA755" s="15"/>
      <c r="AB755" s="15"/>
      <c r="AC755" s="15"/>
      <c r="AD755" s="15"/>
      <c r="AE755" s="15"/>
      <c r="AF755" s="15"/>
      <c r="AG755" s="15"/>
      <c r="AH755" s="15"/>
      <c r="AI755" s="15"/>
      <c r="AJ755" s="15"/>
      <c r="AK755" s="15"/>
      <c r="AL755" s="15"/>
      <c r="AM755" s="15"/>
      <c r="AN755" s="15"/>
    </row>
    <row r="756" spans="21:40" ht="12.75" customHeight="1" x14ac:dyDescent="0.2">
      <c r="U756" s="15"/>
      <c r="V756" s="15"/>
      <c r="W756" s="15"/>
      <c r="X756" s="15"/>
      <c r="Y756" s="15"/>
      <c r="Z756" s="15"/>
      <c r="AA756" s="15"/>
      <c r="AB756" s="15"/>
      <c r="AC756" s="15"/>
      <c r="AD756" s="15"/>
      <c r="AE756" s="15"/>
      <c r="AF756" s="15"/>
      <c r="AG756" s="15"/>
      <c r="AH756" s="15"/>
      <c r="AI756" s="15"/>
      <c r="AJ756" s="15"/>
      <c r="AK756" s="15"/>
      <c r="AL756" s="15"/>
      <c r="AM756" s="15"/>
      <c r="AN756" s="15"/>
    </row>
    <row r="757" spans="21:40" ht="12.75" customHeight="1" x14ac:dyDescent="0.2">
      <c r="U757" s="15"/>
      <c r="V757" s="15"/>
      <c r="W757" s="15"/>
      <c r="X757" s="15"/>
      <c r="Y757" s="15"/>
      <c r="Z757" s="15"/>
      <c r="AA757" s="15"/>
      <c r="AB757" s="15"/>
      <c r="AC757" s="15"/>
      <c r="AD757" s="15"/>
      <c r="AE757" s="15"/>
      <c r="AF757" s="15"/>
      <c r="AG757" s="15"/>
      <c r="AH757" s="15"/>
      <c r="AI757" s="15"/>
      <c r="AJ757" s="15"/>
      <c r="AK757" s="15"/>
      <c r="AL757" s="15"/>
      <c r="AM757" s="15"/>
      <c r="AN757" s="15"/>
    </row>
    <row r="758" spans="21:40" ht="12.75" customHeight="1" x14ac:dyDescent="0.2">
      <c r="U758" s="15"/>
      <c r="V758" s="15"/>
      <c r="W758" s="15"/>
      <c r="X758" s="15"/>
      <c r="Y758" s="15"/>
      <c r="Z758" s="15"/>
      <c r="AA758" s="15"/>
      <c r="AB758" s="15"/>
      <c r="AC758" s="15"/>
      <c r="AD758" s="15"/>
      <c r="AE758" s="15"/>
      <c r="AF758" s="15"/>
      <c r="AG758" s="15"/>
      <c r="AH758" s="15"/>
      <c r="AI758" s="15"/>
      <c r="AJ758" s="15"/>
      <c r="AK758" s="15"/>
      <c r="AL758" s="15"/>
      <c r="AM758" s="15"/>
      <c r="AN758" s="15"/>
    </row>
    <row r="759" spans="21:40" ht="12.75" customHeight="1" x14ac:dyDescent="0.2">
      <c r="U759" s="15"/>
      <c r="V759" s="15"/>
      <c r="W759" s="15"/>
      <c r="X759" s="15"/>
      <c r="Y759" s="15"/>
      <c r="Z759" s="15"/>
      <c r="AA759" s="15"/>
      <c r="AB759" s="15"/>
      <c r="AC759" s="15"/>
      <c r="AD759" s="15"/>
      <c r="AE759" s="15"/>
      <c r="AF759" s="15"/>
      <c r="AG759" s="15"/>
      <c r="AH759" s="20"/>
      <c r="AI759" s="383"/>
      <c r="AJ759" s="26"/>
      <c r="AK759" s="26"/>
      <c r="AL759" s="20"/>
      <c r="AM759" s="53"/>
      <c r="AN759" s="383"/>
    </row>
    <row r="760" spans="21:40" ht="12.75" customHeight="1" thickBot="1" x14ac:dyDescent="0.25">
      <c r="U760" s="383"/>
      <c r="V760" s="250"/>
      <c r="W760" s="500"/>
      <c r="X760" s="500"/>
      <c r="Y760" s="30"/>
      <c r="Z760" s="500"/>
      <c r="AA760" s="500"/>
      <c r="AB760" s="15"/>
      <c r="AC760" s="30"/>
      <c r="AD760" s="383"/>
      <c r="AE760" s="383"/>
      <c r="AF760" s="26"/>
      <c r="AG760" s="26"/>
      <c r="AH760" s="20"/>
      <c r="AI760" s="30"/>
      <c r="AJ760" s="383"/>
      <c r="AK760" s="30"/>
      <c r="AL760" s="383"/>
      <c r="AM760" s="383"/>
      <c r="AN760" s="383"/>
    </row>
    <row r="761" spans="21:40" ht="12.75" customHeight="1" x14ac:dyDescent="0.2">
      <c r="U761" s="251"/>
      <c r="V761" s="250"/>
      <c r="W761" s="501"/>
      <c r="X761" s="501"/>
      <c r="Y761" s="30"/>
      <c r="Z761" s="500"/>
      <c r="AA761" s="500"/>
      <c r="AB761" s="15"/>
      <c r="AC761" s="18" t="s">
        <v>6</v>
      </c>
      <c r="AD761" s="19" t="s">
        <v>18</v>
      </c>
      <c r="AE761" s="384"/>
      <c r="AF761" s="502" t="s">
        <v>27</v>
      </c>
      <c r="AG761" s="503"/>
      <c r="AH761" s="20"/>
      <c r="AI761" s="18" t="s">
        <v>6</v>
      </c>
      <c r="AJ761" s="19" t="s">
        <v>18</v>
      </c>
      <c r="AK761" s="21"/>
      <c r="AL761" s="504" t="s">
        <v>28</v>
      </c>
      <c r="AM761" s="505"/>
      <c r="AN761" s="22" t="s">
        <v>29</v>
      </c>
    </row>
    <row r="762" spans="21:40" ht="12.75" customHeight="1" x14ac:dyDescent="0.2">
      <c r="U762" s="252"/>
      <c r="V762" s="250"/>
      <c r="W762" s="383"/>
      <c r="X762" s="383"/>
      <c r="Y762" s="30"/>
      <c r="Z762" s="500"/>
      <c r="AA762" s="500"/>
      <c r="AB762" s="15"/>
      <c r="AC762" s="24"/>
      <c r="AD762" s="25"/>
      <c r="AE762" s="383"/>
      <c r="AF762" s="26" t="s">
        <v>32</v>
      </c>
      <c r="AG762" s="27" t="s">
        <v>33</v>
      </c>
      <c r="AH762" s="20"/>
      <c r="AI762" s="24"/>
      <c r="AJ762" s="25"/>
      <c r="AK762" s="383"/>
      <c r="AL762" s="383" t="s">
        <v>32</v>
      </c>
      <c r="AM762" s="241" t="s">
        <v>33</v>
      </c>
      <c r="AN762" s="28"/>
    </row>
    <row r="763" spans="21:40" ht="12.75" customHeight="1" x14ac:dyDescent="0.2">
      <c r="U763" s="30"/>
      <c r="V763" s="250"/>
      <c r="W763" s="383"/>
      <c r="X763" s="383"/>
      <c r="Y763" s="30"/>
      <c r="Z763" s="383"/>
      <c r="AA763" s="383"/>
      <c r="AB763" s="15"/>
      <c r="AC763" s="33"/>
      <c r="AD763" s="34"/>
      <c r="AE763" s="35"/>
      <c r="AF763" s="41"/>
      <c r="AG763" s="42"/>
      <c r="AH763" s="30"/>
      <c r="AI763" s="33"/>
      <c r="AJ763" s="34"/>
      <c r="AK763" s="35"/>
      <c r="AL763" s="36"/>
      <c r="AM763" s="37"/>
      <c r="AN763" s="38"/>
    </row>
    <row r="764" spans="21:40" ht="12.75" customHeight="1" x14ac:dyDescent="0.2">
      <c r="U764" s="251"/>
      <c r="V764" s="250"/>
      <c r="W764" s="44"/>
      <c r="X764" s="383"/>
      <c r="Y764" s="30"/>
      <c r="Z764" s="383"/>
      <c r="AA764" s="383"/>
      <c r="AB764" s="15"/>
      <c r="AC764" s="43" t="s">
        <v>36</v>
      </c>
      <c r="AD764" s="25">
        <v>15</v>
      </c>
      <c r="AE764" s="30"/>
      <c r="AF764" s="26">
        <f>II3Ext!$H$35+30*(100-II3Ext!$H$35)/30</f>
        <v>100</v>
      </c>
      <c r="AG764" s="27">
        <f t="shared" ref="AG764:AG775" si="87">AF765+0.1</f>
        <v>95</v>
      </c>
      <c r="AH764" s="30"/>
      <c r="AI764" s="43" t="s">
        <v>36</v>
      </c>
      <c r="AJ764" s="25">
        <v>15</v>
      </c>
      <c r="AK764" s="30"/>
      <c r="AL764" s="44">
        <f>II3Ext!$H$30</f>
        <v>20</v>
      </c>
      <c r="AM764" s="241">
        <f>AL765+0.5</f>
        <v>19</v>
      </c>
      <c r="AN764" s="28">
        <f t="shared" ref="AN764:AN778" si="88">IF(AM764&gt;AL764,"ALARM",AL764-AL765)</f>
        <v>1.5</v>
      </c>
    </row>
    <row r="765" spans="21:40" ht="12.75" customHeight="1" x14ac:dyDescent="0.2">
      <c r="U765" s="251"/>
      <c r="V765" s="250"/>
      <c r="W765" s="383"/>
      <c r="X765" s="383"/>
      <c r="Y765" s="30"/>
      <c r="Z765" s="383"/>
      <c r="AA765" s="383"/>
      <c r="AB765" s="15"/>
      <c r="AC765" s="24">
        <v>1</v>
      </c>
      <c r="AD765" s="25">
        <v>14</v>
      </c>
      <c r="AE765" s="30"/>
      <c r="AF765" s="26">
        <f>II3Ext!$H$35+27*(100-II3Ext!$H$35)/30</f>
        <v>94.9</v>
      </c>
      <c r="AG765" s="27">
        <f t="shared" si="87"/>
        <v>89.899999999999991</v>
      </c>
      <c r="AH765" s="30"/>
      <c r="AI765" s="24">
        <v>1</v>
      </c>
      <c r="AJ765" s="25">
        <v>14</v>
      </c>
      <c r="AK765" s="30"/>
      <c r="AL765" s="383">
        <f>ROUNDDOWN(II3Ext!$H$30*AF765/500,1)*5</f>
        <v>18.5</v>
      </c>
      <c r="AM765" s="241">
        <f t="shared" ref="AM765:AM777" si="89">AL766+0.5</f>
        <v>18</v>
      </c>
      <c r="AN765" s="28">
        <f t="shared" si="88"/>
        <v>1</v>
      </c>
    </row>
    <row r="766" spans="21:40" ht="12.75" customHeight="1" x14ac:dyDescent="0.2">
      <c r="U766" s="251"/>
      <c r="V766" s="250"/>
      <c r="W766" s="383"/>
      <c r="X766" s="383"/>
      <c r="Y766" s="30"/>
      <c r="Z766" s="383"/>
      <c r="AA766" s="383"/>
      <c r="AB766" s="15"/>
      <c r="AC766" s="46" t="s">
        <v>9</v>
      </c>
      <c r="AD766" s="34">
        <v>13</v>
      </c>
      <c r="AE766" s="35"/>
      <c r="AF766" s="47">
        <f>II3Ext!$H$35+24*(100-II3Ext!$H$35)/30</f>
        <v>89.8</v>
      </c>
      <c r="AG766" s="48">
        <f t="shared" si="87"/>
        <v>84.8</v>
      </c>
      <c r="AH766" s="30"/>
      <c r="AI766" s="46" t="s">
        <v>9</v>
      </c>
      <c r="AJ766" s="34">
        <v>13</v>
      </c>
      <c r="AK766" s="35"/>
      <c r="AL766" s="383">
        <f>ROUNDDOWN(II3Ext!$H$30*AF766/500,1)*5</f>
        <v>17.5</v>
      </c>
      <c r="AM766" s="241">
        <f t="shared" si="89"/>
        <v>17</v>
      </c>
      <c r="AN766" s="38">
        <f t="shared" si="88"/>
        <v>1</v>
      </c>
    </row>
    <row r="767" spans="21:40" ht="12.75" customHeight="1" x14ac:dyDescent="0.2">
      <c r="U767" s="251"/>
      <c r="V767" s="250"/>
      <c r="W767" s="383"/>
      <c r="X767" s="383"/>
      <c r="Y767" s="30"/>
      <c r="Z767" s="383"/>
      <c r="AA767" s="383"/>
      <c r="AB767" s="15"/>
      <c r="AC767" s="43" t="s">
        <v>36</v>
      </c>
      <c r="AD767" s="25">
        <v>12</v>
      </c>
      <c r="AE767" s="30"/>
      <c r="AF767" s="26">
        <f>II3Ext!$H$35+21*(100-II3Ext!$H$35)/30</f>
        <v>84.7</v>
      </c>
      <c r="AG767" s="27">
        <f t="shared" si="87"/>
        <v>79.699999999999989</v>
      </c>
      <c r="AH767" s="30"/>
      <c r="AI767" s="43" t="s">
        <v>36</v>
      </c>
      <c r="AJ767" s="25">
        <v>12</v>
      </c>
      <c r="AK767" s="30"/>
      <c r="AL767" s="383">
        <f>ROUNDDOWN(II3Ext!$H$30*AF767/500,1)*5</f>
        <v>16.5</v>
      </c>
      <c r="AM767" s="241">
        <f t="shared" si="89"/>
        <v>16</v>
      </c>
      <c r="AN767" s="28">
        <f t="shared" si="88"/>
        <v>1</v>
      </c>
    </row>
    <row r="768" spans="21:40" ht="12.75" customHeight="1" x14ac:dyDescent="0.2">
      <c r="U768" s="251"/>
      <c r="V768" s="250"/>
      <c r="W768" s="383"/>
      <c r="X768" s="383"/>
      <c r="Y768" s="30"/>
      <c r="Z768" s="383"/>
      <c r="AA768" s="383"/>
      <c r="AB768" s="15"/>
      <c r="AC768" s="24">
        <v>2</v>
      </c>
      <c r="AD768" s="25">
        <v>11</v>
      </c>
      <c r="AE768" s="30"/>
      <c r="AF768" s="26">
        <f>II3Ext!$H$35+18*(100-II3Ext!$H$35)/30</f>
        <v>79.599999999999994</v>
      </c>
      <c r="AG768" s="27">
        <f t="shared" si="87"/>
        <v>74.599999999999994</v>
      </c>
      <c r="AH768" s="30"/>
      <c r="AI768" s="24">
        <v>2</v>
      </c>
      <c r="AJ768" s="25">
        <v>11</v>
      </c>
      <c r="AK768" s="30"/>
      <c r="AL768" s="383">
        <f>ROUNDDOWN(II3Ext!$H$30*AF768/500,1)*5</f>
        <v>15.5</v>
      </c>
      <c r="AM768" s="241">
        <f t="shared" si="89"/>
        <v>15</v>
      </c>
      <c r="AN768" s="28">
        <f t="shared" si="88"/>
        <v>1</v>
      </c>
    </row>
    <row r="769" spans="21:40" ht="12.75" customHeight="1" x14ac:dyDescent="0.2">
      <c r="U769" s="251"/>
      <c r="V769" s="250"/>
      <c r="W769" s="383"/>
      <c r="X769" s="383"/>
      <c r="Y769" s="30"/>
      <c r="Z769" s="383"/>
      <c r="AA769" s="383"/>
      <c r="AB769" s="15"/>
      <c r="AC769" s="46" t="s">
        <v>9</v>
      </c>
      <c r="AD769" s="34">
        <v>10</v>
      </c>
      <c r="AE769" s="35"/>
      <c r="AF769" s="47">
        <f>II3Ext!$H$35+15*(100-II3Ext!$H$35)/30</f>
        <v>74.5</v>
      </c>
      <c r="AG769" s="48">
        <f t="shared" si="87"/>
        <v>69.5</v>
      </c>
      <c r="AH769" s="30"/>
      <c r="AI769" s="46" t="s">
        <v>9</v>
      </c>
      <c r="AJ769" s="34">
        <v>10</v>
      </c>
      <c r="AK769" s="35"/>
      <c r="AL769" s="383">
        <f>ROUNDDOWN(II3Ext!$H$30*AF769/500,1)*5</f>
        <v>14.5</v>
      </c>
      <c r="AM769" s="241">
        <f t="shared" si="89"/>
        <v>14</v>
      </c>
      <c r="AN769" s="38">
        <f t="shared" si="88"/>
        <v>1</v>
      </c>
    </row>
    <row r="770" spans="21:40" ht="12.75" customHeight="1" x14ac:dyDescent="0.2">
      <c r="U770" s="251"/>
      <c r="V770" s="250"/>
      <c r="W770" s="383"/>
      <c r="X770" s="383"/>
      <c r="Y770" s="30"/>
      <c r="Z770" s="383"/>
      <c r="AA770" s="383"/>
      <c r="AB770" s="15"/>
      <c r="AC770" s="43" t="s">
        <v>36</v>
      </c>
      <c r="AD770" s="25">
        <v>9</v>
      </c>
      <c r="AE770" s="30"/>
      <c r="AF770" s="26">
        <f>II3Ext!$H$35+12*(100-II3Ext!$H$35)/30</f>
        <v>69.400000000000006</v>
      </c>
      <c r="AG770" s="27">
        <f t="shared" si="87"/>
        <v>66.099999999999994</v>
      </c>
      <c r="AH770" s="30"/>
      <c r="AI770" s="43" t="s">
        <v>36</v>
      </c>
      <c r="AJ770" s="25">
        <v>9</v>
      </c>
      <c r="AK770" s="30"/>
      <c r="AL770" s="383">
        <f>ROUNDDOWN(II3Ext!$H$30*AF770/500,1)*5</f>
        <v>13.5</v>
      </c>
      <c r="AM770" s="241">
        <f t="shared" si="89"/>
        <v>13.5</v>
      </c>
      <c r="AN770" s="28">
        <f t="shared" si="88"/>
        <v>0.5</v>
      </c>
    </row>
    <row r="771" spans="21:40" ht="12.75" customHeight="1" x14ac:dyDescent="0.2">
      <c r="U771" s="251"/>
      <c r="V771" s="250"/>
      <c r="W771" s="383"/>
      <c r="X771" s="383"/>
      <c r="Y771" s="30"/>
      <c r="Z771" s="383"/>
      <c r="AA771" s="383"/>
      <c r="AB771" s="15"/>
      <c r="AC771" s="24">
        <v>3</v>
      </c>
      <c r="AD771" s="25">
        <v>8</v>
      </c>
      <c r="AE771" s="30"/>
      <c r="AF771" s="26">
        <f>II3Ext!$H$35+10*(100-II3Ext!$H$35)/30</f>
        <v>66</v>
      </c>
      <c r="AG771" s="27">
        <f t="shared" si="87"/>
        <v>62.7</v>
      </c>
      <c r="AH771" s="30"/>
      <c r="AI771" s="24">
        <v>3</v>
      </c>
      <c r="AJ771" s="25">
        <v>8</v>
      </c>
      <c r="AK771" s="30"/>
      <c r="AL771" s="383">
        <f>ROUNDDOWN(II3Ext!$H$30*AF771/500,1)*5</f>
        <v>13</v>
      </c>
      <c r="AM771" s="241">
        <f t="shared" si="89"/>
        <v>13</v>
      </c>
      <c r="AN771" s="28">
        <f t="shared" si="88"/>
        <v>0.5</v>
      </c>
    </row>
    <row r="772" spans="21:40" ht="12.75" customHeight="1" x14ac:dyDescent="0.2">
      <c r="U772" s="251"/>
      <c r="V772" s="250"/>
      <c r="W772" s="383"/>
      <c r="X772" s="383"/>
      <c r="Y772" s="30"/>
      <c r="Z772" s="383"/>
      <c r="AA772" s="383"/>
      <c r="AB772" s="15"/>
      <c r="AC772" s="46" t="s">
        <v>9</v>
      </c>
      <c r="AD772" s="34">
        <v>7</v>
      </c>
      <c r="AE772" s="35"/>
      <c r="AF772" s="47">
        <f>II3Ext!$H$35+8*(100-II3Ext!$H$35)/30</f>
        <v>62.6</v>
      </c>
      <c r="AG772" s="48">
        <f t="shared" si="87"/>
        <v>59.300000000000004</v>
      </c>
      <c r="AH772" s="30"/>
      <c r="AI772" s="46" t="s">
        <v>9</v>
      </c>
      <c r="AJ772" s="34">
        <v>7</v>
      </c>
      <c r="AK772" s="35"/>
      <c r="AL772" s="383">
        <f>ROUNDDOWN(II3Ext!$H$30*AF772/500,1)*5</f>
        <v>12.5</v>
      </c>
      <c r="AM772" s="241">
        <f t="shared" si="89"/>
        <v>12</v>
      </c>
      <c r="AN772" s="38">
        <f t="shared" si="88"/>
        <v>1</v>
      </c>
    </row>
    <row r="773" spans="21:40" ht="12.75" customHeight="1" x14ac:dyDescent="0.2">
      <c r="U773" s="251"/>
      <c r="V773" s="250"/>
      <c r="W773" s="383"/>
      <c r="X773" s="383"/>
      <c r="Y773" s="30"/>
      <c r="Z773" s="383"/>
      <c r="AA773" s="383"/>
      <c r="AB773" s="15"/>
      <c r="AC773" s="43" t="s">
        <v>36</v>
      </c>
      <c r="AD773" s="25">
        <v>6</v>
      </c>
      <c r="AE773" s="30"/>
      <c r="AF773" s="26">
        <f>II3Ext!$H$35+6*(100-II3Ext!$H$35)/30</f>
        <v>59.2</v>
      </c>
      <c r="AG773" s="27">
        <f t="shared" si="87"/>
        <v>55.9</v>
      </c>
      <c r="AH773" s="30"/>
      <c r="AI773" s="43" t="s">
        <v>36</v>
      </c>
      <c r="AJ773" s="25">
        <v>6</v>
      </c>
      <c r="AK773" s="30"/>
      <c r="AL773" s="383">
        <f>ROUNDDOWN(II3Ext!$H$30*AF773/500,1)*5</f>
        <v>11.5</v>
      </c>
      <c r="AM773" s="241">
        <f t="shared" si="89"/>
        <v>11.5</v>
      </c>
      <c r="AN773" s="28">
        <f t="shared" si="88"/>
        <v>0.5</v>
      </c>
    </row>
    <row r="774" spans="21:40" ht="12.75" customHeight="1" x14ac:dyDescent="0.2">
      <c r="U774" s="251"/>
      <c r="V774" s="250"/>
      <c r="W774" s="383"/>
      <c r="X774" s="383"/>
      <c r="Y774" s="30"/>
      <c r="Z774" s="383"/>
      <c r="AA774" s="383"/>
      <c r="AB774" s="15"/>
      <c r="AC774" s="24">
        <v>4</v>
      </c>
      <c r="AD774" s="25">
        <v>5</v>
      </c>
      <c r="AE774" s="30"/>
      <c r="AF774" s="26">
        <f>II3Ext!$H$35+4*(100-II3Ext!$H$35)/30</f>
        <v>55.8</v>
      </c>
      <c r="AG774" s="27">
        <f t="shared" si="87"/>
        <v>52.5</v>
      </c>
      <c r="AH774" s="30"/>
      <c r="AI774" s="24">
        <v>4</v>
      </c>
      <c r="AJ774" s="25">
        <v>5</v>
      </c>
      <c r="AK774" s="30"/>
      <c r="AL774" s="383">
        <f>ROUNDDOWN(II3Ext!$H$30*AF774/500,1)*5</f>
        <v>11</v>
      </c>
      <c r="AM774" s="241">
        <f t="shared" si="89"/>
        <v>10.5</v>
      </c>
      <c r="AN774" s="28">
        <f t="shared" si="88"/>
        <v>1</v>
      </c>
    </row>
    <row r="775" spans="21:40" ht="12.75" customHeight="1" x14ac:dyDescent="0.2">
      <c r="U775" s="251"/>
      <c r="V775" s="250"/>
      <c r="W775" s="383"/>
      <c r="X775" s="383"/>
      <c r="Y775" s="30"/>
      <c r="Z775" s="383"/>
      <c r="AA775" s="383"/>
      <c r="AB775" s="15"/>
      <c r="AC775" s="46" t="s">
        <v>9</v>
      </c>
      <c r="AD775" s="34">
        <v>4</v>
      </c>
      <c r="AE775" s="35"/>
      <c r="AF775" s="47">
        <f>II3Ext!$H$35+2*(100-II3Ext!$H$35)/30</f>
        <v>52.4</v>
      </c>
      <c r="AG775" s="48">
        <f t="shared" si="87"/>
        <v>49.1</v>
      </c>
      <c r="AH775" s="30"/>
      <c r="AI775" s="46" t="s">
        <v>9</v>
      </c>
      <c r="AJ775" s="34">
        <v>4</v>
      </c>
      <c r="AK775" s="35"/>
      <c r="AL775" s="383">
        <f>ROUNDDOWN(II3Ext!$H$30*AF775/500,1)*5</f>
        <v>10</v>
      </c>
      <c r="AM775" s="241">
        <f t="shared" si="89"/>
        <v>10</v>
      </c>
      <c r="AN775" s="38">
        <f t="shared" si="88"/>
        <v>0.5</v>
      </c>
    </row>
    <row r="776" spans="21:40" ht="12.75" customHeight="1" x14ac:dyDescent="0.2">
      <c r="U776" s="251"/>
      <c r="V776" s="250"/>
      <c r="W776" s="383"/>
      <c r="X776" s="383"/>
      <c r="Y776" s="30"/>
      <c r="Z776" s="383"/>
      <c r="AA776" s="383"/>
      <c r="AB776" s="15"/>
      <c r="AC776" s="43" t="s">
        <v>36</v>
      </c>
      <c r="AD776" s="25">
        <v>3</v>
      </c>
      <c r="AE776" s="30"/>
      <c r="AF776" s="26">
        <f>II3Ext!$H$35</f>
        <v>49</v>
      </c>
      <c r="AG776" s="27">
        <f>AF777+0.01</f>
        <v>44.01</v>
      </c>
      <c r="AH776" s="30"/>
      <c r="AI776" s="43" t="s">
        <v>36</v>
      </c>
      <c r="AJ776" s="25">
        <v>3</v>
      </c>
      <c r="AK776" s="30"/>
      <c r="AL776" s="383">
        <f>ROUNDDOWN(II3Ext!$H$30*AF776/500,1)*5</f>
        <v>9.5</v>
      </c>
      <c r="AM776" s="241">
        <f t="shared" si="89"/>
        <v>9</v>
      </c>
      <c r="AN776" s="28">
        <f t="shared" si="88"/>
        <v>1</v>
      </c>
    </row>
    <row r="777" spans="21:40" ht="12.75" customHeight="1" x14ac:dyDescent="0.2">
      <c r="U777" s="251"/>
      <c r="V777" s="250"/>
      <c r="W777" s="383"/>
      <c r="X777" s="383"/>
      <c r="Y777" s="30"/>
      <c r="Z777" s="383"/>
      <c r="AA777" s="383"/>
      <c r="AB777" s="15"/>
      <c r="AC777" s="24">
        <v>5</v>
      </c>
      <c r="AD777" s="25">
        <v>2</v>
      </c>
      <c r="AE777" s="30"/>
      <c r="AF777" s="26">
        <f>AG778+2*(AF776-AG778)/3</f>
        <v>44</v>
      </c>
      <c r="AG777" s="27">
        <f>AF778+0.01</f>
        <v>39.01</v>
      </c>
      <c r="AH777" s="30"/>
      <c r="AI777" s="24">
        <v>5</v>
      </c>
      <c r="AJ777" s="25">
        <v>2</v>
      </c>
      <c r="AK777" s="30"/>
      <c r="AL777" s="383">
        <f>ROUNDDOWN(II3Ext!$H$30*AF777/500,1)*5</f>
        <v>8.5</v>
      </c>
      <c r="AM777" s="241">
        <f t="shared" si="89"/>
        <v>8</v>
      </c>
      <c r="AN777" s="28">
        <f t="shared" si="88"/>
        <v>1</v>
      </c>
    </row>
    <row r="778" spans="21:40" ht="12.75" customHeight="1" x14ac:dyDescent="0.2">
      <c r="U778" s="251"/>
      <c r="V778" s="250"/>
      <c r="W778" s="383"/>
      <c r="X778" s="250"/>
      <c r="Y778" s="30"/>
      <c r="Z778" s="383"/>
      <c r="AA778" s="383"/>
      <c r="AB778" s="15"/>
      <c r="AC778" s="46" t="s">
        <v>9</v>
      </c>
      <c r="AD778" s="34">
        <v>1</v>
      </c>
      <c r="AE778" s="35"/>
      <c r="AF778" s="47">
        <f>AG778+(AF776-AG778)/3</f>
        <v>39</v>
      </c>
      <c r="AG778" s="48">
        <f>II3Ext!$H$34</f>
        <v>34</v>
      </c>
      <c r="AH778" s="30"/>
      <c r="AI778" s="46" t="s">
        <v>9</v>
      </c>
      <c r="AJ778" s="34">
        <v>1</v>
      </c>
      <c r="AK778" s="35"/>
      <c r="AL778" s="383">
        <f>ROUNDDOWN(II3Ext!$H$30*AF778/500,1)*5</f>
        <v>7.5</v>
      </c>
      <c r="AM778" s="37">
        <f>ROUNDUP(II3Ext!$H$30*(II3Ext!$H$34/500),1)*5</f>
        <v>7.0000000000000009</v>
      </c>
      <c r="AN778" s="38">
        <f t="shared" si="88"/>
        <v>0.99999999999999911</v>
      </c>
    </row>
    <row r="779" spans="21:40" ht="12.75" customHeight="1" thickBot="1" x14ac:dyDescent="0.25">
      <c r="U779" s="250"/>
      <c r="V779" s="250"/>
      <c r="W779" s="383"/>
      <c r="X779" s="383"/>
      <c r="Y779" s="30"/>
      <c r="Z779" s="383"/>
      <c r="AA779" s="383"/>
      <c r="AB779" s="15"/>
      <c r="AC779" s="54">
        <v>6</v>
      </c>
      <c r="AD779" s="55">
        <v>0</v>
      </c>
      <c r="AE779" s="56"/>
      <c r="AF779" s="61">
        <f>II3Ext!$H$34-0.1</f>
        <v>33.9</v>
      </c>
      <c r="AG779" s="62">
        <v>0</v>
      </c>
      <c r="AH779" s="30"/>
      <c r="AI779" s="54">
        <v>6</v>
      </c>
      <c r="AJ779" s="55">
        <v>0</v>
      </c>
      <c r="AK779" s="56"/>
      <c r="AL779" s="57">
        <f>AM778-0.5</f>
        <v>6.5000000000000009</v>
      </c>
      <c r="AM779" s="58">
        <v>0</v>
      </c>
      <c r="AN779" s="59">
        <f>IF(AM779&gt;AM778,"ALARM",AL779)</f>
        <v>6.5000000000000009</v>
      </c>
    </row>
    <row r="780" spans="21:40" ht="12.75" customHeight="1" x14ac:dyDescent="0.2">
      <c r="U780" s="15"/>
      <c r="V780" s="15"/>
      <c r="W780" s="15"/>
      <c r="X780" s="15"/>
      <c r="Y780" s="15"/>
      <c r="Z780" s="15"/>
      <c r="AA780" s="15"/>
      <c r="AB780" s="15"/>
      <c r="AC780" s="15"/>
      <c r="AD780" s="15"/>
      <c r="AE780" s="15"/>
      <c r="AF780" s="15"/>
      <c r="AG780" s="15"/>
      <c r="AH780" s="15"/>
      <c r="AI780" s="15"/>
      <c r="AJ780" s="15"/>
      <c r="AK780" s="15"/>
      <c r="AL780" s="15"/>
      <c r="AM780" s="15"/>
      <c r="AN780" s="15"/>
    </row>
    <row r="781" spans="21:40" ht="12.75" customHeight="1" x14ac:dyDescent="0.2">
      <c r="U781" s="15"/>
      <c r="V781" s="15"/>
      <c r="W781" s="15"/>
      <c r="X781" s="15"/>
      <c r="Y781" s="15"/>
      <c r="Z781" s="15"/>
      <c r="AA781" s="15"/>
      <c r="AB781" s="15"/>
      <c r="AC781" s="15"/>
      <c r="AD781" s="15"/>
      <c r="AE781" s="15"/>
      <c r="AF781" s="15"/>
      <c r="AG781" s="15"/>
      <c r="AH781" s="15"/>
      <c r="AI781" s="15"/>
      <c r="AJ781" s="15"/>
      <c r="AK781" s="15"/>
      <c r="AL781" s="15"/>
      <c r="AM781" s="15"/>
      <c r="AN781" s="15"/>
    </row>
    <row r="782" spans="21:40" ht="12.75" customHeight="1" x14ac:dyDescent="0.2">
      <c r="U782" s="15"/>
      <c r="V782" s="15"/>
      <c r="W782" s="15"/>
      <c r="X782" s="15"/>
      <c r="Y782" s="15"/>
      <c r="Z782" s="15"/>
      <c r="AA782" s="15"/>
      <c r="AB782" s="15"/>
      <c r="AC782" s="15"/>
      <c r="AD782" s="15"/>
      <c r="AE782" s="15"/>
      <c r="AF782" s="15"/>
      <c r="AG782" s="15"/>
      <c r="AH782" s="15"/>
      <c r="AI782" s="15"/>
      <c r="AJ782" s="15"/>
      <c r="AK782" s="15"/>
      <c r="AL782" s="15"/>
      <c r="AM782" s="15"/>
      <c r="AN782" s="15"/>
    </row>
    <row r="783" spans="21:40" ht="12.75" customHeight="1" x14ac:dyDescent="0.2">
      <c r="U783" s="15"/>
      <c r="V783" s="15"/>
      <c r="W783" s="15"/>
      <c r="X783" s="15"/>
      <c r="Y783" s="15"/>
      <c r="Z783" s="15"/>
      <c r="AA783" s="15"/>
      <c r="AB783" s="15"/>
      <c r="AC783" s="15"/>
      <c r="AD783" s="15"/>
      <c r="AE783" s="15"/>
      <c r="AF783" s="15"/>
      <c r="AG783" s="15"/>
      <c r="AH783" s="15"/>
      <c r="AI783" s="15"/>
      <c r="AJ783" s="15"/>
      <c r="AK783" s="15"/>
      <c r="AL783" s="15"/>
      <c r="AM783" s="15"/>
      <c r="AN783" s="15"/>
    </row>
    <row r="784" spans="21:40" ht="12.75" customHeight="1" x14ac:dyDescent="0.2">
      <c r="U784" s="15"/>
      <c r="V784" s="15"/>
      <c r="W784" s="15"/>
      <c r="X784" s="15"/>
      <c r="Y784" s="15"/>
      <c r="Z784" s="15"/>
      <c r="AA784" s="15"/>
      <c r="AB784" s="15"/>
      <c r="AC784" s="15"/>
      <c r="AD784" s="15"/>
      <c r="AE784" s="15"/>
      <c r="AF784" s="15"/>
      <c r="AG784" s="15"/>
      <c r="AH784" s="15"/>
      <c r="AI784" s="15"/>
      <c r="AJ784" s="15"/>
      <c r="AK784" s="15"/>
      <c r="AL784" s="15"/>
      <c r="AM784" s="15"/>
      <c r="AN784" s="15"/>
    </row>
    <row r="785" spans="20:40" ht="12.75" customHeight="1" x14ac:dyDescent="0.2">
      <c r="U785" s="15"/>
      <c r="V785" s="15"/>
      <c r="W785" s="15"/>
      <c r="X785" s="15"/>
      <c r="Y785" s="15"/>
      <c r="Z785" s="15"/>
      <c r="AA785" s="15"/>
      <c r="AB785" s="15"/>
      <c r="AC785" s="15"/>
      <c r="AD785" s="15"/>
      <c r="AE785" s="15"/>
      <c r="AF785" s="15"/>
      <c r="AG785" s="15"/>
      <c r="AH785" s="15"/>
      <c r="AI785" s="15"/>
      <c r="AJ785" s="15"/>
      <c r="AK785" s="15"/>
      <c r="AL785" s="15"/>
      <c r="AM785" s="15"/>
      <c r="AN785" s="15"/>
    </row>
    <row r="786" spans="20:40" ht="12.75" customHeight="1" x14ac:dyDescent="0.2">
      <c r="U786" s="15"/>
      <c r="V786" s="15"/>
      <c r="W786" s="15"/>
      <c r="X786" s="15"/>
      <c r="Y786" s="15"/>
      <c r="Z786" s="15"/>
      <c r="AA786" s="15"/>
      <c r="AB786" s="15"/>
      <c r="AC786" s="15"/>
      <c r="AD786" s="15"/>
      <c r="AE786" s="15"/>
      <c r="AF786" s="15"/>
      <c r="AG786" s="15"/>
      <c r="AH786" s="15"/>
      <c r="AI786" s="15"/>
      <c r="AJ786" s="15"/>
      <c r="AK786" s="15"/>
      <c r="AL786" s="15"/>
      <c r="AM786" s="15"/>
      <c r="AN786" s="15"/>
    </row>
    <row r="787" spans="20:40" ht="12.75" customHeight="1" x14ac:dyDescent="0.2">
      <c r="U787" s="15"/>
      <c r="V787" s="15"/>
      <c r="W787" s="15"/>
      <c r="X787" s="15"/>
      <c r="Y787" s="15"/>
      <c r="Z787" s="15"/>
      <c r="AA787" s="15"/>
      <c r="AB787" s="15"/>
      <c r="AC787" s="15"/>
      <c r="AD787" s="15"/>
      <c r="AE787" s="15"/>
      <c r="AF787" s="15"/>
      <c r="AG787" s="15"/>
      <c r="AH787" s="15"/>
      <c r="AI787" s="15"/>
      <c r="AJ787" s="15"/>
      <c r="AK787" s="15"/>
      <c r="AL787" s="15"/>
      <c r="AM787" s="15"/>
      <c r="AN787" s="15"/>
    </row>
    <row r="788" spans="20:40" ht="12.75" customHeight="1" x14ac:dyDescent="0.2">
      <c r="U788" s="15"/>
      <c r="V788" s="15"/>
      <c r="W788" s="15"/>
      <c r="X788" s="15"/>
      <c r="Y788" s="15"/>
      <c r="Z788" s="15"/>
      <c r="AA788" s="15"/>
      <c r="AB788" s="15"/>
      <c r="AC788" s="15"/>
      <c r="AD788" s="15"/>
      <c r="AE788" s="15"/>
      <c r="AF788" s="15"/>
      <c r="AG788" s="15"/>
      <c r="AH788" s="15"/>
      <c r="AI788" s="15"/>
      <c r="AJ788" s="15"/>
      <c r="AK788" s="15"/>
      <c r="AL788" s="15"/>
      <c r="AM788" s="15"/>
      <c r="AN788" s="15"/>
    </row>
    <row r="789" spans="20:40" ht="12.75" customHeight="1" x14ac:dyDescent="0.2">
      <c r="U789" s="15"/>
      <c r="V789" s="15"/>
      <c r="W789" s="15"/>
      <c r="X789" s="15"/>
      <c r="Y789" s="15"/>
      <c r="Z789" s="15"/>
      <c r="AA789" s="15"/>
      <c r="AB789" s="15"/>
      <c r="AC789" s="15"/>
      <c r="AD789" s="15"/>
      <c r="AE789" s="15"/>
      <c r="AF789" s="15"/>
      <c r="AG789" s="15"/>
      <c r="AH789" s="15"/>
      <c r="AI789" s="15"/>
      <c r="AJ789" s="15"/>
      <c r="AK789" s="15"/>
      <c r="AL789" s="15"/>
      <c r="AM789" s="15"/>
      <c r="AN789" s="15"/>
    </row>
    <row r="798" spans="20:40" ht="12.75" customHeight="1" x14ac:dyDescent="0.2">
      <c r="T798" s="1"/>
    </row>
    <row r="799" spans="20:40" ht="12.75" customHeight="1" thickBot="1" x14ac:dyDescent="0.25">
      <c r="T799" s="1"/>
    </row>
    <row r="800" spans="20:40" ht="12.75" customHeight="1" x14ac:dyDescent="0.2">
      <c r="T800" s="112" t="s">
        <v>67</v>
      </c>
      <c r="U800" s="16"/>
      <c r="V800" s="122"/>
      <c r="W800" s="506"/>
      <c r="X800" s="507"/>
      <c r="Y800" s="508" t="s">
        <v>18</v>
      </c>
      <c r="Z800" s="511" t="s">
        <v>26</v>
      </c>
      <c r="AA800" s="512"/>
      <c r="AB800" s="15"/>
      <c r="AC800" s="18" t="s">
        <v>6</v>
      </c>
      <c r="AD800" s="19" t="s">
        <v>18</v>
      </c>
      <c r="AE800" s="384"/>
      <c r="AF800" s="502" t="s">
        <v>27</v>
      </c>
      <c r="AG800" s="503"/>
      <c r="AH800" s="20"/>
      <c r="AI800" s="18" t="s">
        <v>6</v>
      </c>
      <c r="AJ800" s="19" t="s">
        <v>18</v>
      </c>
      <c r="AK800" s="21"/>
      <c r="AL800" s="504" t="s">
        <v>28</v>
      </c>
      <c r="AM800" s="505"/>
      <c r="AN800" s="22" t="s">
        <v>29</v>
      </c>
    </row>
    <row r="801" spans="21:40" ht="12.75" customHeight="1" x14ac:dyDescent="0.2">
      <c r="U801" s="23"/>
      <c r="V801" s="123" t="s">
        <v>29</v>
      </c>
      <c r="W801" s="513" t="s">
        <v>28</v>
      </c>
      <c r="X801" s="501"/>
      <c r="Y801" s="509"/>
      <c r="Z801" s="514" t="s">
        <v>31</v>
      </c>
      <c r="AA801" s="515"/>
      <c r="AB801" s="15"/>
      <c r="AC801" s="24"/>
      <c r="AD801" s="25"/>
      <c r="AE801" s="383"/>
      <c r="AF801" s="26" t="s">
        <v>32</v>
      </c>
      <c r="AG801" s="27" t="s">
        <v>33</v>
      </c>
      <c r="AH801" s="20"/>
      <c r="AI801" s="24"/>
      <c r="AJ801" s="25"/>
      <c r="AK801" s="383"/>
      <c r="AL801" s="383" t="s">
        <v>32</v>
      </c>
      <c r="AM801" s="241" t="s">
        <v>33</v>
      </c>
      <c r="AN801" s="28"/>
    </row>
    <row r="802" spans="21:40" ht="12.75" customHeight="1" x14ac:dyDescent="0.2">
      <c r="U802" s="29"/>
      <c r="V802" s="123"/>
      <c r="W802" s="385" t="s">
        <v>32</v>
      </c>
      <c r="X802" s="383" t="s">
        <v>33</v>
      </c>
      <c r="Y802" s="509"/>
      <c r="Z802" s="514" t="s">
        <v>35</v>
      </c>
      <c r="AA802" s="515"/>
      <c r="AB802" s="30"/>
      <c r="AC802" s="24"/>
      <c r="AD802" s="25"/>
      <c r="AE802" s="30"/>
      <c r="AF802" s="31"/>
      <c r="AG802" s="32"/>
      <c r="AH802" s="30"/>
      <c r="AI802" s="33"/>
      <c r="AJ802" s="34"/>
      <c r="AK802" s="35"/>
      <c r="AL802" s="36"/>
      <c r="AM802" s="37"/>
      <c r="AN802" s="38"/>
    </row>
    <row r="803" spans="21:40" ht="12.75" customHeight="1" x14ac:dyDescent="0.2">
      <c r="U803" s="39"/>
      <c r="V803" s="124"/>
      <c r="W803" s="40"/>
      <c r="X803" s="36"/>
      <c r="Y803" s="510"/>
      <c r="Z803" s="77"/>
      <c r="AA803" s="28"/>
      <c r="AB803" s="30"/>
      <c r="AC803" s="33"/>
      <c r="AD803" s="34"/>
      <c r="AE803" s="35"/>
      <c r="AF803" s="41"/>
      <c r="AG803" s="42"/>
      <c r="AH803" s="30"/>
      <c r="AI803" s="43" t="s">
        <v>36</v>
      </c>
      <c r="AJ803" s="25">
        <v>15</v>
      </c>
      <c r="AK803" s="30"/>
      <c r="AL803" s="44">
        <f>AP!$E$44</f>
        <v>60</v>
      </c>
      <c r="AM803" s="241">
        <f t="shared" ref="AM803:AM816" si="90">AL804+1</f>
        <v>58</v>
      </c>
      <c r="AN803" s="28">
        <f t="shared" ref="AN803:AN817" si="91">IF(AM803&gt;AL803,"ALARM",AL803-AL804)</f>
        <v>3</v>
      </c>
    </row>
    <row r="804" spans="21:40" ht="12.75" customHeight="1" x14ac:dyDescent="0.2">
      <c r="U804" s="70"/>
      <c r="V804" s="125">
        <f>IF(AP!$E$43="M",AN803,AN846)</f>
        <v>4</v>
      </c>
      <c r="W804" s="44">
        <f>AP!$E$44</f>
        <v>60</v>
      </c>
      <c r="X804" s="241">
        <f t="shared" ref="X804:X818" si="92">W805+1</f>
        <v>57</v>
      </c>
      <c r="Y804" s="126">
        <v>15</v>
      </c>
      <c r="Z804" s="79" t="str">
        <f>IF(ABS(IF(AP!$E$43="M",AL803-W804,AL846-W804))&gt;1,"ALARM"," ")</f>
        <v xml:space="preserve"> </v>
      </c>
      <c r="AA804" s="76" t="str">
        <f>IF(ABS(IF(AP!$E$43="M",AM803-X804,AM846-X804))&gt;1,"ALARM"," ")</f>
        <v xml:space="preserve"> </v>
      </c>
      <c r="AB804" s="30"/>
      <c r="AC804" s="43" t="s">
        <v>36</v>
      </c>
      <c r="AD804" s="25">
        <v>15</v>
      </c>
      <c r="AE804" s="30"/>
      <c r="AF804" s="26">
        <f>AP!$I$44+12*(100-AP!$I$44)/12</f>
        <v>100</v>
      </c>
      <c r="AG804" s="27">
        <f t="shared" ref="AG804:AG815" si="93">AF805+0.1</f>
        <v>95.85</v>
      </c>
      <c r="AH804" s="30"/>
      <c r="AI804" s="24">
        <v>1</v>
      </c>
      <c r="AJ804" s="25">
        <v>14</v>
      </c>
      <c r="AK804" s="30"/>
      <c r="AL804" s="383">
        <f>ROUNDDOWN(AP!$E$44*AF805/100,0)</f>
        <v>57</v>
      </c>
      <c r="AM804" s="241">
        <f t="shared" si="90"/>
        <v>55</v>
      </c>
      <c r="AN804" s="28">
        <f t="shared" si="91"/>
        <v>3</v>
      </c>
    </row>
    <row r="805" spans="21:40" ht="12.75" customHeight="1" x14ac:dyDescent="0.2">
      <c r="U805" s="49"/>
      <c r="V805" s="123">
        <f>IF(AP!$E$43="M",AN804,AN847)</f>
        <v>3</v>
      </c>
      <c r="W805" s="383">
        <f t="shared" ref="W805:W819" si="94">W804-V804</f>
        <v>56</v>
      </c>
      <c r="X805" s="241">
        <f t="shared" si="92"/>
        <v>54</v>
      </c>
      <c r="Y805" s="126">
        <v>14</v>
      </c>
      <c r="Z805" s="77" t="str">
        <f>IF(ABS(IF(AP!$E$43="M",AL804-W805,AL847-W805))&gt;1,"ALARM"," ")</f>
        <v xml:space="preserve"> </v>
      </c>
      <c r="AA805" s="28" t="str">
        <f>IF(ABS(IF(AP!$E$43="M",AM804-X805,AM847-X805))&gt;1,"ALARM"," ")</f>
        <v xml:space="preserve"> </v>
      </c>
      <c r="AB805" s="30"/>
      <c r="AC805" s="24">
        <v>1</v>
      </c>
      <c r="AD805" s="25">
        <v>14</v>
      </c>
      <c r="AE805" s="30"/>
      <c r="AF805" s="26">
        <f>AP!$I$44+11*(100-AP!$I$44)/12</f>
        <v>95.75</v>
      </c>
      <c r="AG805" s="27">
        <f t="shared" si="93"/>
        <v>91.6</v>
      </c>
      <c r="AH805" s="30"/>
      <c r="AI805" s="46" t="s">
        <v>9</v>
      </c>
      <c r="AJ805" s="34">
        <v>13</v>
      </c>
      <c r="AK805" s="35"/>
      <c r="AL805" s="36">
        <f>ROUNDDOWN(AP!$E$44*AF806/100,0)</f>
        <v>54</v>
      </c>
      <c r="AM805" s="37">
        <f t="shared" si="90"/>
        <v>53</v>
      </c>
      <c r="AN805" s="38">
        <f t="shared" si="91"/>
        <v>2</v>
      </c>
    </row>
    <row r="806" spans="21:40" ht="12.75" customHeight="1" x14ac:dyDescent="0.2">
      <c r="U806" s="71"/>
      <c r="V806" s="124">
        <f>IF(AP!$E$43="M",AN805,AN848)</f>
        <v>3</v>
      </c>
      <c r="W806" s="36">
        <f t="shared" si="94"/>
        <v>53</v>
      </c>
      <c r="X806" s="37">
        <f t="shared" si="92"/>
        <v>51</v>
      </c>
      <c r="Y806" s="127">
        <v>13</v>
      </c>
      <c r="Z806" s="80" t="str">
        <f>IF(ABS(IF(AP!$E$43="M",AL805-W806,AL848-W806))&gt;1,"ALARM"," ")</f>
        <v xml:space="preserve"> </v>
      </c>
      <c r="AA806" s="38" t="str">
        <f>IF(ABS(IF(AP!$E$43="M",AM805-X806,AM848-X806))&gt;1,"ALARM"," ")</f>
        <v xml:space="preserve"> </v>
      </c>
      <c r="AB806" s="30"/>
      <c r="AC806" s="46" t="s">
        <v>9</v>
      </c>
      <c r="AD806" s="34">
        <v>13</v>
      </c>
      <c r="AE806" s="35"/>
      <c r="AF806" s="47">
        <f>AP!$I$44+10*(100-AP!$I$44)/12</f>
        <v>91.5</v>
      </c>
      <c r="AG806" s="48">
        <f t="shared" si="93"/>
        <v>87.35</v>
      </c>
      <c r="AH806" s="30"/>
      <c r="AI806" s="43" t="s">
        <v>36</v>
      </c>
      <c r="AJ806" s="25">
        <v>12</v>
      </c>
      <c r="AK806" s="30"/>
      <c r="AL806" s="383">
        <f>ROUNDDOWN(AP!$E$44*AF807/100,0)</f>
        <v>52</v>
      </c>
      <c r="AM806" s="241">
        <f t="shared" si="90"/>
        <v>50</v>
      </c>
      <c r="AN806" s="28">
        <f t="shared" si="91"/>
        <v>3</v>
      </c>
    </row>
    <row r="807" spans="21:40" ht="12.75" customHeight="1" x14ac:dyDescent="0.2">
      <c r="U807" s="49"/>
      <c r="V807" s="125">
        <f>IF(AP!$E$43="M",AN806,AN849)</f>
        <v>3</v>
      </c>
      <c r="W807" s="383">
        <f t="shared" si="94"/>
        <v>50</v>
      </c>
      <c r="X807" s="241">
        <f t="shared" si="92"/>
        <v>48</v>
      </c>
      <c r="Y807" s="126">
        <v>12</v>
      </c>
      <c r="Z807" s="77" t="str">
        <f>IF(ABS(IF(AP!$E$43="M",AL806-W807,AL849-W807))&gt;1,"ALARM"," ")</f>
        <v xml:space="preserve"> </v>
      </c>
      <c r="AA807" s="28" t="str">
        <f>IF(ABS(IF(AP!$E$43="M",AM806-X807,AM849-X807))&gt;1,"ALARM"," ")</f>
        <v xml:space="preserve"> </v>
      </c>
      <c r="AB807" s="30"/>
      <c r="AC807" s="43" t="s">
        <v>36</v>
      </c>
      <c r="AD807" s="25">
        <v>12</v>
      </c>
      <c r="AE807" s="30"/>
      <c r="AF807" s="26">
        <f>AP!$I$44+9*(100-AP!$I$44)/12</f>
        <v>87.25</v>
      </c>
      <c r="AG807" s="27">
        <f t="shared" si="93"/>
        <v>83.1</v>
      </c>
      <c r="AH807" s="30"/>
      <c r="AI807" s="24">
        <v>2</v>
      </c>
      <c r="AJ807" s="25">
        <v>11</v>
      </c>
      <c r="AK807" s="30"/>
      <c r="AL807" s="383">
        <f>ROUNDDOWN(AP!$E$44*AF808/100,0)</f>
        <v>49</v>
      </c>
      <c r="AM807" s="241">
        <f t="shared" si="90"/>
        <v>48</v>
      </c>
      <c r="AN807" s="28">
        <f t="shared" si="91"/>
        <v>2</v>
      </c>
    </row>
    <row r="808" spans="21:40" ht="12.75" customHeight="1" x14ac:dyDescent="0.2">
      <c r="U808" s="49"/>
      <c r="V808" s="123">
        <f>IF(AP!$E$43="M",AN807,AN850)</f>
        <v>3</v>
      </c>
      <c r="W808" s="383">
        <f t="shared" si="94"/>
        <v>47</v>
      </c>
      <c r="X808" s="241">
        <f t="shared" si="92"/>
        <v>45</v>
      </c>
      <c r="Y808" s="126">
        <v>11</v>
      </c>
      <c r="Z808" s="77" t="str">
        <f>IF(ABS(IF(AP!$E$43="M",AL807-W808,AL850-W808))&gt;1,"ALARM"," ")</f>
        <v xml:space="preserve"> </v>
      </c>
      <c r="AA808" s="28" t="str">
        <f>IF(ABS(IF(AP!$E$43="M",AM807-X808,AM850-X808))&gt;1,"ALARM"," ")</f>
        <v xml:space="preserve"> </v>
      </c>
      <c r="AB808" s="30"/>
      <c r="AC808" s="24">
        <v>2</v>
      </c>
      <c r="AD808" s="25">
        <v>11</v>
      </c>
      <c r="AE808" s="30"/>
      <c r="AF808" s="26">
        <f>AP!$I$44+8*(100-AP!$I$44)/12</f>
        <v>83</v>
      </c>
      <c r="AG808" s="27">
        <f t="shared" si="93"/>
        <v>78.849999999999994</v>
      </c>
      <c r="AH808" s="30"/>
      <c r="AI808" s="46" t="s">
        <v>9</v>
      </c>
      <c r="AJ808" s="34">
        <v>10</v>
      </c>
      <c r="AK808" s="35"/>
      <c r="AL808" s="36">
        <f>ROUNDDOWN(AP!$E$44*AF809/100,0)</f>
        <v>47</v>
      </c>
      <c r="AM808" s="37">
        <f t="shared" si="90"/>
        <v>45</v>
      </c>
      <c r="AN808" s="38">
        <f t="shared" si="91"/>
        <v>3</v>
      </c>
    </row>
    <row r="809" spans="21:40" ht="12.75" customHeight="1" x14ac:dyDescent="0.2">
      <c r="U809" s="49"/>
      <c r="V809" s="124">
        <f>IF(AP!$E$43="M",AN808,AN851)</f>
        <v>3</v>
      </c>
      <c r="W809" s="36">
        <f t="shared" si="94"/>
        <v>44</v>
      </c>
      <c r="X809" s="37">
        <f t="shared" si="92"/>
        <v>42</v>
      </c>
      <c r="Y809" s="127">
        <v>10</v>
      </c>
      <c r="Z809" s="77" t="str">
        <f>IF(ABS(IF(AP!$E$43="M",AL808-W809,AL851-W809))&gt;1,"ALARM"," ")</f>
        <v xml:space="preserve"> </v>
      </c>
      <c r="AA809" s="28" t="str">
        <f>IF(ABS(IF(AP!$E$43="M",AM808-X809,AM851-X809))&gt;1,"ALARM"," ")</f>
        <v xml:space="preserve"> </v>
      </c>
      <c r="AB809" s="30"/>
      <c r="AC809" s="46" t="s">
        <v>9</v>
      </c>
      <c r="AD809" s="34">
        <v>10</v>
      </c>
      <c r="AE809" s="35"/>
      <c r="AF809" s="47">
        <f>AP!$I$44+7*(100-AP!$I$44)/12</f>
        <v>78.75</v>
      </c>
      <c r="AG809" s="48">
        <f t="shared" si="93"/>
        <v>74.599999999999994</v>
      </c>
      <c r="AH809" s="30"/>
      <c r="AI809" s="43" t="s">
        <v>36</v>
      </c>
      <c r="AJ809" s="25">
        <v>9</v>
      </c>
      <c r="AK809" s="30"/>
      <c r="AL809" s="383">
        <f>ROUNDDOWN(AP!$E$44*AF810/100,0)</f>
        <v>44</v>
      </c>
      <c r="AM809" s="241">
        <f t="shared" si="90"/>
        <v>43</v>
      </c>
      <c r="AN809" s="28">
        <f t="shared" si="91"/>
        <v>2</v>
      </c>
    </row>
    <row r="810" spans="21:40" ht="12.75" customHeight="1" x14ac:dyDescent="0.2">
      <c r="U810" s="70"/>
      <c r="V810" s="125">
        <f>IF(AP!$E$43="M",AN809,AN852)</f>
        <v>2</v>
      </c>
      <c r="W810" s="383">
        <f t="shared" si="94"/>
        <v>41</v>
      </c>
      <c r="X810" s="241">
        <f t="shared" si="92"/>
        <v>40</v>
      </c>
      <c r="Y810" s="126">
        <v>9</v>
      </c>
      <c r="Z810" s="79" t="str">
        <f>IF(ABS(IF(AP!$E$43="M",AL809-W810,AL852-W810))&gt;1,"ALARM"," ")</f>
        <v xml:space="preserve"> </v>
      </c>
      <c r="AA810" s="76" t="str">
        <f>IF(ABS(IF(AP!$E$43="M",AM809-X810,AM852-X810))&gt;1,"ALARM"," ")</f>
        <v xml:space="preserve"> </v>
      </c>
      <c r="AB810" s="30"/>
      <c r="AC810" s="43" t="s">
        <v>36</v>
      </c>
      <c r="AD810" s="25">
        <v>9</v>
      </c>
      <c r="AE810" s="30"/>
      <c r="AF810" s="26">
        <f>AP!$I$44+6*(100-AP!$I$44)/12</f>
        <v>74.5</v>
      </c>
      <c r="AG810" s="27">
        <f t="shared" si="93"/>
        <v>70.349999999999994</v>
      </c>
      <c r="AH810" s="30"/>
      <c r="AI810" s="24">
        <v>3</v>
      </c>
      <c r="AJ810" s="25">
        <v>8</v>
      </c>
      <c r="AK810" s="30"/>
      <c r="AL810" s="383">
        <f>ROUNDDOWN(AP!$E$44*AF811/100,0)</f>
        <v>42</v>
      </c>
      <c r="AM810" s="241">
        <f t="shared" si="90"/>
        <v>40</v>
      </c>
      <c r="AN810" s="28">
        <f t="shared" si="91"/>
        <v>3</v>
      </c>
    </row>
    <row r="811" spans="21:40" ht="12.75" customHeight="1" x14ac:dyDescent="0.2">
      <c r="U811" s="49"/>
      <c r="V811" s="123">
        <f>IF(AP!$E$43="M",AN810,AN853)</f>
        <v>2</v>
      </c>
      <c r="W811" s="383">
        <f t="shared" si="94"/>
        <v>39</v>
      </c>
      <c r="X811" s="241">
        <f t="shared" si="92"/>
        <v>38</v>
      </c>
      <c r="Y811" s="126">
        <v>8</v>
      </c>
      <c r="Z811" s="77" t="str">
        <f>IF(ABS(IF(AP!$E$43="M",AL810-W811,AL853-W811))&gt;1,"ALARM"," ")</f>
        <v xml:space="preserve"> </v>
      </c>
      <c r="AA811" s="28" t="str">
        <f>IF(ABS(IF(AP!$E$43="M",AM810-X811,AM853-X811))&gt;1,"ALARM"," ")</f>
        <v xml:space="preserve"> </v>
      </c>
      <c r="AB811" s="30"/>
      <c r="AC811" s="24">
        <v>3</v>
      </c>
      <c r="AD811" s="25">
        <v>8</v>
      </c>
      <c r="AE811" s="30"/>
      <c r="AF811" s="26">
        <f>AP!$I$44+5*(100-AP!$I$44)/12</f>
        <v>70.25</v>
      </c>
      <c r="AG811" s="27">
        <f t="shared" si="93"/>
        <v>66.099999999999994</v>
      </c>
      <c r="AH811" s="30"/>
      <c r="AI811" s="46" t="s">
        <v>9</v>
      </c>
      <c r="AJ811" s="34">
        <v>7</v>
      </c>
      <c r="AK811" s="35"/>
      <c r="AL811" s="36">
        <f>ROUNDDOWN(AP!$E$44*AF812/100,0)</f>
        <v>39</v>
      </c>
      <c r="AM811" s="37">
        <f t="shared" si="90"/>
        <v>38</v>
      </c>
      <c r="AN811" s="38">
        <f t="shared" si="91"/>
        <v>2</v>
      </c>
    </row>
    <row r="812" spans="21:40" ht="12.75" customHeight="1" x14ac:dyDescent="0.2">
      <c r="U812" s="71"/>
      <c r="V812" s="124">
        <f>IF(AP!$E$43="M",AN811,AN854)</f>
        <v>2</v>
      </c>
      <c r="W812" s="36">
        <f t="shared" si="94"/>
        <v>37</v>
      </c>
      <c r="X812" s="37">
        <f t="shared" si="92"/>
        <v>36</v>
      </c>
      <c r="Y812" s="127">
        <v>7</v>
      </c>
      <c r="Z812" s="80" t="str">
        <f>IF(ABS(IF(AP!$E$43="M",AL811-W812,AL854-W812))&gt;1,"ALARM"," ")</f>
        <v xml:space="preserve"> </v>
      </c>
      <c r="AA812" s="38" t="str">
        <f>IF(ABS(IF(AP!$E$43="M",AM811-X812,AM854-X812))&gt;1,"ALARM"," ")</f>
        <v xml:space="preserve"> </v>
      </c>
      <c r="AB812" s="30"/>
      <c r="AC812" s="46" t="s">
        <v>9</v>
      </c>
      <c r="AD812" s="34">
        <v>7</v>
      </c>
      <c r="AE812" s="35"/>
      <c r="AF812" s="47">
        <f>AP!$I$44+4*(100-AP!$I$44)/12</f>
        <v>66</v>
      </c>
      <c r="AG812" s="48">
        <f t="shared" si="93"/>
        <v>61.85</v>
      </c>
      <c r="AH812" s="30"/>
      <c r="AI812" s="43" t="s">
        <v>36</v>
      </c>
      <c r="AJ812" s="25">
        <v>6</v>
      </c>
      <c r="AK812" s="30"/>
      <c r="AL812" s="383">
        <f>ROUNDDOWN(AP!$E$44*AF813/100,0)</f>
        <v>37</v>
      </c>
      <c r="AM812" s="241">
        <f t="shared" si="90"/>
        <v>35</v>
      </c>
      <c r="AN812" s="28">
        <f t="shared" si="91"/>
        <v>3</v>
      </c>
    </row>
    <row r="813" spans="21:40" ht="12.75" customHeight="1" x14ac:dyDescent="0.2">
      <c r="U813" s="49"/>
      <c r="V813" s="125">
        <f>IF(AP!$E$43="M",AN812,AN855)</f>
        <v>2</v>
      </c>
      <c r="W813" s="383">
        <f t="shared" si="94"/>
        <v>35</v>
      </c>
      <c r="X813" s="241">
        <f t="shared" si="92"/>
        <v>34</v>
      </c>
      <c r="Y813" s="126">
        <v>6</v>
      </c>
      <c r="Z813" s="77" t="str">
        <f>IF(ABS(IF(AP!$E$43="M",AL812-W813,AL855-W813))&gt;1,"ALARM"," ")</f>
        <v xml:space="preserve"> </v>
      </c>
      <c r="AA813" s="28" t="str">
        <f>IF(ABS(IF(AP!$E$43="M",AM812-X813,AM855-X813))&gt;1,"ALARM"," ")</f>
        <v xml:space="preserve"> </v>
      </c>
      <c r="AB813" s="30"/>
      <c r="AC813" s="43" t="s">
        <v>36</v>
      </c>
      <c r="AD813" s="25">
        <v>6</v>
      </c>
      <c r="AE813" s="30"/>
      <c r="AF813" s="26">
        <f>AP!$I$44+3*(100-AP!$I$44)/12</f>
        <v>61.75</v>
      </c>
      <c r="AG813" s="27">
        <f t="shared" si="93"/>
        <v>57.6</v>
      </c>
      <c r="AH813" s="30"/>
      <c r="AI813" s="24">
        <v>4</v>
      </c>
      <c r="AJ813" s="25">
        <v>5</v>
      </c>
      <c r="AK813" s="30"/>
      <c r="AL813" s="383">
        <f>ROUNDDOWN(AP!$E$44*AF814/100,0)</f>
        <v>34</v>
      </c>
      <c r="AM813" s="241">
        <f t="shared" si="90"/>
        <v>32</v>
      </c>
      <c r="AN813" s="28">
        <f t="shared" si="91"/>
        <v>3</v>
      </c>
    </row>
    <row r="814" spans="21:40" ht="12.75" customHeight="1" x14ac:dyDescent="0.2">
      <c r="U814" s="49"/>
      <c r="V814" s="123">
        <f>IF(AP!$E$43="M",AN813,AN856)</f>
        <v>2</v>
      </c>
      <c r="W814" s="383">
        <f t="shared" si="94"/>
        <v>33</v>
      </c>
      <c r="X814" s="241">
        <f t="shared" si="92"/>
        <v>32</v>
      </c>
      <c r="Y814" s="126">
        <v>5</v>
      </c>
      <c r="Z814" s="77" t="str">
        <f>IF(ABS(IF(AP!$E$43="M",AL813-W814,AL856-W814))&gt;1,"ALARM"," ")</f>
        <v xml:space="preserve"> </v>
      </c>
      <c r="AA814" s="28" t="str">
        <f>IF(ABS(IF(AP!$E$43="M",AM813-X814,AM856-X814))&gt;1,"ALARM"," ")</f>
        <v xml:space="preserve"> </v>
      </c>
      <c r="AB814" s="30"/>
      <c r="AC814" s="24">
        <v>4</v>
      </c>
      <c r="AD814" s="25">
        <v>5</v>
      </c>
      <c r="AE814" s="30"/>
      <c r="AF814" s="26">
        <f>AP!$I$44+2*(100-AP!$I$44)/12</f>
        <v>57.5</v>
      </c>
      <c r="AG814" s="27">
        <f t="shared" si="93"/>
        <v>53.35</v>
      </c>
      <c r="AH814" s="30"/>
      <c r="AI814" s="46" t="s">
        <v>9</v>
      </c>
      <c r="AJ814" s="34">
        <v>4</v>
      </c>
      <c r="AK814" s="35"/>
      <c r="AL814" s="36">
        <f>ROUNDDOWN(AP!$E$44*AF815/100,0)</f>
        <v>31</v>
      </c>
      <c r="AM814" s="37">
        <f t="shared" si="90"/>
        <v>30</v>
      </c>
      <c r="AN814" s="38">
        <f t="shared" si="91"/>
        <v>2</v>
      </c>
    </row>
    <row r="815" spans="21:40" ht="12.75" customHeight="1" x14ac:dyDescent="0.2">
      <c r="U815" s="49"/>
      <c r="V815" s="124">
        <f>IF(AP!$E$43="M",AN814,AN857)</f>
        <v>2</v>
      </c>
      <c r="W815" s="36">
        <f t="shared" si="94"/>
        <v>31</v>
      </c>
      <c r="X815" s="37">
        <f t="shared" si="92"/>
        <v>30</v>
      </c>
      <c r="Y815" s="127">
        <v>4</v>
      </c>
      <c r="Z815" s="77" t="str">
        <f>IF(ABS(IF(AP!$E$43="M",AL814-W815,AL857-W815))&gt;1,"ALARM"," ")</f>
        <v xml:space="preserve"> </v>
      </c>
      <c r="AA815" s="28" t="str">
        <f>IF(ABS(IF(AP!$E$43="M",AM814-X815,AM857-X815))&gt;1,"ALARM"," ")</f>
        <v xml:space="preserve"> </v>
      </c>
      <c r="AB815" s="30"/>
      <c r="AC815" s="46" t="s">
        <v>9</v>
      </c>
      <c r="AD815" s="34">
        <v>4</v>
      </c>
      <c r="AE815" s="35"/>
      <c r="AF815" s="47">
        <f>AP!$I$44+1*(100-AP!$I$44)/12</f>
        <v>53.25</v>
      </c>
      <c r="AG815" s="48">
        <f t="shared" si="93"/>
        <v>49.1</v>
      </c>
      <c r="AH815" s="30"/>
      <c r="AI815" s="43" t="s">
        <v>36</v>
      </c>
      <c r="AJ815" s="25">
        <v>3</v>
      </c>
      <c r="AK815" s="30"/>
      <c r="AL815" s="383">
        <f>ROUNDDOWN(AP!$E$44*AF816/100,0)</f>
        <v>29</v>
      </c>
      <c r="AM815" s="241">
        <f t="shared" si="90"/>
        <v>27</v>
      </c>
      <c r="AN815" s="28">
        <f t="shared" si="91"/>
        <v>3</v>
      </c>
    </row>
    <row r="816" spans="21:40" ht="12.75" customHeight="1" x14ac:dyDescent="0.2">
      <c r="U816" s="70"/>
      <c r="V816" s="125">
        <f>IF(AP!$E$43="M",AN815,AN858)</f>
        <v>3</v>
      </c>
      <c r="W816" s="383">
        <f t="shared" si="94"/>
        <v>29</v>
      </c>
      <c r="X816" s="241">
        <f t="shared" si="92"/>
        <v>27</v>
      </c>
      <c r="Y816" s="126">
        <v>3</v>
      </c>
      <c r="Z816" s="79" t="str">
        <f>IF(ABS(IF(AP!$E$43="M",AL815-W816,AL858-W816))&gt;1,"ALARM"," ")</f>
        <v xml:space="preserve"> </v>
      </c>
      <c r="AA816" s="76" t="str">
        <f>IF(ABS(IF(AP!$E$43="M",AM815-X816,AM858-X816))&gt;1,"ALARM"," ")</f>
        <v xml:space="preserve"> </v>
      </c>
      <c r="AB816" s="30"/>
      <c r="AC816" s="43" t="s">
        <v>36</v>
      </c>
      <c r="AD816" s="25">
        <v>3</v>
      </c>
      <c r="AE816" s="30"/>
      <c r="AF816" s="26">
        <f>AP!$I$44</f>
        <v>49</v>
      </c>
      <c r="AG816" s="27">
        <f>AF817+0.01</f>
        <v>44.01</v>
      </c>
      <c r="AH816" s="30"/>
      <c r="AI816" s="24">
        <v>5</v>
      </c>
      <c r="AJ816" s="25">
        <v>2</v>
      </c>
      <c r="AK816" s="30"/>
      <c r="AL816" s="383">
        <f>ROUNDDOWN(AP!$E$44*AF817/100,0)</f>
        <v>26</v>
      </c>
      <c r="AM816" s="241">
        <f t="shared" si="90"/>
        <v>24</v>
      </c>
      <c r="AN816" s="28">
        <f t="shared" si="91"/>
        <v>3</v>
      </c>
    </row>
    <row r="817" spans="21:40" ht="12.75" customHeight="1" x14ac:dyDescent="0.2">
      <c r="U817" s="49"/>
      <c r="V817" s="123">
        <f>IF(AP!$E$43="M",AN816,AN859)</f>
        <v>3</v>
      </c>
      <c r="W817" s="383">
        <f t="shared" si="94"/>
        <v>26</v>
      </c>
      <c r="X817" s="241">
        <f t="shared" si="92"/>
        <v>24</v>
      </c>
      <c r="Y817" s="126">
        <v>2</v>
      </c>
      <c r="Z817" s="77" t="str">
        <f>IF(ABS(IF(AP!$E$43="M",AL816-W817,AL859-W817))&gt;1,"ALARM"," ")</f>
        <v xml:space="preserve"> </v>
      </c>
      <c r="AA817" s="28" t="str">
        <f>IF(ABS(IF(AP!$E$43="M",AM816-X817,AM859-X817))&gt;1,"ALARM"," ")</f>
        <v xml:space="preserve"> </v>
      </c>
      <c r="AB817" s="30"/>
      <c r="AC817" s="24">
        <v>5</v>
      </c>
      <c r="AD817" s="25">
        <v>2</v>
      </c>
      <c r="AE817" s="30"/>
      <c r="AF817" s="26">
        <f>AG818+2*(AF816-AG818)/3</f>
        <v>44</v>
      </c>
      <c r="AG817" s="27">
        <f>AF818+0.01</f>
        <v>39.01</v>
      </c>
      <c r="AH817" s="30"/>
      <c r="AI817" s="46" t="s">
        <v>9</v>
      </c>
      <c r="AJ817" s="34">
        <v>1</v>
      </c>
      <c r="AK817" s="35"/>
      <c r="AL817" s="36">
        <f>ROUNDDOWN(AP!$E$44*AF818/100,0)</f>
        <v>23</v>
      </c>
      <c r="AM817" s="37">
        <f>ROUNDUP(AP!$E$44*(AP!$G$44/100),0)</f>
        <v>21</v>
      </c>
      <c r="AN817" s="38">
        <f t="shared" si="91"/>
        <v>3</v>
      </c>
    </row>
    <row r="818" spans="21:40" ht="12.75" customHeight="1" thickBot="1" x14ac:dyDescent="0.25">
      <c r="U818" s="71"/>
      <c r="V818" s="124">
        <f>IF(AP!$E$43="M",AN817,AN860)</f>
        <v>3</v>
      </c>
      <c r="W818" s="36">
        <f t="shared" si="94"/>
        <v>23</v>
      </c>
      <c r="X818" s="11">
        <f t="shared" si="92"/>
        <v>21</v>
      </c>
      <c r="Y818" s="127">
        <v>1</v>
      </c>
      <c r="Z818" s="80" t="str">
        <f>IF(ABS(IF(AP!$E$43="M",AL817-W818,AL860-W818))&gt;1,"ALARM"," ")</f>
        <v xml:space="preserve"> </v>
      </c>
      <c r="AA818" s="38" t="str">
        <f>IF(ABS(IF(AP!$E$43="M",AM817-X818,AM860-X818))&gt;1,"ALARM"," ")</f>
        <v xml:space="preserve"> </v>
      </c>
      <c r="AB818" s="30"/>
      <c r="AC818" s="46" t="s">
        <v>9</v>
      </c>
      <c r="AD818" s="34">
        <v>1</v>
      </c>
      <c r="AE818" s="35"/>
      <c r="AF818" s="47">
        <f>AG818+(AF816-AG818)/3</f>
        <v>39</v>
      </c>
      <c r="AG818" s="48">
        <f>AP!$G$44</f>
        <v>34</v>
      </c>
      <c r="AH818" s="30"/>
      <c r="AI818" s="54">
        <v>6</v>
      </c>
      <c r="AJ818" s="55">
        <v>0</v>
      </c>
      <c r="AK818" s="56"/>
      <c r="AL818" s="57">
        <f>AM817-1</f>
        <v>20</v>
      </c>
      <c r="AM818" s="58">
        <v>0</v>
      </c>
      <c r="AN818" s="59">
        <f>IF(AM818&gt;AM817,"ALARM",AL818+1)</f>
        <v>21</v>
      </c>
    </row>
    <row r="819" spans="21:40" ht="12.75" customHeight="1" thickBot="1" x14ac:dyDescent="0.25">
      <c r="U819" s="12"/>
      <c r="V819" s="129">
        <f>IF(AP!$E$43="M",+W819+1,W861+1)</f>
        <v>1</v>
      </c>
      <c r="W819" s="57">
        <f t="shared" si="94"/>
        <v>20</v>
      </c>
      <c r="X819" s="58">
        <v>0</v>
      </c>
      <c r="Y819" s="128">
        <v>0</v>
      </c>
      <c r="Z819" s="78" t="str">
        <f>IF(ABS(IF(AP!$E$43="M",AL818-W819,AL861-W819))&gt;1,"ALARM"," ")</f>
        <v xml:space="preserve"> </v>
      </c>
      <c r="AA819" s="59" t="str">
        <f>IF(ABS(IF(AP!$E$43="M",AM818-X819,AM861-X819))&gt;1,"ALARM"," ")</f>
        <v xml:space="preserve"> </v>
      </c>
      <c r="AB819" s="30"/>
      <c r="AC819" s="54">
        <v>6</v>
      </c>
      <c r="AD819" s="55">
        <v>0</v>
      </c>
      <c r="AE819" s="56"/>
      <c r="AF819" s="61" t="e">
        <f>#REF!-0.1</f>
        <v>#REF!</v>
      </c>
      <c r="AG819" s="62">
        <v>0</v>
      </c>
      <c r="AH819" s="30"/>
      <c r="AI819" s="30"/>
      <c r="AJ819" s="30"/>
      <c r="AK819" s="30"/>
      <c r="AL819" s="30"/>
      <c r="AM819" s="30"/>
      <c r="AN819" s="30"/>
    </row>
    <row r="820" spans="21:40" ht="12.75" customHeight="1" x14ac:dyDescent="0.2">
      <c r="U820" s="15"/>
      <c r="V820" s="15"/>
      <c r="W820" s="15"/>
      <c r="X820" s="15"/>
      <c r="Y820" s="15"/>
      <c r="Z820" s="15"/>
      <c r="AA820" s="15"/>
      <c r="AB820" s="15"/>
      <c r="AC820" s="15"/>
      <c r="AD820" s="15"/>
      <c r="AE820" s="15"/>
      <c r="AF820" s="15"/>
      <c r="AG820" s="15"/>
      <c r="AH820" s="15"/>
      <c r="AI820" s="15"/>
      <c r="AJ820" s="15"/>
      <c r="AK820" s="15"/>
      <c r="AL820" s="15"/>
      <c r="AM820" s="15"/>
      <c r="AN820" s="15"/>
    </row>
    <row r="821" spans="21:40" ht="12.75" customHeight="1" x14ac:dyDescent="0.2">
      <c r="U821" s="15"/>
      <c r="V821" s="15"/>
      <c r="W821" s="15"/>
      <c r="X821" s="15"/>
      <c r="Y821" s="15"/>
      <c r="Z821" s="15"/>
      <c r="AA821" s="15"/>
      <c r="AB821" s="15"/>
      <c r="AC821" s="15"/>
      <c r="AD821" s="15"/>
      <c r="AE821" s="15"/>
      <c r="AF821" s="15"/>
      <c r="AG821" s="15"/>
      <c r="AH821" s="15"/>
      <c r="AI821" s="15"/>
      <c r="AJ821" s="15"/>
      <c r="AK821" s="15"/>
      <c r="AL821" s="15"/>
      <c r="AM821" s="15"/>
      <c r="AN821" s="15"/>
    </row>
    <row r="822" spans="21:40" ht="12.75" customHeight="1" x14ac:dyDescent="0.2">
      <c r="U822" s="15"/>
      <c r="V822" s="15">
        <f t="shared" ref="V822:V837" si="95">+X822</f>
        <v>0</v>
      </c>
      <c r="W822" s="15">
        <f>+W819</f>
        <v>20</v>
      </c>
      <c r="X822" s="15">
        <f>+X819</f>
        <v>0</v>
      </c>
      <c r="Y822" s="15">
        <f>+Y819</f>
        <v>0</v>
      </c>
      <c r="Z822" s="15"/>
      <c r="AA822" s="15"/>
      <c r="AB822" s="15"/>
      <c r="AC822" s="15"/>
      <c r="AD822" s="15"/>
      <c r="AE822" s="15"/>
      <c r="AF822" s="15"/>
      <c r="AG822" s="15"/>
      <c r="AH822" s="15"/>
      <c r="AI822" s="15"/>
      <c r="AJ822" s="15"/>
      <c r="AK822" s="15"/>
      <c r="AL822" s="15"/>
      <c r="AM822" s="15"/>
      <c r="AN822" s="15"/>
    </row>
    <row r="823" spans="21:40" ht="12.75" customHeight="1" x14ac:dyDescent="0.2">
      <c r="U823" s="15"/>
      <c r="V823" s="15">
        <f t="shared" si="95"/>
        <v>21</v>
      </c>
      <c r="W823" s="15">
        <f>+W818</f>
        <v>23</v>
      </c>
      <c r="X823" s="15">
        <f>+X818</f>
        <v>21</v>
      </c>
      <c r="Y823" s="15">
        <f>+Y818</f>
        <v>1</v>
      </c>
      <c r="Z823" s="15"/>
      <c r="AA823" s="15"/>
      <c r="AB823" s="15"/>
      <c r="AC823" s="15"/>
      <c r="AD823" s="15"/>
      <c r="AE823" s="15"/>
      <c r="AF823" s="15"/>
      <c r="AG823" s="15"/>
      <c r="AH823" s="15"/>
      <c r="AI823" s="15"/>
      <c r="AJ823" s="15"/>
      <c r="AK823" s="15"/>
      <c r="AL823" s="15"/>
      <c r="AM823" s="15"/>
      <c r="AN823" s="15"/>
    </row>
    <row r="824" spans="21:40" ht="12.75" customHeight="1" x14ac:dyDescent="0.2">
      <c r="U824" s="15"/>
      <c r="V824" s="15">
        <f t="shared" si="95"/>
        <v>24</v>
      </c>
      <c r="W824" s="15">
        <f>+W817</f>
        <v>26</v>
      </c>
      <c r="X824" s="15">
        <f>+X817</f>
        <v>24</v>
      </c>
      <c r="Y824" s="15">
        <f>+Y817</f>
        <v>2</v>
      </c>
      <c r="Z824" s="15"/>
      <c r="AA824" s="15"/>
      <c r="AB824" s="15"/>
      <c r="AC824" s="15"/>
      <c r="AD824" s="15"/>
      <c r="AE824" s="15"/>
      <c r="AF824" s="15"/>
      <c r="AG824" s="15"/>
      <c r="AH824" s="15"/>
      <c r="AI824" s="15"/>
      <c r="AJ824" s="15"/>
      <c r="AK824" s="15"/>
      <c r="AL824" s="15"/>
      <c r="AM824" s="15"/>
      <c r="AN824" s="15"/>
    </row>
    <row r="825" spans="21:40" ht="12.75" customHeight="1" x14ac:dyDescent="0.2">
      <c r="U825" s="15"/>
      <c r="V825" s="15">
        <f t="shared" si="95"/>
        <v>27</v>
      </c>
      <c r="W825" s="15">
        <f>+W816</f>
        <v>29</v>
      </c>
      <c r="X825" s="15">
        <f>+X816</f>
        <v>27</v>
      </c>
      <c r="Y825" s="15">
        <f>+Y816</f>
        <v>3</v>
      </c>
      <c r="Z825" s="15"/>
      <c r="AA825" s="15"/>
      <c r="AB825" s="15"/>
      <c r="AC825" s="15"/>
      <c r="AD825" s="15"/>
      <c r="AE825" s="15"/>
      <c r="AF825" s="15"/>
      <c r="AG825" s="15"/>
      <c r="AH825" s="15"/>
      <c r="AI825" s="15"/>
      <c r="AJ825" s="15"/>
      <c r="AK825" s="15"/>
      <c r="AL825" s="15"/>
      <c r="AM825" s="15"/>
      <c r="AN825" s="15"/>
    </row>
    <row r="826" spans="21:40" ht="12.75" customHeight="1" x14ac:dyDescent="0.2">
      <c r="U826" s="15"/>
      <c r="V826" s="15">
        <f t="shared" si="95"/>
        <v>30</v>
      </c>
      <c r="W826" s="15">
        <f>+W815</f>
        <v>31</v>
      </c>
      <c r="X826" s="15">
        <f>+X815</f>
        <v>30</v>
      </c>
      <c r="Y826" s="15">
        <f>+Y815</f>
        <v>4</v>
      </c>
      <c r="Z826" s="15"/>
      <c r="AA826" s="15"/>
      <c r="AB826" s="15"/>
      <c r="AC826" s="15"/>
      <c r="AD826" s="15"/>
      <c r="AE826" s="15"/>
      <c r="AF826" s="15"/>
      <c r="AG826" s="15"/>
      <c r="AH826" s="15"/>
      <c r="AI826" s="15"/>
      <c r="AJ826" s="15"/>
      <c r="AK826" s="15"/>
      <c r="AL826" s="15"/>
      <c r="AM826" s="15"/>
      <c r="AN826" s="15"/>
    </row>
    <row r="827" spans="21:40" ht="12.75" customHeight="1" x14ac:dyDescent="0.2">
      <c r="U827" s="15"/>
      <c r="V827" s="15">
        <f t="shared" si="95"/>
        <v>32</v>
      </c>
      <c r="W827" s="15">
        <f>+W814</f>
        <v>33</v>
      </c>
      <c r="X827" s="15">
        <f>+X814</f>
        <v>32</v>
      </c>
      <c r="Y827" s="15">
        <f>+Y814</f>
        <v>5</v>
      </c>
      <c r="Z827" s="15"/>
      <c r="AA827" s="15"/>
      <c r="AB827" s="15"/>
      <c r="AC827" s="15"/>
      <c r="AD827" s="15"/>
      <c r="AE827" s="15"/>
      <c r="AF827" s="15"/>
      <c r="AG827" s="15"/>
      <c r="AH827" s="15"/>
      <c r="AI827" s="15"/>
      <c r="AJ827" s="15"/>
      <c r="AK827" s="15"/>
      <c r="AL827" s="15"/>
      <c r="AM827" s="15"/>
      <c r="AN827" s="15"/>
    </row>
    <row r="828" spans="21:40" ht="12.75" customHeight="1" x14ac:dyDescent="0.2">
      <c r="U828" s="15"/>
      <c r="V828" s="15">
        <f t="shared" si="95"/>
        <v>34</v>
      </c>
      <c r="W828" s="15">
        <f>+W813</f>
        <v>35</v>
      </c>
      <c r="X828" s="15">
        <f>+X813</f>
        <v>34</v>
      </c>
      <c r="Y828" s="15">
        <f>+Y813</f>
        <v>6</v>
      </c>
      <c r="Z828" s="15"/>
      <c r="AA828" s="15"/>
      <c r="AB828" s="15"/>
      <c r="AC828" s="15"/>
      <c r="AD828" s="15"/>
      <c r="AE828" s="15"/>
      <c r="AF828" s="15"/>
      <c r="AG828" s="15"/>
      <c r="AH828" s="15"/>
      <c r="AI828" s="15"/>
      <c r="AJ828" s="15"/>
      <c r="AK828" s="15"/>
      <c r="AL828" s="15"/>
      <c r="AM828" s="15"/>
      <c r="AN828" s="15"/>
    </row>
    <row r="829" spans="21:40" ht="12.75" customHeight="1" x14ac:dyDescent="0.2">
      <c r="U829" s="15"/>
      <c r="V829" s="15">
        <f t="shared" si="95"/>
        <v>36</v>
      </c>
      <c r="W829" s="15">
        <f>+W812</f>
        <v>37</v>
      </c>
      <c r="X829" s="15">
        <f>+X812</f>
        <v>36</v>
      </c>
      <c r="Y829" s="15">
        <f>+Y812</f>
        <v>7</v>
      </c>
      <c r="Z829" s="15"/>
      <c r="AA829" s="15"/>
      <c r="AB829" s="15"/>
      <c r="AC829" s="15"/>
      <c r="AD829" s="15"/>
      <c r="AE829" s="15"/>
      <c r="AF829" s="15"/>
      <c r="AG829" s="15"/>
      <c r="AH829" s="15"/>
      <c r="AI829" s="15"/>
      <c r="AJ829" s="15"/>
      <c r="AK829" s="15"/>
      <c r="AL829" s="15"/>
      <c r="AM829" s="15"/>
      <c r="AN829" s="15"/>
    </row>
    <row r="830" spans="21:40" ht="12.75" customHeight="1" x14ac:dyDescent="0.2">
      <c r="U830" s="15"/>
      <c r="V830" s="15">
        <f t="shared" si="95"/>
        <v>38</v>
      </c>
      <c r="W830" s="15">
        <f>+W811</f>
        <v>39</v>
      </c>
      <c r="X830" s="15">
        <f>+X811</f>
        <v>38</v>
      </c>
      <c r="Y830" s="15">
        <f>+Y811</f>
        <v>8</v>
      </c>
      <c r="Z830" s="15"/>
      <c r="AA830" s="15"/>
      <c r="AB830" s="15"/>
      <c r="AC830" s="15"/>
      <c r="AD830" s="15"/>
      <c r="AE830" s="15"/>
      <c r="AF830" s="15"/>
      <c r="AG830" s="15"/>
      <c r="AH830" s="15"/>
      <c r="AI830" s="15"/>
      <c r="AJ830" s="15"/>
      <c r="AK830" s="15"/>
      <c r="AL830" s="15"/>
      <c r="AM830" s="15"/>
      <c r="AN830" s="15"/>
    </row>
    <row r="831" spans="21:40" ht="12.75" customHeight="1" x14ac:dyDescent="0.2">
      <c r="U831" s="15"/>
      <c r="V831" s="15">
        <f t="shared" si="95"/>
        <v>40</v>
      </c>
      <c r="W831" s="15">
        <f>+W810</f>
        <v>41</v>
      </c>
      <c r="X831" s="15">
        <f>+X810</f>
        <v>40</v>
      </c>
      <c r="Y831" s="15">
        <f>+Y810</f>
        <v>9</v>
      </c>
      <c r="Z831" s="15"/>
      <c r="AA831" s="15"/>
      <c r="AB831" s="15"/>
      <c r="AC831" s="15"/>
      <c r="AD831" s="15"/>
      <c r="AE831" s="15"/>
      <c r="AF831" s="15"/>
      <c r="AG831" s="15"/>
      <c r="AH831" s="15"/>
      <c r="AI831" s="15"/>
      <c r="AJ831" s="15"/>
      <c r="AK831" s="15"/>
      <c r="AL831" s="15"/>
      <c r="AM831" s="15"/>
      <c r="AN831" s="15"/>
    </row>
    <row r="832" spans="21:40" ht="12.75" customHeight="1" x14ac:dyDescent="0.2">
      <c r="U832" s="15"/>
      <c r="V832" s="15">
        <f t="shared" si="95"/>
        <v>42</v>
      </c>
      <c r="W832" s="15">
        <f>+W809</f>
        <v>44</v>
      </c>
      <c r="X832" s="15">
        <f>+X809</f>
        <v>42</v>
      </c>
      <c r="Y832" s="15">
        <f>+Y809</f>
        <v>10</v>
      </c>
      <c r="Z832" s="15"/>
      <c r="AA832" s="15"/>
      <c r="AB832" s="15"/>
      <c r="AC832" s="15"/>
      <c r="AD832" s="15"/>
      <c r="AE832" s="15"/>
      <c r="AF832" s="15"/>
      <c r="AG832" s="15"/>
      <c r="AH832" s="15"/>
      <c r="AI832" s="15"/>
      <c r="AJ832" s="15"/>
      <c r="AK832" s="15"/>
      <c r="AL832" s="15"/>
      <c r="AM832" s="15"/>
      <c r="AN832" s="15"/>
    </row>
    <row r="833" spans="21:40" ht="12.75" customHeight="1" x14ac:dyDescent="0.2">
      <c r="U833" s="15"/>
      <c r="V833" s="15">
        <f t="shared" si="95"/>
        <v>45</v>
      </c>
      <c r="W833" s="15">
        <f>+W808</f>
        <v>47</v>
      </c>
      <c r="X833" s="15">
        <f>+X808</f>
        <v>45</v>
      </c>
      <c r="Y833" s="15">
        <f>+Y808</f>
        <v>11</v>
      </c>
      <c r="Z833" s="15"/>
      <c r="AA833" s="15"/>
      <c r="AB833" s="15"/>
      <c r="AC833" s="15"/>
      <c r="AD833" s="15"/>
      <c r="AE833" s="15"/>
      <c r="AF833" s="15"/>
      <c r="AG833" s="15"/>
      <c r="AH833" s="15"/>
      <c r="AI833" s="15"/>
      <c r="AJ833" s="15"/>
      <c r="AK833" s="15"/>
      <c r="AL833" s="15"/>
      <c r="AM833" s="15"/>
      <c r="AN833" s="15"/>
    </row>
    <row r="834" spans="21:40" ht="12.75" customHeight="1" x14ac:dyDescent="0.2">
      <c r="U834" s="15"/>
      <c r="V834" s="15">
        <f t="shared" si="95"/>
        <v>48</v>
      </c>
      <c r="W834" s="15">
        <f>+W807</f>
        <v>50</v>
      </c>
      <c r="X834" s="15">
        <f>+X807</f>
        <v>48</v>
      </c>
      <c r="Y834" s="15">
        <f>+Y807</f>
        <v>12</v>
      </c>
      <c r="Z834" s="15"/>
      <c r="AA834" s="15"/>
      <c r="AB834" s="15"/>
      <c r="AC834" s="15"/>
      <c r="AD834" s="15"/>
      <c r="AE834" s="15"/>
      <c r="AF834" s="15"/>
      <c r="AG834" s="15"/>
      <c r="AH834" s="15"/>
      <c r="AI834" s="15"/>
      <c r="AJ834" s="15"/>
      <c r="AK834" s="15"/>
      <c r="AL834" s="15"/>
      <c r="AM834" s="15"/>
      <c r="AN834" s="15"/>
    </row>
    <row r="835" spans="21:40" ht="12.75" customHeight="1" x14ac:dyDescent="0.2">
      <c r="U835" s="15"/>
      <c r="V835" s="15">
        <f t="shared" si="95"/>
        <v>51</v>
      </c>
      <c r="W835" s="15">
        <f>+W806</f>
        <v>53</v>
      </c>
      <c r="X835" s="15">
        <f>+X806</f>
        <v>51</v>
      </c>
      <c r="Y835" s="15">
        <f>+Y806</f>
        <v>13</v>
      </c>
      <c r="Z835" s="15"/>
      <c r="AA835" s="15"/>
      <c r="AB835" s="15"/>
      <c r="AC835" s="15"/>
      <c r="AD835" s="15"/>
      <c r="AE835" s="15"/>
      <c r="AF835" s="15"/>
      <c r="AG835" s="15"/>
      <c r="AH835" s="15"/>
      <c r="AI835" s="15"/>
      <c r="AJ835" s="15"/>
      <c r="AK835" s="15"/>
      <c r="AL835" s="15"/>
      <c r="AM835" s="15"/>
      <c r="AN835" s="15"/>
    </row>
    <row r="836" spans="21:40" ht="12.75" customHeight="1" x14ac:dyDescent="0.2">
      <c r="U836" s="15"/>
      <c r="V836" s="15">
        <f t="shared" si="95"/>
        <v>54</v>
      </c>
      <c r="W836" s="15">
        <f>+W805</f>
        <v>56</v>
      </c>
      <c r="X836" s="15">
        <f>+X805</f>
        <v>54</v>
      </c>
      <c r="Y836" s="15">
        <f>+Y805</f>
        <v>14</v>
      </c>
      <c r="Z836" s="15"/>
      <c r="AA836" s="15"/>
      <c r="AB836" s="15"/>
      <c r="AC836" s="15"/>
      <c r="AD836" s="15"/>
      <c r="AE836" s="15"/>
      <c r="AF836" s="15"/>
      <c r="AG836" s="15"/>
      <c r="AH836" s="15"/>
      <c r="AI836" s="15"/>
      <c r="AJ836" s="15"/>
      <c r="AK836" s="15"/>
      <c r="AL836" s="15"/>
      <c r="AM836" s="15"/>
      <c r="AN836" s="15"/>
    </row>
    <row r="837" spans="21:40" ht="12.75" customHeight="1" x14ac:dyDescent="0.2">
      <c r="U837" s="15"/>
      <c r="V837" s="15">
        <f t="shared" si="95"/>
        <v>57</v>
      </c>
      <c r="W837" s="63">
        <f>+W804</f>
        <v>60</v>
      </c>
      <c r="X837" s="63">
        <f>+X804</f>
        <v>57</v>
      </c>
      <c r="Y837" s="63">
        <f>+Y804</f>
        <v>15</v>
      </c>
      <c r="Z837" s="15"/>
      <c r="AA837" s="15"/>
      <c r="AB837" s="15"/>
      <c r="AC837" s="15"/>
      <c r="AD837" s="15"/>
      <c r="AE837" s="15"/>
      <c r="AF837" s="15"/>
      <c r="AG837" s="15"/>
      <c r="AH837" s="15"/>
      <c r="AI837" s="15"/>
      <c r="AJ837" s="15"/>
      <c r="AK837" s="15"/>
      <c r="AL837" s="15"/>
      <c r="AM837" s="15"/>
      <c r="AN837" s="15"/>
    </row>
    <row r="838" spans="21:40" ht="12.75" customHeight="1" x14ac:dyDescent="0.2">
      <c r="U838" s="15"/>
      <c r="V838" s="15"/>
      <c r="W838" s="15"/>
      <c r="X838" s="15"/>
      <c r="Y838" s="15"/>
      <c r="Z838" s="15"/>
      <c r="AA838" s="15"/>
      <c r="AB838" s="15"/>
      <c r="AC838" s="15"/>
      <c r="AD838" s="15"/>
      <c r="AE838" s="15"/>
      <c r="AF838" s="15"/>
      <c r="AG838" s="15"/>
      <c r="AH838" s="15"/>
      <c r="AI838" s="15"/>
      <c r="AJ838" s="15"/>
      <c r="AK838" s="15"/>
      <c r="AL838" s="15"/>
      <c r="AM838" s="15"/>
      <c r="AN838" s="15"/>
    </row>
    <row r="839" spans="21:40" ht="12.75" customHeight="1" x14ac:dyDescent="0.2">
      <c r="U839" s="15"/>
      <c r="V839" s="15"/>
      <c r="W839" s="15"/>
      <c r="X839" s="15"/>
      <c r="Y839" s="15"/>
      <c r="Z839" s="15"/>
      <c r="AA839" s="15"/>
      <c r="AB839" s="15"/>
      <c r="AC839" s="15"/>
      <c r="AD839" s="15"/>
      <c r="AE839" s="15"/>
      <c r="AF839" s="15"/>
      <c r="AG839" s="15"/>
      <c r="AH839" s="15"/>
      <c r="AI839" s="15"/>
      <c r="AJ839" s="15"/>
      <c r="AK839" s="15"/>
      <c r="AL839" s="15"/>
      <c r="AM839" s="15"/>
      <c r="AN839" s="15"/>
    </row>
    <row r="840" spans="21:40" ht="12.75" customHeight="1" x14ac:dyDescent="0.2">
      <c r="U840" s="15"/>
      <c r="V840" s="15"/>
      <c r="W840" s="15"/>
      <c r="X840" s="15"/>
      <c r="Y840" s="15"/>
      <c r="Z840" s="15"/>
      <c r="AA840" s="15"/>
      <c r="AB840" s="15"/>
      <c r="AC840" s="15"/>
      <c r="AD840" s="15"/>
      <c r="AE840" s="15"/>
      <c r="AF840" s="15"/>
      <c r="AG840" s="15"/>
      <c r="AH840" s="15"/>
      <c r="AI840" s="15"/>
      <c r="AJ840" s="15"/>
      <c r="AK840" s="15"/>
      <c r="AL840" s="15"/>
      <c r="AM840" s="15"/>
      <c r="AN840" s="15"/>
    </row>
    <row r="841" spans="21:40" ht="12.75" customHeight="1" x14ac:dyDescent="0.2">
      <c r="U841" s="15"/>
      <c r="V841" s="15"/>
      <c r="W841" s="15"/>
      <c r="X841" s="15"/>
      <c r="Y841" s="15"/>
      <c r="Z841" s="15"/>
      <c r="AA841" s="15"/>
      <c r="AB841" s="15"/>
      <c r="AC841" s="15"/>
      <c r="AD841" s="15"/>
      <c r="AE841" s="15"/>
      <c r="AF841" s="15"/>
      <c r="AG841" s="15"/>
      <c r="AH841" s="20"/>
      <c r="AI841" s="383"/>
      <c r="AJ841" s="26"/>
      <c r="AK841" s="26"/>
      <c r="AL841" s="20"/>
      <c r="AM841" s="53"/>
      <c r="AN841" s="383"/>
    </row>
    <row r="842" spans="21:40" ht="12.75" customHeight="1" thickBot="1" x14ac:dyDescent="0.25">
      <c r="U842" s="383"/>
      <c r="V842" s="250"/>
      <c r="W842" s="500"/>
      <c r="X842" s="500"/>
      <c r="Y842" s="30"/>
      <c r="Z842" s="500"/>
      <c r="AA842" s="500"/>
      <c r="AB842" s="15"/>
      <c r="AC842" s="30"/>
      <c r="AD842" s="383"/>
      <c r="AE842" s="383"/>
      <c r="AF842" s="26"/>
      <c r="AG842" s="26"/>
      <c r="AH842" s="20"/>
      <c r="AI842" s="30"/>
      <c r="AJ842" s="383"/>
      <c r="AK842" s="30"/>
      <c r="AL842" s="383"/>
      <c r="AM842" s="383"/>
      <c r="AN842" s="383"/>
    </row>
    <row r="843" spans="21:40" ht="12.75" customHeight="1" x14ac:dyDescent="0.2">
      <c r="U843" s="251"/>
      <c r="V843" s="250"/>
      <c r="W843" s="501"/>
      <c r="X843" s="501"/>
      <c r="Y843" s="30"/>
      <c r="Z843" s="500"/>
      <c r="AA843" s="500"/>
      <c r="AB843" s="15"/>
      <c r="AC843" s="18" t="s">
        <v>6</v>
      </c>
      <c r="AD843" s="19" t="s">
        <v>18</v>
      </c>
      <c r="AE843" s="384"/>
      <c r="AF843" s="502" t="s">
        <v>27</v>
      </c>
      <c r="AG843" s="503"/>
      <c r="AH843" s="20"/>
      <c r="AI843" s="18" t="s">
        <v>6</v>
      </c>
      <c r="AJ843" s="19" t="s">
        <v>18</v>
      </c>
      <c r="AK843" s="21"/>
      <c r="AL843" s="504" t="s">
        <v>28</v>
      </c>
      <c r="AM843" s="505"/>
      <c r="AN843" s="22" t="s">
        <v>29</v>
      </c>
    </row>
    <row r="844" spans="21:40" ht="12.75" customHeight="1" x14ac:dyDescent="0.2">
      <c r="U844" s="252"/>
      <c r="V844" s="250"/>
      <c r="W844" s="383"/>
      <c r="X844" s="383"/>
      <c r="Y844" s="30"/>
      <c r="Z844" s="500"/>
      <c r="AA844" s="500"/>
      <c r="AB844" s="15"/>
      <c r="AC844" s="24"/>
      <c r="AD844" s="25"/>
      <c r="AE844" s="383"/>
      <c r="AF844" s="26" t="s">
        <v>32</v>
      </c>
      <c r="AG844" s="27" t="s">
        <v>33</v>
      </c>
      <c r="AH844" s="20"/>
      <c r="AI844" s="24"/>
      <c r="AJ844" s="25"/>
      <c r="AK844" s="383"/>
      <c r="AL844" s="383" t="s">
        <v>32</v>
      </c>
      <c r="AM844" s="241" t="s">
        <v>33</v>
      </c>
      <c r="AN844" s="28"/>
    </row>
    <row r="845" spans="21:40" ht="12.75" customHeight="1" x14ac:dyDescent="0.2">
      <c r="U845" s="30"/>
      <c r="V845" s="250"/>
      <c r="W845" s="383"/>
      <c r="X845" s="383"/>
      <c r="Y845" s="30"/>
      <c r="Z845" s="383"/>
      <c r="AA845" s="383"/>
      <c r="AB845" s="15"/>
      <c r="AC845" s="33"/>
      <c r="AD845" s="34"/>
      <c r="AE845" s="35"/>
      <c r="AF845" s="41"/>
      <c r="AG845" s="42"/>
      <c r="AH845" s="30"/>
      <c r="AI845" s="33"/>
      <c r="AJ845" s="34"/>
      <c r="AK845" s="35"/>
      <c r="AL845" s="36"/>
      <c r="AM845" s="37"/>
      <c r="AN845" s="38"/>
    </row>
    <row r="846" spans="21:40" ht="12.75" customHeight="1" x14ac:dyDescent="0.2">
      <c r="U846" s="251"/>
      <c r="V846" s="250"/>
      <c r="W846" s="44"/>
      <c r="X846" s="383"/>
      <c r="Y846" s="30"/>
      <c r="Z846" s="383"/>
      <c r="AA846" s="383"/>
      <c r="AB846" s="15"/>
      <c r="AC846" s="43" t="s">
        <v>36</v>
      </c>
      <c r="AD846" s="25">
        <v>15</v>
      </c>
      <c r="AE846" s="30"/>
      <c r="AF846" s="26">
        <f>AP!$I$44+30*(100-AP!$I$44)/30</f>
        <v>100</v>
      </c>
      <c r="AG846" s="27">
        <f t="shared" ref="AG846:AG857" si="96">AF847+0.1</f>
        <v>95</v>
      </c>
      <c r="AH846" s="30"/>
      <c r="AI846" s="43" t="s">
        <v>36</v>
      </c>
      <c r="AJ846" s="25">
        <v>15</v>
      </c>
      <c r="AK846" s="30"/>
      <c r="AL846" s="44">
        <f>AP!$E$44</f>
        <v>60</v>
      </c>
      <c r="AM846" s="241">
        <f t="shared" ref="AM846:AM859" si="97">AL847+1</f>
        <v>57</v>
      </c>
      <c r="AN846" s="28">
        <f t="shared" ref="AN846:AN860" si="98">IF(AM846&gt;AL846,"ALARM",AL846-AL847)</f>
        <v>4</v>
      </c>
    </row>
    <row r="847" spans="21:40" ht="12.75" customHeight="1" x14ac:dyDescent="0.2">
      <c r="U847" s="251"/>
      <c r="V847" s="250"/>
      <c r="W847" s="383"/>
      <c r="X847" s="383"/>
      <c r="Y847" s="30"/>
      <c r="Z847" s="383"/>
      <c r="AA847" s="383"/>
      <c r="AB847" s="15"/>
      <c r="AC847" s="24">
        <v>1</v>
      </c>
      <c r="AD847" s="25">
        <v>14</v>
      </c>
      <c r="AE847" s="30"/>
      <c r="AF847" s="26">
        <f>AP!$I$44+27*(100-AP!$I$44)/30</f>
        <v>94.9</v>
      </c>
      <c r="AG847" s="27">
        <f t="shared" si="96"/>
        <v>89.899999999999991</v>
      </c>
      <c r="AH847" s="30"/>
      <c r="AI847" s="24">
        <v>1</v>
      </c>
      <c r="AJ847" s="25">
        <v>14</v>
      </c>
      <c r="AK847" s="30"/>
      <c r="AL847" s="383">
        <f>ROUNDDOWN(AP!$E$44*AF847/100,0)</f>
        <v>56</v>
      </c>
      <c r="AM847" s="241">
        <f t="shared" si="97"/>
        <v>54</v>
      </c>
      <c r="AN847" s="28">
        <f t="shared" si="98"/>
        <v>3</v>
      </c>
    </row>
    <row r="848" spans="21:40" ht="12.75" customHeight="1" x14ac:dyDescent="0.2">
      <c r="U848" s="251"/>
      <c r="V848" s="250"/>
      <c r="W848" s="383"/>
      <c r="X848" s="383"/>
      <c r="Y848" s="30"/>
      <c r="Z848" s="383"/>
      <c r="AA848" s="383"/>
      <c r="AB848" s="15"/>
      <c r="AC848" s="46" t="s">
        <v>9</v>
      </c>
      <c r="AD848" s="34">
        <v>13</v>
      </c>
      <c r="AE848" s="35"/>
      <c r="AF848" s="47">
        <f>AP!$I$44+24*(100-AP!$I$44)/30</f>
        <v>89.8</v>
      </c>
      <c r="AG848" s="48">
        <f t="shared" si="96"/>
        <v>84.8</v>
      </c>
      <c r="AH848" s="30"/>
      <c r="AI848" s="46" t="s">
        <v>9</v>
      </c>
      <c r="AJ848" s="34">
        <v>13</v>
      </c>
      <c r="AK848" s="35"/>
      <c r="AL848" s="36">
        <f>ROUNDDOWN(AP!$E$44*AF848/100,0)</f>
        <v>53</v>
      </c>
      <c r="AM848" s="37">
        <f t="shared" si="97"/>
        <v>51</v>
      </c>
      <c r="AN848" s="38">
        <f t="shared" si="98"/>
        <v>3</v>
      </c>
    </row>
    <row r="849" spans="21:40" ht="12.75" customHeight="1" x14ac:dyDescent="0.2">
      <c r="U849" s="251"/>
      <c r="V849" s="250"/>
      <c r="W849" s="383"/>
      <c r="X849" s="383"/>
      <c r="Y849" s="30"/>
      <c r="Z849" s="383"/>
      <c r="AA849" s="383"/>
      <c r="AB849" s="15"/>
      <c r="AC849" s="43" t="s">
        <v>36</v>
      </c>
      <c r="AD849" s="25">
        <v>12</v>
      </c>
      <c r="AE849" s="30"/>
      <c r="AF849" s="26">
        <f>AP!$I$44+21*(100-AP!$I$44)/30</f>
        <v>84.7</v>
      </c>
      <c r="AG849" s="27">
        <f t="shared" si="96"/>
        <v>79.699999999999989</v>
      </c>
      <c r="AH849" s="30"/>
      <c r="AI849" s="43" t="s">
        <v>36</v>
      </c>
      <c r="AJ849" s="25">
        <v>12</v>
      </c>
      <c r="AK849" s="30"/>
      <c r="AL849" s="383">
        <f>ROUNDDOWN(AP!$E$44*AF849/100,0)</f>
        <v>50</v>
      </c>
      <c r="AM849" s="241">
        <f t="shared" si="97"/>
        <v>48</v>
      </c>
      <c r="AN849" s="28">
        <f t="shared" si="98"/>
        <v>3</v>
      </c>
    </row>
    <row r="850" spans="21:40" ht="12.75" customHeight="1" x14ac:dyDescent="0.2">
      <c r="U850" s="251"/>
      <c r="V850" s="250"/>
      <c r="W850" s="383"/>
      <c r="X850" s="383"/>
      <c r="Y850" s="30"/>
      <c r="Z850" s="383"/>
      <c r="AA850" s="383"/>
      <c r="AB850" s="15"/>
      <c r="AC850" s="24">
        <v>2</v>
      </c>
      <c r="AD850" s="25">
        <v>11</v>
      </c>
      <c r="AE850" s="30"/>
      <c r="AF850" s="26">
        <f>AP!$I$44+18*(100-AP!$I$44)/30</f>
        <v>79.599999999999994</v>
      </c>
      <c r="AG850" s="27">
        <f t="shared" si="96"/>
        <v>74.599999999999994</v>
      </c>
      <c r="AH850" s="30"/>
      <c r="AI850" s="24">
        <v>2</v>
      </c>
      <c r="AJ850" s="25">
        <v>11</v>
      </c>
      <c r="AK850" s="30"/>
      <c r="AL850" s="383">
        <f>ROUNDDOWN(AP!$E$44*AF850/100,0)</f>
        <v>47</v>
      </c>
      <c r="AM850" s="241">
        <f t="shared" si="97"/>
        <v>45</v>
      </c>
      <c r="AN850" s="28">
        <f t="shared" si="98"/>
        <v>3</v>
      </c>
    </row>
    <row r="851" spans="21:40" ht="12.75" customHeight="1" x14ac:dyDescent="0.2">
      <c r="U851" s="251"/>
      <c r="V851" s="250"/>
      <c r="W851" s="383"/>
      <c r="X851" s="383"/>
      <c r="Y851" s="30"/>
      <c r="Z851" s="383"/>
      <c r="AA851" s="383"/>
      <c r="AB851" s="15"/>
      <c r="AC851" s="46" t="s">
        <v>9</v>
      </c>
      <c r="AD851" s="34">
        <v>10</v>
      </c>
      <c r="AE851" s="35"/>
      <c r="AF851" s="47">
        <f>AP!$I$44+15*(100-AP!$I$44)/30</f>
        <v>74.5</v>
      </c>
      <c r="AG851" s="48">
        <f t="shared" si="96"/>
        <v>69.5</v>
      </c>
      <c r="AH851" s="30"/>
      <c r="AI851" s="46" t="s">
        <v>9</v>
      </c>
      <c r="AJ851" s="34">
        <v>10</v>
      </c>
      <c r="AK851" s="35"/>
      <c r="AL851" s="36">
        <f>ROUNDDOWN(AP!$E$44*AF851/100,0)</f>
        <v>44</v>
      </c>
      <c r="AM851" s="37">
        <f t="shared" si="97"/>
        <v>42</v>
      </c>
      <c r="AN851" s="38">
        <f t="shared" si="98"/>
        <v>3</v>
      </c>
    </row>
    <row r="852" spans="21:40" ht="12.75" customHeight="1" x14ac:dyDescent="0.2">
      <c r="U852" s="251"/>
      <c r="V852" s="250"/>
      <c r="W852" s="383"/>
      <c r="X852" s="383"/>
      <c r="Y852" s="30"/>
      <c r="Z852" s="383"/>
      <c r="AA852" s="383"/>
      <c r="AB852" s="15"/>
      <c r="AC852" s="43" t="s">
        <v>36</v>
      </c>
      <c r="AD852" s="25">
        <v>9</v>
      </c>
      <c r="AE852" s="30"/>
      <c r="AF852" s="26">
        <f>AP!$I$44+12*(100-AP!$I$44)/30</f>
        <v>69.400000000000006</v>
      </c>
      <c r="AG852" s="27">
        <f t="shared" si="96"/>
        <v>66.099999999999994</v>
      </c>
      <c r="AH852" s="30"/>
      <c r="AI852" s="43" t="s">
        <v>36</v>
      </c>
      <c r="AJ852" s="25">
        <v>9</v>
      </c>
      <c r="AK852" s="30"/>
      <c r="AL852" s="383">
        <f>ROUNDDOWN(AP!$E$44*AF852/100,0)</f>
        <v>41</v>
      </c>
      <c r="AM852" s="241">
        <f t="shared" si="97"/>
        <v>40</v>
      </c>
      <c r="AN852" s="28">
        <f t="shared" si="98"/>
        <v>2</v>
      </c>
    </row>
    <row r="853" spans="21:40" ht="12.75" customHeight="1" x14ac:dyDescent="0.2">
      <c r="U853" s="251"/>
      <c r="V853" s="250"/>
      <c r="W853" s="383"/>
      <c r="X853" s="383"/>
      <c r="Y853" s="30"/>
      <c r="Z853" s="383"/>
      <c r="AA853" s="383"/>
      <c r="AB853" s="15"/>
      <c r="AC853" s="24">
        <v>3</v>
      </c>
      <c r="AD853" s="25">
        <v>8</v>
      </c>
      <c r="AE853" s="30"/>
      <c r="AF853" s="26">
        <f>AP!$I$44+10*(100-AP!$I$44)/30</f>
        <v>66</v>
      </c>
      <c r="AG853" s="27">
        <f t="shared" si="96"/>
        <v>62.7</v>
      </c>
      <c r="AH853" s="30"/>
      <c r="AI853" s="24">
        <v>3</v>
      </c>
      <c r="AJ853" s="25">
        <v>8</v>
      </c>
      <c r="AK853" s="30"/>
      <c r="AL853" s="383">
        <f>ROUNDDOWN(AP!$E$44*AF853/100,0)</f>
        <v>39</v>
      </c>
      <c r="AM853" s="241">
        <f t="shared" si="97"/>
        <v>38</v>
      </c>
      <c r="AN853" s="28">
        <f t="shared" si="98"/>
        <v>2</v>
      </c>
    </row>
    <row r="854" spans="21:40" ht="12.75" customHeight="1" x14ac:dyDescent="0.2">
      <c r="U854" s="251"/>
      <c r="V854" s="250"/>
      <c r="W854" s="383"/>
      <c r="X854" s="383"/>
      <c r="Y854" s="30"/>
      <c r="Z854" s="383"/>
      <c r="AA854" s="383"/>
      <c r="AB854" s="15"/>
      <c r="AC854" s="46" t="s">
        <v>9</v>
      </c>
      <c r="AD854" s="34">
        <v>7</v>
      </c>
      <c r="AE854" s="35"/>
      <c r="AF854" s="47">
        <f>AP!$I$44+8*(100-AP!$I$44)/30</f>
        <v>62.6</v>
      </c>
      <c r="AG854" s="48">
        <f t="shared" si="96"/>
        <v>59.300000000000004</v>
      </c>
      <c r="AH854" s="30"/>
      <c r="AI854" s="46" t="s">
        <v>9</v>
      </c>
      <c r="AJ854" s="34">
        <v>7</v>
      </c>
      <c r="AK854" s="35"/>
      <c r="AL854" s="36">
        <f>ROUNDDOWN(AP!$E$44*AF854/100,0)</f>
        <v>37</v>
      </c>
      <c r="AM854" s="37">
        <f t="shared" si="97"/>
        <v>36</v>
      </c>
      <c r="AN854" s="38">
        <f t="shared" si="98"/>
        <v>2</v>
      </c>
    </row>
    <row r="855" spans="21:40" ht="12.75" customHeight="1" x14ac:dyDescent="0.2">
      <c r="U855" s="251"/>
      <c r="V855" s="250"/>
      <c r="W855" s="383"/>
      <c r="X855" s="383"/>
      <c r="Y855" s="30"/>
      <c r="Z855" s="383"/>
      <c r="AA855" s="383"/>
      <c r="AB855" s="15"/>
      <c r="AC855" s="43" t="s">
        <v>36</v>
      </c>
      <c r="AD855" s="25">
        <v>6</v>
      </c>
      <c r="AE855" s="30"/>
      <c r="AF855" s="26">
        <f>AP!$I$44+6*(100-AP!$I$44)/30</f>
        <v>59.2</v>
      </c>
      <c r="AG855" s="27">
        <f t="shared" si="96"/>
        <v>55.9</v>
      </c>
      <c r="AH855" s="30"/>
      <c r="AI855" s="43" t="s">
        <v>36</v>
      </c>
      <c r="AJ855" s="25">
        <v>6</v>
      </c>
      <c r="AK855" s="30"/>
      <c r="AL855" s="383">
        <f>ROUNDDOWN(AP!$E$44*AF855/100,0)</f>
        <v>35</v>
      </c>
      <c r="AM855" s="241">
        <f t="shared" si="97"/>
        <v>34</v>
      </c>
      <c r="AN855" s="28">
        <f t="shared" si="98"/>
        <v>2</v>
      </c>
    </row>
    <row r="856" spans="21:40" ht="12.75" customHeight="1" x14ac:dyDescent="0.2">
      <c r="U856" s="251"/>
      <c r="V856" s="250"/>
      <c r="W856" s="383"/>
      <c r="X856" s="383"/>
      <c r="Y856" s="30"/>
      <c r="Z856" s="383"/>
      <c r="AA856" s="383"/>
      <c r="AB856" s="15"/>
      <c r="AC856" s="24">
        <v>4</v>
      </c>
      <c r="AD856" s="25">
        <v>5</v>
      </c>
      <c r="AE856" s="30"/>
      <c r="AF856" s="26">
        <f>AP!$I$44+4*(100-AP!$I$44)/30</f>
        <v>55.8</v>
      </c>
      <c r="AG856" s="27">
        <f t="shared" si="96"/>
        <v>52.5</v>
      </c>
      <c r="AH856" s="30"/>
      <c r="AI856" s="24">
        <v>4</v>
      </c>
      <c r="AJ856" s="25">
        <v>5</v>
      </c>
      <c r="AK856" s="30"/>
      <c r="AL856" s="383">
        <f>ROUNDDOWN(AP!$E$44*AF856/100,0)</f>
        <v>33</v>
      </c>
      <c r="AM856" s="241">
        <f t="shared" si="97"/>
        <v>32</v>
      </c>
      <c r="AN856" s="28">
        <f t="shared" si="98"/>
        <v>2</v>
      </c>
    </row>
    <row r="857" spans="21:40" ht="12.75" customHeight="1" x14ac:dyDescent="0.2">
      <c r="U857" s="251"/>
      <c r="V857" s="250"/>
      <c r="W857" s="383"/>
      <c r="X857" s="383"/>
      <c r="Y857" s="30"/>
      <c r="Z857" s="383"/>
      <c r="AA857" s="383"/>
      <c r="AB857" s="15"/>
      <c r="AC857" s="46" t="s">
        <v>9</v>
      </c>
      <c r="AD857" s="34">
        <v>4</v>
      </c>
      <c r="AE857" s="35"/>
      <c r="AF857" s="47">
        <f>AP!$I$44+2*(100-AP!$I$44)/30</f>
        <v>52.4</v>
      </c>
      <c r="AG857" s="48">
        <f t="shared" si="96"/>
        <v>49.1</v>
      </c>
      <c r="AH857" s="30"/>
      <c r="AI857" s="46" t="s">
        <v>9</v>
      </c>
      <c r="AJ857" s="34">
        <v>4</v>
      </c>
      <c r="AK857" s="35"/>
      <c r="AL857" s="36">
        <f>ROUNDDOWN(AP!$E$44*AF857/100,0)</f>
        <v>31</v>
      </c>
      <c r="AM857" s="37">
        <f t="shared" si="97"/>
        <v>30</v>
      </c>
      <c r="AN857" s="38">
        <f t="shared" si="98"/>
        <v>2</v>
      </c>
    </row>
    <row r="858" spans="21:40" ht="12.75" customHeight="1" x14ac:dyDescent="0.2">
      <c r="U858" s="251"/>
      <c r="V858" s="250"/>
      <c r="W858" s="383"/>
      <c r="X858" s="383"/>
      <c r="Y858" s="30"/>
      <c r="Z858" s="383"/>
      <c r="AA858" s="383"/>
      <c r="AB858" s="15"/>
      <c r="AC858" s="43" t="s">
        <v>36</v>
      </c>
      <c r="AD858" s="25">
        <v>3</v>
      </c>
      <c r="AE858" s="30"/>
      <c r="AF858" s="26">
        <f>AP!$I$44</f>
        <v>49</v>
      </c>
      <c r="AG858" s="27">
        <f>AF859+0.01</f>
        <v>44.01</v>
      </c>
      <c r="AH858" s="30"/>
      <c r="AI858" s="43" t="s">
        <v>36</v>
      </c>
      <c r="AJ858" s="25">
        <v>3</v>
      </c>
      <c r="AK858" s="30"/>
      <c r="AL858" s="383">
        <f>ROUNDDOWN(AP!$E$44*AF858/100,0)</f>
        <v>29</v>
      </c>
      <c r="AM858" s="241">
        <f t="shared" si="97"/>
        <v>27</v>
      </c>
      <c r="AN858" s="28">
        <f t="shared" si="98"/>
        <v>3</v>
      </c>
    </row>
    <row r="859" spans="21:40" ht="12.75" customHeight="1" x14ac:dyDescent="0.2">
      <c r="U859" s="251"/>
      <c r="V859" s="250"/>
      <c r="W859" s="383"/>
      <c r="X859" s="383"/>
      <c r="Y859" s="30"/>
      <c r="Z859" s="383"/>
      <c r="AA859" s="383"/>
      <c r="AB859" s="15"/>
      <c r="AC859" s="24">
        <v>5</v>
      </c>
      <c r="AD859" s="25">
        <v>2</v>
      </c>
      <c r="AE859" s="30"/>
      <c r="AF859" s="26">
        <f>AG860+2*(AF858-AG860)/3</f>
        <v>44</v>
      </c>
      <c r="AG859" s="27">
        <f>AF860+0.01</f>
        <v>39.01</v>
      </c>
      <c r="AH859" s="30"/>
      <c r="AI859" s="24">
        <v>5</v>
      </c>
      <c r="AJ859" s="25">
        <v>2</v>
      </c>
      <c r="AK859" s="30"/>
      <c r="AL859" s="383">
        <f>ROUNDDOWN(AP!$E$44*AF859/100,0)</f>
        <v>26</v>
      </c>
      <c r="AM859" s="241">
        <f t="shared" si="97"/>
        <v>24</v>
      </c>
      <c r="AN859" s="28">
        <f t="shared" si="98"/>
        <v>3</v>
      </c>
    </row>
    <row r="860" spans="21:40" ht="12.75" customHeight="1" x14ac:dyDescent="0.2">
      <c r="U860" s="251"/>
      <c r="V860" s="250"/>
      <c r="W860" s="383"/>
      <c r="X860" s="250"/>
      <c r="Y860" s="30"/>
      <c r="Z860" s="383"/>
      <c r="AA860" s="383"/>
      <c r="AB860" s="15"/>
      <c r="AC860" s="46" t="s">
        <v>9</v>
      </c>
      <c r="AD860" s="34">
        <v>1</v>
      </c>
      <c r="AE860" s="35"/>
      <c r="AF860" s="47">
        <f>AG860+(AF858-AG860)/3</f>
        <v>39</v>
      </c>
      <c r="AG860" s="48">
        <f>AP!$G$44</f>
        <v>34</v>
      </c>
      <c r="AH860" s="30"/>
      <c r="AI860" s="46" t="s">
        <v>9</v>
      </c>
      <c r="AJ860" s="34">
        <v>1</v>
      </c>
      <c r="AK860" s="35"/>
      <c r="AL860" s="36">
        <f>ROUNDDOWN(AP!$E$44*AF860/100,0)</f>
        <v>23</v>
      </c>
      <c r="AM860" s="37">
        <f>ROUNDUP(AP!$E$44*(AP!$G$44/100),0)</f>
        <v>21</v>
      </c>
      <c r="AN860" s="38">
        <f t="shared" si="98"/>
        <v>3</v>
      </c>
    </row>
    <row r="861" spans="21:40" ht="12.75" customHeight="1" thickBot="1" x14ac:dyDescent="0.25">
      <c r="U861" s="250"/>
      <c r="V861" s="250"/>
      <c r="W861" s="383"/>
      <c r="X861" s="383"/>
      <c r="Y861" s="30"/>
      <c r="Z861" s="383"/>
      <c r="AA861" s="383"/>
      <c r="AB861" s="15"/>
      <c r="AC861" s="54">
        <v>6</v>
      </c>
      <c r="AD861" s="55">
        <v>0</v>
      </c>
      <c r="AE861" s="56"/>
      <c r="AF861" s="61">
        <f>AP!$G$44-0.1</f>
        <v>33.9</v>
      </c>
      <c r="AG861" s="62">
        <v>0</v>
      </c>
      <c r="AH861" s="30"/>
      <c r="AI861" s="54">
        <v>6</v>
      </c>
      <c r="AJ861" s="55">
        <v>0</v>
      </c>
      <c r="AK861" s="56"/>
      <c r="AL861" s="57">
        <f>AM860-1</f>
        <v>20</v>
      </c>
      <c r="AM861" s="58">
        <v>0</v>
      </c>
      <c r="AN861" s="59">
        <f>IF(AM861&gt;AM860,"ALARM",AL861+1)</f>
        <v>21</v>
      </c>
    </row>
    <row r="862" spans="21:40" ht="12.75" customHeight="1" x14ac:dyDescent="0.2">
      <c r="U862" s="15"/>
      <c r="V862" s="15"/>
      <c r="W862" s="15"/>
      <c r="X862" s="15"/>
      <c r="Y862" s="15"/>
      <c r="Z862" s="15"/>
      <c r="AA862" s="15"/>
      <c r="AB862" s="15"/>
      <c r="AC862" s="15"/>
      <c r="AD862" s="15"/>
      <c r="AE862" s="15"/>
      <c r="AF862" s="15"/>
      <c r="AG862" s="15"/>
      <c r="AH862" s="15"/>
      <c r="AI862" s="15"/>
      <c r="AJ862" s="15"/>
      <c r="AK862" s="15"/>
      <c r="AL862" s="15"/>
      <c r="AM862" s="15"/>
      <c r="AN862" s="15"/>
    </row>
    <row r="863" spans="21:40" ht="12.75" customHeight="1" x14ac:dyDescent="0.2">
      <c r="U863" s="15"/>
      <c r="V863" s="15"/>
      <c r="W863" s="15"/>
      <c r="X863" s="15"/>
      <c r="Y863" s="15"/>
      <c r="Z863" s="15"/>
      <c r="AA863" s="15"/>
      <c r="AB863" s="15"/>
      <c r="AC863" s="15"/>
      <c r="AD863" s="15"/>
      <c r="AE863" s="15"/>
      <c r="AF863" s="15"/>
      <c r="AG863" s="15"/>
      <c r="AH863" s="15"/>
      <c r="AI863" s="15"/>
      <c r="AJ863" s="15"/>
      <c r="AK863" s="15"/>
      <c r="AL863" s="15"/>
      <c r="AM863" s="15"/>
      <c r="AN863" s="15"/>
    </row>
    <row r="864" spans="21:40" ht="12.75" customHeight="1" x14ac:dyDescent="0.2">
      <c r="U864" s="15"/>
      <c r="V864" s="15"/>
      <c r="W864" s="15"/>
      <c r="X864" s="15"/>
      <c r="Y864" s="15"/>
      <c r="Z864" s="15"/>
      <c r="AA864" s="15"/>
      <c r="AB864" s="15"/>
      <c r="AC864" s="15"/>
      <c r="AD864" s="15"/>
      <c r="AE864" s="15"/>
      <c r="AF864" s="15"/>
      <c r="AG864" s="15"/>
      <c r="AH864" s="15"/>
      <c r="AI864" s="15"/>
      <c r="AJ864" s="15"/>
      <c r="AK864" s="15"/>
      <c r="AL864" s="15"/>
      <c r="AM864" s="15"/>
      <c r="AN864" s="15"/>
    </row>
    <row r="865" spans="21:40" ht="12.75" customHeight="1" x14ac:dyDescent="0.2">
      <c r="U865" s="15"/>
      <c r="V865" s="15"/>
      <c r="W865" s="15"/>
      <c r="X865" s="15"/>
      <c r="Y865" s="15"/>
      <c r="Z865" s="15"/>
      <c r="AA865" s="15"/>
      <c r="AB865" s="15"/>
      <c r="AC865" s="15"/>
      <c r="AD865" s="15"/>
      <c r="AE865" s="15"/>
      <c r="AF865" s="15"/>
      <c r="AG865" s="15"/>
      <c r="AH865" s="15"/>
      <c r="AI865" s="15"/>
      <c r="AJ865" s="15"/>
      <c r="AK865" s="15"/>
      <c r="AL865" s="15"/>
      <c r="AM865" s="15"/>
      <c r="AN865" s="15"/>
    </row>
    <row r="866" spans="21:40" ht="12.75" customHeight="1" x14ac:dyDescent="0.2">
      <c r="U866" s="15"/>
      <c r="V866" s="15"/>
      <c r="W866" s="15"/>
      <c r="X866" s="15"/>
      <c r="Y866" s="15"/>
      <c r="Z866" s="15"/>
      <c r="AA866" s="15"/>
      <c r="AB866" s="15"/>
      <c r="AC866" s="15"/>
      <c r="AD866" s="15"/>
      <c r="AE866" s="15"/>
      <c r="AF866" s="15"/>
      <c r="AG866" s="15"/>
      <c r="AH866" s="15"/>
      <c r="AI866" s="15"/>
      <c r="AJ866" s="15"/>
      <c r="AK866" s="15"/>
      <c r="AL866" s="15"/>
      <c r="AM866" s="15"/>
      <c r="AN866" s="15"/>
    </row>
    <row r="867" spans="21:40" ht="12.75" customHeight="1" x14ac:dyDescent="0.2">
      <c r="U867" s="15"/>
      <c r="V867" s="15"/>
      <c r="W867" s="15"/>
      <c r="X867" s="15"/>
      <c r="Y867" s="15"/>
      <c r="Z867" s="15"/>
      <c r="AA867" s="15"/>
      <c r="AB867" s="15"/>
      <c r="AC867" s="15"/>
      <c r="AD867" s="15"/>
      <c r="AE867" s="15"/>
      <c r="AF867" s="15"/>
      <c r="AG867" s="15"/>
      <c r="AH867" s="15"/>
      <c r="AI867" s="15"/>
      <c r="AJ867" s="15"/>
      <c r="AK867" s="15"/>
      <c r="AL867" s="15"/>
      <c r="AM867" s="15"/>
      <c r="AN867" s="15"/>
    </row>
    <row r="868" spans="21:40" ht="12.75" customHeight="1" x14ac:dyDescent="0.2">
      <c r="U868" s="15"/>
      <c r="V868" s="15"/>
      <c r="W868" s="15"/>
      <c r="X868" s="15"/>
      <c r="Y868" s="15"/>
      <c r="Z868" s="15"/>
      <c r="AA868" s="15"/>
      <c r="AB868" s="15"/>
      <c r="AC868" s="15"/>
      <c r="AD868" s="15"/>
      <c r="AE868" s="15"/>
      <c r="AF868" s="15"/>
      <c r="AG868" s="15"/>
      <c r="AH868" s="15"/>
      <c r="AI868" s="15"/>
      <c r="AJ868" s="15"/>
      <c r="AK868" s="15"/>
      <c r="AL868" s="15"/>
      <c r="AM868" s="15"/>
      <c r="AN868" s="15"/>
    </row>
    <row r="869" spans="21:40" ht="12.75" customHeight="1" x14ac:dyDescent="0.2">
      <c r="U869" s="15"/>
      <c r="V869" s="15"/>
      <c r="W869" s="15"/>
      <c r="X869" s="15"/>
      <c r="Y869" s="15"/>
      <c r="Z869" s="15"/>
      <c r="AA869" s="15"/>
      <c r="AB869" s="15"/>
      <c r="AC869" s="15"/>
      <c r="AD869" s="15"/>
      <c r="AE869" s="15"/>
      <c r="AF869" s="15"/>
      <c r="AG869" s="15"/>
      <c r="AH869" s="15"/>
      <c r="AI869" s="15"/>
      <c r="AJ869" s="15"/>
      <c r="AK869" s="15"/>
      <c r="AL869" s="15"/>
      <c r="AM869" s="15"/>
      <c r="AN869" s="15"/>
    </row>
    <row r="870" spans="21:40" ht="12.75" customHeight="1" x14ac:dyDescent="0.2">
      <c r="U870" s="15"/>
      <c r="V870" s="15"/>
      <c r="W870" s="15"/>
      <c r="X870" s="15"/>
      <c r="Y870" s="15"/>
      <c r="Z870" s="15"/>
      <c r="AA870" s="15"/>
      <c r="AB870" s="15"/>
      <c r="AC870" s="15"/>
      <c r="AD870" s="15"/>
      <c r="AE870" s="15"/>
      <c r="AF870" s="15"/>
      <c r="AG870" s="15"/>
      <c r="AH870" s="15"/>
      <c r="AI870" s="15"/>
      <c r="AJ870" s="15"/>
      <c r="AK870" s="15"/>
      <c r="AL870" s="15"/>
      <c r="AM870" s="15"/>
      <c r="AN870" s="15"/>
    </row>
    <row r="871" spans="21:40" ht="12.75" customHeight="1" x14ac:dyDescent="0.2">
      <c r="U871" s="15"/>
      <c r="V871" s="15"/>
      <c r="W871" s="15"/>
      <c r="X871" s="15"/>
      <c r="Y871" s="15"/>
      <c r="Z871" s="15"/>
      <c r="AA871" s="15"/>
      <c r="AB871" s="15"/>
      <c r="AC871" s="15"/>
      <c r="AD871" s="15"/>
      <c r="AE871" s="15"/>
      <c r="AF871" s="15"/>
      <c r="AG871" s="15"/>
      <c r="AH871" s="15"/>
      <c r="AI871" s="15"/>
      <c r="AJ871" s="15"/>
      <c r="AK871" s="15"/>
      <c r="AL871" s="15"/>
      <c r="AM871" s="15"/>
      <c r="AN871" s="15"/>
    </row>
    <row r="872" spans="21:40" ht="12.75" customHeight="1" x14ac:dyDescent="0.2">
      <c r="U872" s="15"/>
      <c r="V872" s="15"/>
      <c r="W872" s="15"/>
      <c r="X872" s="15"/>
      <c r="Y872" s="15"/>
      <c r="Z872" s="15"/>
      <c r="AA872" s="15"/>
      <c r="AB872" s="15"/>
      <c r="AC872" s="15"/>
      <c r="AD872" s="15"/>
      <c r="AE872" s="15"/>
      <c r="AF872" s="15"/>
      <c r="AG872" s="15"/>
      <c r="AH872" s="15"/>
      <c r="AI872" s="15"/>
      <c r="AJ872" s="15"/>
      <c r="AK872" s="15"/>
      <c r="AL872" s="15"/>
      <c r="AM872" s="15"/>
      <c r="AN872" s="15"/>
    </row>
    <row r="873" spans="21:40" ht="12.75" customHeight="1" x14ac:dyDescent="0.2">
      <c r="U873" s="15"/>
      <c r="V873" s="15"/>
      <c r="W873" s="15"/>
      <c r="X873" s="15"/>
      <c r="Y873" s="15"/>
      <c r="Z873" s="15"/>
      <c r="AA873" s="15"/>
      <c r="AB873" s="15"/>
      <c r="AC873" s="15"/>
      <c r="AD873" s="15"/>
      <c r="AE873" s="15"/>
      <c r="AF873" s="15"/>
      <c r="AG873" s="15"/>
      <c r="AH873" s="15"/>
      <c r="AI873" s="15"/>
      <c r="AJ873" s="15"/>
      <c r="AK873" s="15"/>
      <c r="AL873" s="15"/>
      <c r="AM873" s="15"/>
      <c r="AN873" s="15"/>
    </row>
    <row r="874" spans="21:40" ht="12.75" customHeight="1" x14ac:dyDescent="0.2">
      <c r="U874" s="15"/>
      <c r="V874" s="15"/>
      <c r="W874" s="15"/>
      <c r="X874" s="15"/>
      <c r="Y874" s="15"/>
      <c r="Z874" s="15"/>
      <c r="AA874" s="15"/>
      <c r="AB874" s="15"/>
      <c r="AC874" s="15"/>
      <c r="AD874" s="15"/>
      <c r="AE874" s="15"/>
      <c r="AF874" s="15"/>
      <c r="AG874" s="15"/>
      <c r="AH874" s="15"/>
      <c r="AI874" s="15"/>
      <c r="AJ874" s="15"/>
      <c r="AK874" s="15"/>
      <c r="AL874" s="15"/>
      <c r="AM874" s="15"/>
      <c r="AN874" s="15"/>
    </row>
  </sheetData>
  <sheetProtection password="CC71" sheet="1" objects="1" scenarios="1" formatCells="0" formatColumns="0" formatRows="0" selectLockedCells="1"/>
  <mergeCells count="168">
    <mergeCell ref="W2:X2"/>
    <mergeCell ref="Y2:Y5"/>
    <mergeCell ref="Z2:AA2"/>
    <mergeCell ref="AF2:AG2"/>
    <mergeCell ref="AL2:AM2"/>
    <mergeCell ref="W3:X3"/>
    <mergeCell ref="Z3:AA3"/>
    <mergeCell ref="AF45:AG45"/>
    <mergeCell ref="AL45:AM45"/>
    <mergeCell ref="AF74:AG74"/>
    <mergeCell ref="AL74:AM74"/>
    <mergeCell ref="F4:G4"/>
    <mergeCell ref="L4:M4"/>
    <mergeCell ref="N4:O4"/>
    <mergeCell ref="Z4:AA4"/>
    <mergeCell ref="W44:X44"/>
    <mergeCell ref="Z44:AA44"/>
    <mergeCell ref="W75:X75"/>
    <mergeCell ref="Z75:AA75"/>
    <mergeCell ref="W116:X116"/>
    <mergeCell ref="Z116:AA116"/>
    <mergeCell ref="W117:X117"/>
    <mergeCell ref="Z117:AA117"/>
    <mergeCell ref="W45:X45"/>
    <mergeCell ref="Z45:AA45"/>
    <mergeCell ref="Z159:AA159"/>
    <mergeCell ref="W199:X199"/>
    <mergeCell ref="Z199:AA199"/>
    <mergeCell ref="Z46:AA46"/>
    <mergeCell ref="W74:X74"/>
    <mergeCell ref="Y74:Y77"/>
    <mergeCell ref="Z74:AA74"/>
    <mergeCell ref="Z76:AA76"/>
    <mergeCell ref="AF117:AG117"/>
    <mergeCell ref="AL117:AM117"/>
    <mergeCell ref="Z118:AA118"/>
    <mergeCell ref="W157:X157"/>
    <mergeCell ref="Y157:Y160"/>
    <mergeCell ref="Z157:AA157"/>
    <mergeCell ref="AF157:AG157"/>
    <mergeCell ref="AL157:AM157"/>
    <mergeCell ref="W158:X158"/>
    <mergeCell ref="Z158:AA158"/>
    <mergeCell ref="W269:X269"/>
    <mergeCell ref="Z269:AA269"/>
    <mergeCell ref="W270:X270"/>
    <mergeCell ref="Z270:AA270"/>
    <mergeCell ref="AF270:AG270"/>
    <mergeCell ref="AL270:AM270"/>
    <mergeCell ref="AL200:AM200"/>
    <mergeCell ref="Z201:AA201"/>
    <mergeCell ref="W227:X227"/>
    <mergeCell ref="Y227:Y230"/>
    <mergeCell ref="Z227:AA227"/>
    <mergeCell ref="AF227:AG227"/>
    <mergeCell ref="AL227:AM227"/>
    <mergeCell ref="W228:X228"/>
    <mergeCell ref="Z228:AA228"/>
    <mergeCell ref="Z229:AA229"/>
    <mergeCell ref="W200:X200"/>
    <mergeCell ref="Z200:AA200"/>
    <mergeCell ref="AF200:AG200"/>
    <mergeCell ref="W345:X345"/>
    <mergeCell ref="Z345:AA345"/>
    <mergeCell ref="W346:X346"/>
    <mergeCell ref="Z346:AA346"/>
    <mergeCell ref="AF346:AG346"/>
    <mergeCell ref="AL346:AM346"/>
    <mergeCell ref="Z271:AA271"/>
    <mergeCell ref="W303:X303"/>
    <mergeCell ref="Y303:Y306"/>
    <mergeCell ref="Z303:AA303"/>
    <mergeCell ref="AF303:AG303"/>
    <mergeCell ref="AL303:AM303"/>
    <mergeCell ref="W304:X304"/>
    <mergeCell ref="Z304:AA304"/>
    <mergeCell ref="Z305:AA305"/>
    <mergeCell ref="W416:X416"/>
    <mergeCell ref="Z416:AA416"/>
    <mergeCell ref="W417:X417"/>
    <mergeCell ref="Z417:AA417"/>
    <mergeCell ref="AF417:AG417"/>
    <mergeCell ref="AL417:AM417"/>
    <mergeCell ref="Z347:AA347"/>
    <mergeCell ref="W374:X374"/>
    <mergeCell ref="Y374:Y377"/>
    <mergeCell ref="Z374:AA374"/>
    <mergeCell ref="AF374:AG374"/>
    <mergeCell ref="AL374:AM374"/>
    <mergeCell ref="W375:X375"/>
    <mergeCell ref="Z375:AA375"/>
    <mergeCell ref="Z376:AA376"/>
    <mergeCell ref="W493:X493"/>
    <mergeCell ref="Z493:AA493"/>
    <mergeCell ref="W494:X494"/>
    <mergeCell ref="Z494:AA494"/>
    <mergeCell ref="AF494:AG494"/>
    <mergeCell ref="AL494:AM494"/>
    <mergeCell ref="Z418:AA418"/>
    <mergeCell ref="W451:X451"/>
    <mergeCell ref="Y451:Y454"/>
    <mergeCell ref="Z451:AA451"/>
    <mergeCell ref="AF451:AG451"/>
    <mergeCell ref="AL451:AM451"/>
    <mergeCell ref="W452:X452"/>
    <mergeCell ref="Z452:AA452"/>
    <mergeCell ref="Z453:AA453"/>
    <mergeCell ref="W560:X560"/>
    <mergeCell ref="Z560:AA560"/>
    <mergeCell ref="W561:X561"/>
    <mergeCell ref="Z561:AA561"/>
    <mergeCell ref="AF561:AG561"/>
    <mergeCell ref="AL561:AM561"/>
    <mergeCell ref="Z495:AA495"/>
    <mergeCell ref="W518:X518"/>
    <mergeCell ref="Y518:Y521"/>
    <mergeCell ref="Z518:AA518"/>
    <mergeCell ref="AF518:AG518"/>
    <mergeCell ref="AL518:AM518"/>
    <mergeCell ref="W519:X519"/>
    <mergeCell ref="Z519:AA519"/>
    <mergeCell ref="Z520:AA520"/>
    <mergeCell ref="W660:X660"/>
    <mergeCell ref="Z660:AA660"/>
    <mergeCell ref="W661:X661"/>
    <mergeCell ref="Z661:AA661"/>
    <mergeCell ref="AF661:AG661"/>
    <mergeCell ref="AL661:AM661"/>
    <mergeCell ref="Z562:AA562"/>
    <mergeCell ref="W618:X618"/>
    <mergeCell ref="Y618:Y621"/>
    <mergeCell ref="Z618:AA618"/>
    <mergeCell ref="AF618:AG618"/>
    <mergeCell ref="AL618:AM618"/>
    <mergeCell ref="W619:X619"/>
    <mergeCell ref="Z619:AA619"/>
    <mergeCell ref="Z620:AA620"/>
    <mergeCell ref="W760:X760"/>
    <mergeCell ref="Z760:AA760"/>
    <mergeCell ref="W761:X761"/>
    <mergeCell ref="Z761:AA761"/>
    <mergeCell ref="AF761:AG761"/>
    <mergeCell ref="AL761:AM761"/>
    <mergeCell ref="Z662:AA662"/>
    <mergeCell ref="W718:X718"/>
    <mergeCell ref="Y718:Y721"/>
    <mergeCell ref="Z718:AA718"/>
    <mergeCell ref="AF718:AG718"/>
    <mergeCell ref="AL718:AM718"/>
    <mergeCell ref="W719:X719"/>
    <mergeCell ref="Z719:AA719"/>
    <mergeCell ref="Z720:AA720"/>
    <mergeCell ref="Z844:AA844"/>
    <mergeCell ref="W842:X842"/>
    <mergeCell ref="Z842:AA842"/>
    <mergeCell ref="W843:X843"/>
    <mergeCell ref="Z843:AA843"/>
    <mergeCell ref="AF843:AG843"/>
    <mergeCell ref="AL843:AM843"/>
    <mergeCell ref="Z762:AA762"/>
    <mergeCell ref="W800:X800"/>
    <mergeCell ref="Y800:Y803"/>
    <mergeCell ref="Z800:AA800"/>
    <mergeCell ref="AF800:AG800"/>
    <mergeCell ref="AL800:AM800"/>
    <mergeCell ref="W801:X801"/>
    <mergeCell ref="Z801:AA801"/>
    <mergeCell ref="Z802:AA802"/>
  </mergeCells>
  <pageMargins left="0.78740157499999996" right="0.78740157499999996" top="0.984251969" bottom="0.984251969" header="0.4921259845" footer="0.492125984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4"/>
  </sheetPr>
  <dimension ref="A1:AW58"/>
  <sheetViews>
    <sheetView showGridLines="0" workbookViewId="0">
      <selection activeCell="H36" sqref="H36"/>
    </sheetView>
  </sheetViews>
  <sheetFormatPr baseColWidth="10" defaultRowHeight="12.75" x14ac:dyDescent="0.2"/>
  <cols>
    <col min="1" max="1" width="4.5703125" style="163" customWidth="1"/>
    <col min="2" max="2" width="28" style="163" customWidth="1"/>
    <col min="3" max="3" width="8.5703125" style="163" customWidth="1"/>
    <col min="4" max="4" width="6.5703125" style="163" customWidth="1"/>
    <col min="5" max="5" width="7.7109375" style="163" customWidth="1"/>
    <col min="6" max="6" width="8.42578125" style="163" customWidth="1"/>
    <col min="7" max="7" width="9" style="163" customWidth="1"/>
    <col min="8" max="8" width="9.5703125" style="163" customWidth="1"/>
    <col min="9" max="9" width="6.140625" style="163" customWidth="1"/>
    <col min="10" max="10" width="4" style="163" hidden="1" customWidth="1"/>
    <col min="11" max="11" width="3.5703125" style="163" customWidth="1"/>
    <col min="12" max="12" width="8.7109375" style="163" customWidth="1"/>
    <col min="13" max="17" width="11.42578125" style="163"/>
    <col min="18" max="18" width="10.5703125" style="163" bestFit="1" customWidth="1"/>
    <col min="19" max="19" width="9.85546875" style="163" bestFit="1" customWidth="1"/>
    <col min="20" max="21" width="11.42578125" style="163"/>
    <col min="22" max="22" width="5.140625" style="163" customWidth="1"/>
    <col min="23" max="23" width="11.42578125" style="163"/>
    <col min="24" max="24" width="12" style="163" customWidth="1"/>
    <col min="25" max="27" width="11.42578125" style="163"/>
    <col min="28" max="28" width="1.42578125" style="163" customWidth="1"/>
    <col min="29" max="33" width="11.42578125" style="163"/>
    <col min="34" max="34" width="0.85546875" style="163" customWidth="1"/>
    <col min="35" max="16384" width="11.42578125" style="163"/>
  </cols>
  <sheetData>
    <row r="1" spans="1:14" ht="15" x14ac:dyDescent="0.25">
      <c r="A1" s="158"/>
      <c r="B1" s="159" t="s">
        <v>43</v>
      </c>
      <c r="C1" s="520" t="str">
        <f>IF(Notenbogen!E1="","",Notenbogen!E1)</f>
        <v/>
      </c>
      <c r="D1" s="520"/>
      <c r="E1" s="520"/>
      <c r="F1" s="160" t="s">
        <v>13</v>
      </c>
      <c r="G1" s="521"/>
      <c r="H1" s="522"/>
      <c r="I1" s="161"/>
      <c r="J1" s="161"/>
      <c r="K1" s="162"/>
    </row>
    <row r="2" spans="1:14" x14ac:dyDescent="0.2">
      <c r="A2" s="158"/>
      <c r="B2" s="164" t="s">
        <v>11</v>
      </c>
      <c r="C2" s="165" t="str">
        <f>IF(Notenbogen!B1="","",Notenbogen!B1)</f>
        <v/>
      </c>
      <c r="D2" s="165"/>
      <c r="E2" s="166"/>
      <c r="F2" s="164" t="s">
        <v>0</v>
      </c>
      <c r="G2" s="167" t="str">
        <f>IF(Notenbogen!M1="","",Notenbogen!M1)</f>
        <v/>
      </c>
      <c r="H2" s="158"/>
      <c r="I2" s="158"/>
      <c r="J2" s="158"/>
      <c r="K2" s="113"/>
      <c r="L2" s="114"/>
      <c r="M2" s="114"/>
      <c r="N2" s="114"/>
    </row>
    <row r="3" spans="1:14" x14ac:dyDescent="0.2">
      <c r="A3" s="9" t="s">
        <v>3</v>
      </c>
      <c r="B3" s="145" t="s">
        <v>4</v>
      </c>
      <c r="C3" s="9" t="s">
        <v>18</v>
      </c>
      <c r="D3" s="9" t="s">
        <v>19</v>
      </c>
      <c r="E3" s="99" t="s">
        <v>42</v>
      </c>
      <c r="F3" s="114"/>
      <c r="G3" s="161" t="s">
        <v>48</v>
      </c>
      <c r="H3" s="109" t="s">
        <v>19</v>
      </c>
      <c r="I3" s="158"/>
      <c r="J3" s="158"/>
      <c r="K3" s="113"/>
      <c r="L3" s="115"/>
      <c r="M3" s="115"/>
      <c r="N3" s="114"/>
    </row>
    <row r="4" spans="1:14" x14ac:dyDescent="0.2">
      <c r="A4" s="9">
        <v>1</v>
      </c>
      <c r="B4" s="145" t="str">
        <f>IF(Notenbogen!B4&lt;&gt;"", Notenbogen!B4, "")</f>
        <v/>
      </c>
      <c r="C4" s="154" t="str">
        <f>IF(D4="","",IF($H$3="BE",LOOKUP(IF(E4="",D4+0.01,D4*$H$30/E4+0.5),NB!$X$24:$X$39,NB!$Y$24:$Y$39),D4))</f>
        <v/>
      </c>
      <c r="D4" s="4"/>
      <c r="E4" s="104"/>
      <c r="F4" s="158"/>
      <c r="G4" s="158"/>
      <c r="H4" s="158"/>
      <c r="I4" s="158"/>
      <c r="J4" s="168" t="str">
        <f t="shared" ref="J4:J38" si="0">+B4&amp;D4</f>
        <v/>
      </c>
      <c r="K4" s="113"/>
      <c r="L4" s="110"/>
      <c r="M4" s="110"/>
      <c r="N4" s="114"/>
    </row>
    <row r="5" spans="1:14" x14ac:dyDescent="0.2">
      <c r="A5" s="9">
        <v>2</v>
      </c>
      <c r="B5" s="145" t="str">
        <f>IF(Notenbogen!B5&lt;&gt;"", Notenbogen!B5, "")</f>
        <v/>
      </c>
      <c r="C5" s="154" t="str">
        <f>IF(D5="","",IF($H$3="BE",LOOKUP(IF(E5="",D5+0.01,D5*$H$30/E5+0.5),NB!$X$24:$X$39,NB!$Y$24:$Y$39),D5))</f>
        <v/>
      </c>
      <c r="D5" s="4"/>
      <c r="E5" s="104"/>
      <c r="F5" s="523" t="s">
        <v>12</v>
      </c>
      <c r="G5" s="524"/>
      <c r="H5" s="524"/>
      <c r="I5" s="158"/>
      <c r="J5" s="168" t="str">
        <f t="shared" si="0"/>
        <v/>
      </c>
      <c r="K5" s="113"/>
      <c r="L5" s="110"/>
      <c r="M5" s="110"/>
      <c r="N5" s="114"/>
    </row>
    <row r="6" spans="1:14" x14ac:dyDescent="0.2">
      <c r="A6" s="9">
        <v>3</v>
      </c>
      <c r="B6" s="145" t="str">
        <f>IF(Notenbogen!B6&lt;&gt;"", Notenbogen!B6, "")</f>
        <v/>
      </c>
      <c r="C6" s="154" t="str">
        <f>IF(D6="","",IF($H$3="BE",LOOKUP(IF(E6="",D6+0.01,D6*$H$30/E6+0.5),NB!$X$24:$X$39,NB!$Y$24:$Y$39),D6))</f>
        <v/>
      </c>
      <c r="D6" s="4"/>
      <c r="E6" s="104"/>
      <c r="F6" s="169" t="s">
        <v>18</v>
      </c>
      <c r="G6" s="137" t="s">
        <v>5</v>
      </c>
      <c r="H6" s="169" t="s">
        <v>17</v>
      </c>
      <c r="I6" s="158"/>
      <c r="J6" s="168" t="str">
        <f t="shared" si="0"/>
        <v/>
      </c>
      <c r="K6" s="113"/>
      <c r="L6" s="110"/>
      <c r="M6" s="110"/>
      <c r="N6" s="114"/>
    </row>
    <row r="7" spans="1:14" x14ac:dyDescent="0.2">
      <c r="A7" s="9">
        <v>4</v>
      </c>
      <c r="B7" s="145" t="str">
        <f>IF(Notenbogen!B7&lt;&gt;"", Notenbogen!B7, "")</f>
        <v/>
      </c>
      <c r="C7" s="154" t="str">
        <f>IF(D7="","",IF($H$3="BE",LOOKUP(IF(E7="",D7+0.01,D7*$H$30/E7+0.5),NB!$X$24:$X$39,NB!$Y$24:$Y$39),D7))</f>
        <v/>
      </c>
      <c r="D7" s="4"/>
      <c r="E7" s="104"/>
      <c r="F7" s="170">
        <v>15</v>
      </c>
      <c r="G7" s="88">
        <f>IF(G$25="","",COUNTIF(C$4:C$38,F7))</f>
        <v>0</v>
      </c>
      <c r="H7" s="89" t="e">
        <f t="shared" ref="H7:H22" si="1">IF(G$25="","",G7/G$25)</f>
        <v>#DIV/0!</v>
      </c>
      <c r="I7" s="158"/>
      <c r="J7" s="168" t="str">
        <f t="shared" si="0"/>
        <v/>
      </c>
      <c r="K7" s="113"/>
      <c r="L7" s="114"/>
      <c r="M7" s="114"/>
      <c r="N7" s="114"/>
    </row>
    <row r="8" spans="1:14" x14ac:dyDescent="0.2">
      <c r="A8" s="9">
        <v>5</v>
      </c>
      <c r="B8" s="145" t="str">
        <f>IF(Notenbogen!B8&lt;&gt;"", Notenbogen!B8, "")</f>
        <v/>
      </c>
      <c r="C8" s="154" t="str">
        <f>IF(D8="","",IF($H$3="BE",LOOKUP(IF(E8="",D8+0.01,D8*$H$30/E8+0.5),NB!$X$24:$X$39,NB!$Y$24:$Y$39),D8))</f>
        <v/>
      </c>
      <c r="D8" s="4"/>
      <c r="E8" s="104"/>
      <c r="F8" s="171">
        <v>14</v>
      </c>
      <c r="G8" s="84">
        <f t="shared" ref="G8:G22" si="2">IF(G$25="","",COUNTIF(C$4:C$38,F8))</f>
        <v>0</v>
      </c>
      <c r="H8" s="91" t="e">
        <f t="shared" si="1"/>
        <v>#DIV/0!</v>
      </c>
      <c r="I8" s="105" t="e">
        <f>+H7+H8+H9</f>
        <v>#DIV/0!</v>
      </c>
      <c r="J8" s="168" t="str">
        <f t="shared" si="0"/>
        <v/>
      </c>
      <c r="K8" s="113"/>
      <c r="L8" s="110"/>
      <c r="M8" s="110"/>
      <c r="N8" s="114"/>
    </row>
    <row r="9" spans="1:14" x14ac:dyDescent="0.2">
      <c r="A9" s="9">
        <v>6</v>
      </c>
      <c r="B9" s="145" t="str">
        <f>IF(Notenbogen!B9&lt;&gt;"", Notenbogen!B9, "")</f>
        <v/>
      </c>
      <c r="C9" s="154" t="str">
        <f>IF(D9="","",IF($H$3="BE",LOOKUP(IF(E9="",D9+0.01,D9*$H$30/E9+0.5),NB!$X$24:$X$39,NB!$Y$24:$Y$39),D9))</f>
        <v/>
      </c>
      <c r="D9" s="4"/>
      <c r="E9" s="104"/>
      <c r="F9" s="172">
        <v>13</v>
      </c>
      <c r="G9" s="93">
        <f t="shared" si="2"/>
        <v>0</v>
      </c>
      <c r="H9" s="94" t="e">
        <f t="shared" si="1"/>
        <v>#DIV/0!</v>
      </c>
      <c r="I9" s="158">
        <f>+G7+G8+G9</f>
        <v>0</v>
      </c>
      <c r="J9" s="168" t="str">
        <f t="shared" si="0"/>
        <v/>
      </c>
      <c r="K9" s="113"/>
      <c r="L9" s="110"/>
      <c r="M9" s="110"/>
      <c r="N9" s="114"/>
    </row>
    <row r="10" spans="1:14" x14ac:dyDescent="0.2">
      <c r="A10" s="9">
        <v>7</v>
      </c>
      <c r="B10" s="145" t="str">
        <f>IF(Notenbogen!B10&lt;&gt;"", Notenbogen!B10, "")</f>
        <v/>
      </c>
      <c r="C10" s="154" t="str">
        <f>IF(D10="","",IF($H$3="BE",LOOKUP(IF(E10="",D10+0.01,D10*$H$30/E10+0.5),NB!$X$24:$X$39,NB!$Y$24:$Y$39),D10))</f>
        <v/>
      </c>
      <c r="D10" s="4"/>
      <c r="E10" s="104"/>
      <c r="F10" s="170">
        <v>12</v>
      </c>
      <c r="G10" s="88">
        <f t="shared" si="2"/>
        <v>0</v>
      </c>
      <c r="H10" s="89" t="e">
        <f t="shared" si="1"/>
        <v>#DIV/0!</v>
      </c>
      <c r="I10" s="158"/>
      <c r="J10" s="168" t="str">
        <f t="shared" si="0"/>
        <v/>
      </c>
      <c r="K10" s="113"/>
      <c r="L10" s="110"/>
      <c r="M10" s="110"/>
      <c r="N10" s="114"/>
    </row>
    <row r="11" spans="1:14" x14ac:dyDescent="0.2">
      <c r="A11" s="9">
        <v>8</v>
      </c>
      <c r="B11" s="145" t="str">
        <f>IF(Notenbogen!B11&lt;&gt;"", Notenbogen!B11, "")</f>
        <v/>
      </c>
      <c r="C11" s="154" t="str">
        <f>IF(D11="","",IF($H$3="BE",LOOKUP(IF(E11="",D11+0.01,D11*$H$30/E11+0.5),NB!$X$24:$X$39,NB!$Y$24:$Y$39),D11))</f>
        <v/>
      </c>
      <c r="D11" s="4"/>
      <c r="E11" s="104"/>
      <c r="F11" s="171">
        <v>11</v>
      </c>
      <c r="G11" s="84">
        <f t="shared" si="2"/>
        <v>0</v>
      </c>
      <c r="H11" s="91" t="e">
        <f t="shared" si="1"/>
        <v>#DIV/0!</v>
      </c>
      <c r="I11" s="105" t="e">
        <f>+H10+H11+H12</f>
        <v>#DIV/0!</v>
      </c>
      <c r="J11" s="168" t="str">
        <f t="shared" si="0"/>
        <v/>
      </c>
      <c r="K11" s="113"/>
      <c r="L11" s="110"/>
      <c r="M11" s="110"/>
      <c r="N11" s="114"/>
    </row>
    <row r="12" spans="1:14" x14ac:dyDescent="0.2">
      <c r="A12" s="9">
        <v>9</v>
      </c>
      <c r="B12" s="145" t="str">
        <f>IF(Notenbogen!B12&lt;&gt;"", Notenbogen!B12, "")</f>
        <v/>
      </c>
      <c r="C12" s="154" t="str">
        <f>IF(D12="","",IF($H$3="BE",LOOKUP(IF(E12="",D12+0.01,D12*$H$30/E12+0.5),NB!$X$24:$X$39,NB!$Y$24:$Y$39),D12))</f>
        <v/>
      </c>
      <c r="D12" s="4"/>
      <c r="E12" s="104"/>
      <c r="F12" s="172">
        <v>10</v>
      </c>
      <c r="G12" s="93">
        <f t="shared" si="2"/>
        <v>0</v>
      </c>
      <c r="H12" s="94" t="e">
        <f t="shared" si="1"/>
        <v>#DIV/0!</v>
      </c>
      <c r="I12" s="158">
        <f>+G10+G11+G12</f>
        <v>0</v>
      </c>
      <c r="J12" s="168" t="str">
        <f t="shared" si="0"/>
        <v/>
      </c>
      <c r="K12" s="113"/>
      <c r="L12" s="114"/>
      <c r="M12" s="114"/>
      <c r="N12" s="114"/>
    </row>
    <row r="13" spans="1:14" x14ac:dyDescent="0.2">
      <c r="A13" s="9">
        <v>10</v>
      </c>
      <c r="B13" s="145" t="str">
        <f>IF(Notenbogen!B13&lt;&gt;"", Notenbogen!B13, "")</f>
        <v/>
      </c>
      <c r="C13" s="154" t="str">
        <f>IF(D13="","",IF($H$3="BE",LOOKUP(IF(E13="",D13+0.01,D13*$H$30/E13+0.5),NB!$X$24:$X$39,NB!$Y$24:$Y$39),D13))</f>
        <v/>
      </c>
      <c r="D13" s="4"/>
      <c r="E13" s="104"/>
      <c r="F13" s="97">
        <v>9</v>
      </c>
      <c r="G13" s="88">
        <f t="shared" si="2"/>
        <v>0</v>
      </c>
      <c r="H13" s="89" t="e">
        <f t="shared" si="1"/>
        <v>#DIV/0!</v>
      </c>
      <c r="I13" s="158"/>
      <c r="J13" s="168" t="str">
        <f t="shared" si="0"/>
        <v/>
      </c>
      <c r="K13" s="113"/>
      <c r="L13" s="110"/>
      <c r="M13" s="110"/>
      <c r="N13" s="114"/>
    </row>
    <row r="14" spans="1:14" x14ac:dyDescent="0.2">
      <c r="A14" s="9">
        <v>11</v>
      </c>
      <c r="B14" s="145" t="str">
        <f>IF(Notenbogen!B14&lt;&gt;"", Notenbogen!B14, "")</f>
        <v/>
      </c>
      <c r="C14" s="154" t="str">
        <f>IF(D14="","",IF($H$3="BE",LOOKUP(IF(E14="",D14+0.01,D14*$H$30/E14+0.5),NB!$X$24:$X$39,NB!$Y$24:$Y$39),D14))</f>
        <v/>
      </c>
      <c r="D14" s="4"/>
      <c r="E14" s="104"/>
      <c r="F14" s="171">
        <v>8</v>
      </c>
      <c r="G14" s="84">
        <f t="shared" si="2"/>
        <v>0</v>
      </c>
      <c r="H14" s="91" t="e">
        <f t="shared" si="1"/>
        <v>#DIV/0!</v>
      </c>
      <c r="I14" s="105" t="e">
        <f>+H13+H14+H15</f>
        <v>#DIV/0!</v>
      </c>
      <c r="J14" s="168" t="str">
        <f t="shared" si="0"/>
        <v/>
      </c>
      <c r="K14" s="113"/>
      <c r="L14" s="114"/>
      <c r="M14" s="114"/>
      <c r="N14" s="114"/>
    </row>
    <row r="15" spans="1:14" x14ac:dyDescent="0.2">
      <c r="A15" s="9">
        <v>12</v>
      </c>
      <c r="B15" s="145" t="str">
        <f>IF(Notenbogen!B15&lt;&gt;"", Notenbogen!B15, "")</f>
        <v/>
      </c>
      <c r="C15" s="154" t="str">
        <f>IF(D15="","",IF($H$3="BE",LOOKUP(IF(E15="",D15+0.01,D15*$H$30/E15+0.5),NB!$X$24:$X$39,NB!$Y$24:$Y$39),D15))</f>
        <v/>
      </c>
      <c r="D15" s="4"/>
      <c r="E15" s="104"/>
      <c r="F15" s="96">
        <v>7</v>
      </c>
      <c r="G15" s="93">
        <f t="shared" si="2"/>
        <v>0</v>
      </c>
      <c r="H15" s="94" t="e">
        <f t="shared" si="1"/>
        <v>#DIV/0!</v>
      </c>
      <c r="I15" s="158">
        <f>+G13+G14+G15</f>
        <v>0</v>
      </c>
      <c r="J15" s="168" t="str">
        <f t="shared" si="0"/>
        <v/>
      </c>
      <c r="K15" s="173"/>
    </row>
    <row r="16" spans="1:14" x14ac:dyDescent="0.2">
      <c r="A16" s="9">
        <v>13</v>
      </c>
      <c r="B16" s="145" t="str">
        <f>IF(Notenbogen!B16&lt;&gt;"", Notenbogen!B16, "")</f>
        <v/>
      </c>
      <c r="C16" s="154" t="str">
        <f>IF(D16="","",IF($H$3="BE",LOOKUP(IF(E16="",D16+0.01,D16*$H$30/E16+0.5),NB!$X$24:$X$39,NB!$Y$24:$Y$39),D16))</f>
        <v/>
      </c>
      <c r="D16" s="4"/>
      <c r="E16" s="104"/>
      <c r="F16" s="97">
        <v>6</v>
      </c>
      <c r="G16" s="88">
        <f t="shared" si="2"/>
        <v>0</v>
      </c>
      <c r="H16" s="89" t="e">
        <f t="shared" si="1"/>
        <v>#DIV/0!</v>
      </c>
      <c r="I16" s="158"/>
      <c r="J16" s="168" t="str">
        <f t="shared" si="0"/>
        <v/>
      </c>
      <c r="K16" s="173"/>
    </row>
    <row r="17" spans="1:12" x14ac:dyDescent="0.2">
      <c r="A17" s="9">
        <v>14</v>
      </c>
      <c r="B17" s="145" t="str">
        <f>IF(Notenbogen!B17&lt;&gt;"", Notenbogen!B17, "")</f>
        <v/>
      </c>
      <c r="C17" s="154" t="str">
        <f>IF(D17="","",IF($H$3="BE",LOOKUP(IF(E17="",D17+0.01,D17*$H$30/E17+0.5),NB!$X$24:$X$39,NB!$Y$24:$Y$39),D17))</f>
        <v/>
      </c>
      <c r="D17" s="4"/>
      <c r="E17" s="104"/>
      <c r="F17" s="98">
        <v>5</v>
      </c>
      <c r="G17" s="84">
        <f t="shared" si="2"/>
        <v>0</v>
      </c>
      <c r="H17" s="91" t="e">
        <f t="shared" si="1"/>
        <v>#DIV/0!</v>
      </c>
      <c r="I17" s="105" t="e">
        <f>+H16+H17+H18</f>
        <v>#DIV/0!</v>
      </c>
      <c r="J17" s="168" t="str">
        <f t="shared" si="0"/>
        <v/>
      </c>
      <c r="K17" s="173"/>
    </row>
    <row r="18" spans="1:12" x14ac:dyDescent="0.2">
      <c r="A18" s="9">
        <v>15</v>
      </c>
      <c r="B18" s="145" t="str">
        <f>IF(Notenbogen!B18&lt;&gt;"", Notenbogen!B18, "")</f>
        <v/>
      </c>
      <c r="C18" s="154" t="str">
        <f>IF(D18="","",IF($H$3="BE",LOOKUP(IF(E18="",D18+0.01,D18*$H$30/E18+0.5),NB!$X$24:$X$39,NB!$Y$24:$Y$39),D18))</f>
        <v/>
      </c>
      <c r="D18" s="4"/>
      <c r="E18" s="104"/>
      <c r="F18" s="172">
        <v>4</v>
      </c>
      <c r="G18" s="93">
        <f t="shared" si="2"/>
        <v>0</v>
      </c>
      <c r="H18" s="94" t="e">
        <f t="shared" si="1"/>
        <v>#DIV/0!</v>
      </c>
      <c r="I18" s="158">
        <f>+G16+G17+G18</f>
        <v>0</v>
      </c>
      <c r="J18" s="168" t="str">
        <f t="shared" si="0"/>
        <v/>
      </c>
      <c r="K18" s="158"/>
    </row>
    <row r="19" spans="1:12" x14ac:dyDescent="0.2">
      <c r="A19" s="9">
        <v>16</v>
      </c>
      <c r="B19" s="145" t="str">
        <f>IF(Notenbogen!B19&lt;&gt;"", Notenbogen!B19, "")</f>
        <v/>
      </c>
      <c r="C19" s="154" t="str">
        <f>IF(D19="","",IF($H$3="BE",LOOKUP(IF(E19="",D19+0.01,D19*$H$30/E19+0.5),NB!$X$24:$X$39,NB!$Y$24:$Y$39),D19))</f>
        <v/>
      </c>
      <c r="D19" s="4"/>
      <c r="E19" s="104"/>
      <c r="F19" s="170">
        <v>3</v>
      </c>
      <c r="G19" s="88">
        <f t="shared" si="2"/>
        <v>0</v>
      </c>
      <c r="H19" s="89" t="e">
        <f t="shared" si="1"/>
        <v>#DIV/0!</v>
      </c>
      <c r="I19" s="158"/>
      <c r="J19" s="168" t="str">
        <f t="shared" si="0"/>
        <v/>
      </c>
      <c r="K19" s="158"/>
    </row>
    <row r="20" spans="1:12" x14ac:dyDescent="0.2">
      <c r="A20" s="9">
        <v>17</v>
      </c>
      <c r="B20" s="145" t="str">
        <f>IF(Notenbogen!B20&lt;&gt;"", Notenbogen!B20, "")</f>
        <v/>
      </c>
      <c r="C20" s="154" t="str">
        <f>IF(D20="","",IF($H$3="BE",LOOKUP(IF(E20="",D20+0.01,D20*$H$30/E20+0.5),NB!$X$24:$X$39,NB!$Y$24:$Y$39),D20))</f>
        <v/>
      </c>
      <c r="D20" s="4"/>
      <c r="E20" s="104"/>
      <c r="F20" s="171">
        <v>2</v>
      </c>
      <c r="G20" s="84">
        <f t="shared" si="2"/>
        <v>0</v>
      </c>
      <c r="H20" s="91" t="e">
        <f t="shared" si="1"/>
        <v>#DIV/0!</v>
      </c>
      <c r="I20" s="105" t="e">
        <f>+H19+H20+H21</f>
        <v>#DIV/0!</v>
      </c>
      <c r="J20" s="168" t="str">
        <f t="shared" si="0"/>
        <v/>
      </c>
      <c r="K20" s="158"/>
    </row>
    <row r="21" spans="1:12" x14ac:dyDescent="0.2">
      <c r="A21" s="9">
        <v>18</v>
      </c>
      <c r="B21" s="145" t="str">
        <f>IF(Notenbogen!B21&lt;&gt;"", Notenbogen!B21, "")</f>
        <v/>
      </c>
      <c r="C21" s="154" t="str">
        <f>IF(D21="","",IF($H$3="BE",LOOKUP(IF(E21="",D21+0.01,D21*$H$30/E21+0.5),NB!$X$24:$X$39,NB!$Y$24:$Y$39),D21))</f>
        <v/>
      </c>
      <c r="D21" s="4"/>
      <c r="E21" s="104"/>
      <c r="F21" s="172">
        <v>1</v>
      </c>
      <c r="G21" s="93">
        <f t="shared" si="2"/>
        <v>0</v>
      </c>
      <c r="H21" s="94" t="e">
        <f t="shared" si="1"/>
        <v>#DIV/0!</v>
      </c>
      <c r="I21" s="158">
        <f>+G19+G20+G21</f>
        <v>0</v>
      </c>
      <c r="J21" s="168" t="str">
        <f t="shared" si="0"/>
        <v/>
      </c>
      <c r="K21" s="158"/>
    </row>
    <row r="22" spans="1:12" x14ac:dyDescent="0.2">
      <c r="A22" s="9">
        <v>19</v>
      </c>
      <c r="B22" s="145" t="str">
        <f>IF(Notenbogen!B22&lt;&gt;"", Notenbogen!B22, "")</f>
        <v/>
      </c>
      <c r="C22" s="154" t="str">
        <f>IF(D22="","",IF($H$3="BE",LOOKUP(IF(E22="",D22+0.01,D22*$H$30/E22+0.5),NB!$X$24:$X$39,NB!$Y$24:$Y$39),D22))</f>
        <v/>
      </c>
      <c r="D22" s="4"/>
      <c r="E22" s="104"/>
      <c r="F22" s="201">
        <v>0</v>
      </c>
      <c r="G22" s="202">
        <f t="shared" si="2"/>
        <v>0</v>
      </c>
      <c r="H22" s="203" t="e">
        <f t="shared" si="1"/>
        <v>#DIV/0!</v>
      </c>
      <c r="I22" s="105" t="e">
        <f>+H22</f>
        <v>#DIV/0!</v>
      </c>
      <c r="J22" s="175" t="str">
        <f t="shared" si="0"/>
        <v/>
      </c>
      <c r="K22" s="158"/>
    </row>
    <row r="23" spans="1:12" x14ac:dyDescent="0.2">
      <c r="A23" s="9">
        <v>20</v>
      </c>
      <c r="B23" s="145" t="str">
        <f>IF(Notenbogen!B23&lt;&gt;"", Notenbogen!B23, "")</f>
        <v/>
      </c>
      <c r="C23" s="154" t="str">
        <f>IF(D23="","",IF($H$3="BE",LOOKUP(IF(E23="",D23+0.01,D23*$H$30/E23+0.5),NB!$X$24:$X$39,NB!$Y$24:$Y$39),D23))</f>
        <v/>
      </c>
      <c r="D23" s="4"/>
      <c r="E23" s="104"/>
      <c r="F23" s="176" t="s">
        <v>38</v>
      </c>
      <c r="G23" s="156" t="e">
        <f>AVERAGE(C4:C38)</f>
        <v>#DIV/0!</v>
      </c>
      <c r="H23" s="193" t="e">
        <f>+(17-G23)/3</f>
        <v>#DIV/0!</v>
      </c>
      <c r="I23" s="158">
        <f>+G22</f>
        <v>0</v>
      </c>
      <c r="J23" s="175" t="str">
        <f t="shared" si="0"/>
        <v/>
      </c>
      <c r="K23" s="158"/>
    </row>
    <row r="24" spans="1:12" x14ac:dyDescent="0.2">
      <c r="A24" s="9">
        <v>21</v>
      </c>
      <c r="B24" s="145" t="str">
        <f>IF(Notenbogen!B24&lt;&gt;"", Notenbogen!B24, "")</f>
        <v/>
      </c>
      <c r="C24" s="154" t="str">
        <f>IF(D24="","",IF($H$3="BE",LOOKUP(IF(E24="",D24+0.01,D24*$H$30/E24+0.5),NB!$X$24:$X$39,NB!$Y$24:$Y$39),D24))</f>
        <v/>
      </c>
      <c r="D24" s="4"/>
      <c r="E24" s="104"/>
      <c r="F24" s="158"/>
      <c r="G24" s="158"/>
      <c r="H24" s="158"/>
      <c r="I24" s="158"/>
      <c r="J24" s="175" t="str">
        <f t="shared" si="0"/>
        <v/>
      </c>
      <c r="K24" s="158"/>
    </row>
    <row r="25" spans="1:12" x14ac:dyDescent="0.2">
      <c r="A25" s="9">
        <v>22</v>
      </c>
      <c r="B25" s="145" t="str">
        <f>IF(Notenbogen!B25&lt;&gt;"", Notenbogen!B25, "")</f>
        <v/>
      </c>
      <c r="C25" s="154" t="str">
        <f>IF(D25="","",IF($H$3="BE",LOOKUP(IF(E25="",D25+0.01,D25*$H$30/E25+0.5),NB!$X$24:$X$39,NB!$Y$24:$Y$39),D25))</f>
        <v/>
      </c>
      <c r="D25" s="4"/>
      <c r="E25" s="104"/>
      <c r="F25" s="177" t="s">
        <v>14</v>
      </c>
      <c r="G25" s="7">
        <f>COUNT(D4:D38)</f>
        <v>0</v>
      </c>
      <c r="H25" s="158"/>
      <c r="I25" s="158"/>
      <c r="J25" s="175" t="str">
        <f t="shared" si="0"/>
        <v/>
      </c>
      <c r="K25" s="158"/>
    </row>
    <row r="26" spans="1:12" x14ac:dyDescent="0.2">
      <c r="A26" s="9">
        <v>23</v>
      </c>
      <c r="B26" s="145" t="str">
        <f>IF(Notenbogen!B26&lt;&gt;"", Notenbogen!B26, "")</f>
        <v/>
      </c>
      <c r="C26" s="154" t="str">
        <f>IF(D26="","",IF($H$3="BE",LOOKUP(IF(E26="",D26+0.01,D26*$H$30/E26+0.5),NB!$X$24:$X$39,NB!$Y$24:$Y$39),D26))</f>
        <v/>
      </c>
      <c r="D26" s="4"/>
      <c r="E26" s="104"/>
      <c r="F26" s="178" t="s">
        <v>15</v>
      </c>
      <c r="G26" s="8">
        <f>+G27-G25</f>
        <v>0</v>
      </c>
      <c r="H26" s="158"/>
      <c r="I26" s="158"/>
      <c r="J26" s="175" t="str">
        <f t="shared" si="0"/>
        <v/>
      </c>
      <c r="K26" s="158"/>
    </row>
    <row r="27" spans="1:12" x14ac:dyDescent="0.2">
      <c r="A27" s="9">
        <v>24</v>
      </c>
      <c r="B27" s="145" t="str">
        <f>IF(Notenbogen!B27&lt;&gt;"", Notenbogen!B27, "")</f>
        <v/>
      </c>
      <c r="C27" s="154" t="str">
        <f>IF(D27="","",IF($H$3="BE",LOOKUP(IF(E27="",D27+0.01,D27*$H$30/E27+0.5),NB!$X$24:$X$39,NB!$Y$24:$Y$39),D27))</f>
        <v/>
      </c>
      <c r="D27" s="4"/>
      <c r="E27" s="104"/>
      <c r="F27" s="178" t="s">
        <v>16</v>
      </c>
      <c r="G27" s="8">
        <f>35-COUNTIF(J4:J38,"")</f>
        <v>0</v>
      </c>
      <c r="H27" s="158"/>
      <c r="I27" s="158"/>
      <c r="J27" s="175" t="str">
        <f t="shared" si="0"/>
        <v/>
      </c>
      <c r="K27" s="158"/>
    </row>
    <row r="28" spans="1:12" x14ac:dyDescent="0.2">
      <c r="A28" s="9">
        <v>25</v>
      </c>
      <c r="B28" s="145" t="str">
        <f>IF(Notenbogen!B28&lt;&gt;"", Notenbogen!B28, "")</f>
        <v/>
      </c>
      <c r="C28" s="154" t="str">
        <f>IF(D28="","",IF($H$3="BE",LOOKUP(IF(E28="",D28+0.01,D28*$H$30/E28+0.5),NB!$X$24:$X$39,NB!$Y$24:$Y$39),D28))</f>
        <v/>
      </c>
      <c r="D28" s="4"/>
      <c r="E28" s="104"/>
      <c r="F28" s="158"/>
      <c r="G28" s="158"/>
      <c r="H28" s="158"/>
      <c r="I28" s="158"/>
      <c r="J28" s="175" t="str">
        <f t="shared" si="0"/>
        <v/>
      </c>
      <c r="K28" s="158"/>
      <c r="L28" s="179"/>
    </row>
    <row r="29" spans="1:12" ht="13.5" thickBot="1" x14ac:dyDescent="0.25">
      <c r="A29" s="9">
        <v>26</v>
      </c>
      <c r="B29" s="145" t="str">
        <f>IF(Notenbogen!B29&lt;&gt;"", Notenbogen!B29, "")</f>
        <v/>
      </c>
      <c r="C29" s="154" t="str">
        <f>IF(D29="","",IF($H$3="BE",LOOKUP(IF(E29="",D29+0.01,D29*$H$30/E29+0.5),NB!$X$24:$X$39,NB!$Y$24:$Y$39),D29))</f>
        <v/>
      </c>
      <c r="D29" s="4"/>
      <c r="E29" s="104"/>
      <c r="F29" s="180" t="s">
        <v>20</v>
      </c>
      <c r="G29" s="158"/>
      <c r="H29" s="158"/>
      <c r="I29" s="158"/>
      <c r="J29" s="181" t="str">
        <f t="shared" si="0"/>
        <v/>
      </c>
      <c r="K29" s="158"/>
      <c r="L29" s="179"/>
    </row>
    <row r="30" spans="1:12" ht="13.5" thickBot="1" x14ac:dyDescent="0.25">
      <c r="A30" s="9">
        <v>27</v>
      </c>
      <c r="B30" s="145" t="str">
        <f>IF(Notenbogen!B30&lt;&gt;"", Notenbogen!B30, "")</f>
        <v/>
      </c>
      <c r="C30" s="154" t="str">
        <f>IF(D30="","",IF($H$3="BE",LOOKUP(IF(E30="",D30+0.01,D30*$H$30/E30+0.5),NB!$X$24:$X$39,NB!$Y$24:$Y$39),D30))</f>
        <v/>
      </c>
      <c r="D30" s="4"/>
      <c r="E30" s="104"/>
      <c r="F30" s="179"/>
      <c r="G30" s="179"/>
      <c r="H30" s="13">
        <v>40</v>
      </c>
      <c r="I30" s="158"/>
      <c r="J30" s="181" t="str">
        <f t="shared" si="0"/>
        <v/>
      </c>
      <c r="K30" s="158"/>
      <c r="L30" s="179"/>
    </row>
    <row r="31" spans="1:12" ht="13.5" thickBot="1" x14ac:dyDescent="0.25">
      <c r="A31" s="9">
        <v>28</v>
      </c>
      <c r="B31" s="145" t="str">
        <f>IF(Notenbogen!B31&lt;&gt;"", Notenbogen!B31, "")</f>
        <v/>
      </c>
      <c r="C31" s="154" t="str">
        <f>IF(D31="","",IF($H$3="BE",LOOKUP(IF(E31="",D31+0.01,D31*$H$30/E31+0.5),NB!$X$24:$X$39,NB!$Y$24:$Y$39),D31))</f>
        <v/>
      </c>
      <c r="D31" s="4"/>
      <c r="E31" s="104"/>
      <c r="J31" s="181" t="str">
        <f t="shared" si="0"/>
        <v/>
      </c>
      <c r="K31" s="158"/>
      <c r="L31" s="179"/>
    </row>
    <row r="32" spans="1:12" ht="13.5" thickBot="1" x14ac:dyDescent="0.25">
      <c r="A32" s="9">
        <v>29</v>
      </c>
      <c r="B32" s="145" t="str">
        <f>IF(Notenbogen!B32&lt;&gt;"", Notenbogen!B32, "")</f>
        <v/>
      </c>
      <c r="C32" s="154" t="str">
        <f>IF(D32="","",IF($H$3="BE",LOOKUP(IF(E32="",D32+0.01,D32*$H$30/E32+0.5),NB!$X$24:$X$39,NB!$Y$24:$Y$39),D32))</f>
        <v/>
      </c>
      <c r="D32" s="4"/>
      <c r="E32" s="104"/>
      <c r="F32" s="182" t="s">
        <v>39</v>
      </c>
      <c r="G32" s="179"/>
      <c r="H32" s="81" t="s">
        <v>142</v>
      </c>
      <c r="J32" s="181" t="str">
        <f t="shared" si="0"/>
        <v/>
      </c>
      <c r="K32" s="158"/>
      <c r="L32" s="179"/>
    </row>
    <row r="33" spans="1:49" x14ac:dyDescent="0.2">
      <c r="A33" s="9">
        <v>30</v>
      </c>
      <c r="B33" s="145" t="str">
        <f>IF(Notenbogen!B33&lt;&gt;"", Notenbogen!B33, "")</f>
        <v/>
      </c>
      <c r="C33" s="154" t="str">
        <f>IF(D33="","",IF($H$3="BE",LOOKUP(IF(E33="",D33+0.01,D33*$H$30/E33+0.5),NB!$X$24:$X$39,NB!$Y$24:$Y$39),D33))</f>
        <v/>
      </c>
      <c r="D33" s="4"/>
      <c r="E33" s="104"/>
      <c r="F33" s="182" t="s">
        <v>21</v>
      </c>
      <c r="G33" s="179"/>
      <c r="H33" s="183"/>
      <c r="I33" s="182"/>
      <c r="J33" s="181" t="str">
        <f t="shared" si="0"/>
        <v/>
      </c>
      <c r="K33" s="158"/>
      <c r="L33" s="179"/>
    </row>
    <row r="34" spans="1:49" x14ac:dyDescent="0.2">
      <c r="A34" s="9">
        <v>31</v>
      </c>
      <c r="B34" s="145" t="str">
        <f>IF(Notenbogen!B34&lt;&gt;"", Notenbogen!B34, "")</f>
        <v/>
      </c>
      <c r="C34" s="154" t="str">
        <f>IF(D34="","",IF($H$3="BE",LOOKUP(IF(E34="",D34+0.01,D34*$H$30/E34+0.5),NB!$X$24:$X$39,NB!$Y$24:$Y$39),D34))</f>
        <v/>
      </c>
      <c r="D34" s="4"/>
      <c r="E34" s="104"/>
      <c r="F34" s="184" t="s">
        <v>22</v>
      </c>
      <c r="G34" s="182"/>
      <c r="H34" s="14">
        <v>34</v>
      </c>
      <c r="I34" s="185" t="s">
        <v>23</v>
      </c>
      <c r="J34" s="181" t="str">
        <f t="shared" si="0"/>
        <v/>
      </c>
      <c r="K34" s="158"/>
      <c r="L34" s="179"/>
    </row>
    <row r="35" spans="1:49" x14ac:dyDescent="0.2">
      <c r="A35" s="9">
        <v>32</v>
      </c>
      <c r="B35" s="145" t="str">
        <f>IF(Notenbogen!B35&lt;&gt;"", Notenbogen!B35, "")</f>
        <v/>
      </c>
      <c r="C35" s="154" t="str">
        <f>IF(D35="","",IF($H$3="BE",LOOKUP(IF(E35="",D35+0.01,D35*$H$30/E35+0.5),NB!$X$24:$X$39,NB!$Y$24:$Y$39),D35))</f>
        <v/>
      </c>
      <c r="D35" s="4"/>
      <c r="E35" s="104"/>
      <c r="F35" s="184" t="s">
        <v>24</v>
      </c>
      <c r="G35" s="182"/>
      <c r="H35" s="14">
        <v>49</v>
      </c>
      <c r="I35" s="185" t="s">
        <v>23</v>
      </c>
      <c r="J35" s="181" t="str">
        <f t="shared" si="0"/>
        <v/>
      </c>
      <c r="K35" s="158"/>
      <c r="L35" s="179"/>
    </row>
    <row r="36" spans="1:49" x14ac:dyDescent="0.2">
      <c r="A36" s="9">
        <v>33</v>
      </c>
      <c r="B36" s="145" t="str">
        <f>IF(Notenbogen!B36&lt;&gt;"", Notenbogen!B36, "")</f>
        <v/>
      </c>
      <c r="C36" s="154" t="str">
        <f>IF(D36="","",IF($H$3="BE",LOOKUP(IF(E36="",D36+0.01,D36*$H$30/E36+0.5),NB!$X$24:$X$39,NB!$Y$24:$Y$39),D36))</f>
        <v/>
      </c>
      <c r="D36" s="4"/>
      <c r="E36" s="104"/>
      <c r="F36" s="182"/>
      <c r="G36" s="179"/>
      <c r="H36" s="179"/>
      <c r="I36" s="158"/>
      <c r="J36" s="181" t="str">
        <f t="shared" si="0"/>
        <v/>
      </c>
      <c r="K36" s="158"/>
      <c r="L36" s="179"/>
    </row>
    <row r="37" spans="1:49" x14ac:dyDescent="0.2">
      <c r="A37" s="9">
        <v>34</v>
      </c>
      <c r="B37" s="145" t="str">
        <f>IF(Notenbogen!B37&lt;&gt;"", Notenbogen!B37, "")</f>
        <v/>
      </c>
      <c r="C37" s="154" t="str">
        <f>IF(D37="","",IF($H$3="BE",LOOKUP(IF(E37="",D37+0.01,D37*$H$30/E37+0.5),NB!$X$24:$X$39,NB!$Y$24:$Y$39),D37))</f>
        <v/>
      </c>
      <c r="D37" s="4"/>
      <c r="E37" s="104"/>
      <c r="J37" s="181" t="str">
        <f t="shared" si="0"/>
        <v/>
      </c>
      <c r="K37" s="179"/>
      <c r="L37" s="179"/>
      <c r="M37" s="179"/>
      <c r="N37" s="179"/>
      <c r="O37" s="179"/>
      <c r="P37" s="179"/>
      <c r="Q37" s="179"/>
      <c r="R37" s="179"/>
      <c r="S37" s="179"/>
      <c r="T37" s="179"/>
      <c r="U37" s="179"/>
      <c r="V37" s="179"/>
      <c r="W37" s="179"/>
      <c r="X37" s="179"/>
      <c r="Y37" s="179"/>
      <c r="Z37" s="179"/>
      <c r="AA37" s="179"/>
      <c r="AB37" s="179"/>
      <c r="AC37" s="179"/>
      <c r="AD37" s="179"/>
      <c r="AE37" s="179"/>
      <c r="AF37" s="179"/>
      <c r="AG37" s="179"/>
      <c r="AH37" s="179"/>
      <c r="AI37" s="179"/>
      <c r="AJ37" s="179"/>
      <c r="AK37" s="179"/>
      <c r="AL37" s="179"/>
      <c r="AM37" s="179"/>
      <c r="AN37" s="179"/>
      <c r="AO37" s="179"/>
      <c r="AP37" s="179"/>
      <c r="AQ37" s="179"/>
      <c r="AR37" s="179"/>
      <c r="AS37" s="179"/>
      <c r="AT37" s="179"/>
      <c r="AU37" s="179"/>
      <c r="AV37" s="179"/>
      <c r="AW37" s="179"/>
    </row>
    <row r="38" spans="1:49" x14ac:dyDescent="0.2">
      <c r="A38" s="9">
        <v>35</v>
      </c>
      <c r="B38" s="145" t="str">
        <f>IF(Notenbogen!B38&lt;&gt;"", Notenbogen!B38, "")</f>
        <v/>
      </c>
      <c r="C38" s="154" t="str">
        <f>IF(D38="","",IF($H$3="BE",LOOKUP(IF(E38="",D38+0.01,D38*$H$30/E38+0.5),NB!$X$24:$X$39,NB!$Y$24:$Y$39),D38))</f>
        <v/>
      </c>
      <c r="D38" s="4"/>
      <c r="E38" s="104"/>
      <c r="F38" s="179"/>
      <c r="G38" s="179"/>
      <c r="J38" s="181" t="str">
        <f t="shared" si="0"/>
        <v/>
      </c>
      <c r="K38" s="179"/>
      <c r="L38" s="179"/>
      <c r="M38" s="179"/>
      <c r="N38" s="179"/>
      <c r="O38" s="179"/>
      <c r="P38" s="179"/>
      <c r="Q38" s="179"/>
      <c r="R38" s="179"/>
      <c r="S38" s="179"/>
      <c r="T38" s="179"/>
      <c r="U38" s="179"/>
      <c r="V38" s="179"/>
      <c r="W38" s="179"/>
      <c r="X38" s="179"/>
      <c r="Y38" s="179"/>
      <c r="Z38" s="179"/>
      <c r="AA38" s="179"/>
      <c r="AB38" s="179"/>
      <c r="AC38" s="179"/>
      <c r="AD38" s="179"/>
      <c r="AE38" s="179"/>
      <c r="AF38" s="179"/>
      <c r="AG38" s="179"/>
      <c r="AH38" s="179"/>
      <c r="AI38" s="179"/>
      <c r="AJ38" s="179"/>
      <c r="AK38" s="179"/>
      <c r="AL38" s="179"/>
      <c r="AM38" s="179"/>
      <c r="AN38" s="179"/>
      <c r="AO38" s="179"/>
      <c r="AP38" s="179"/>
      <c r="AQ38" s="179"/>
      <c r="AR38" s="179"/>
      <c r="AS38" s="179"/>
      <c r="AT38" s="179"/>
      <c r="AU38" s="179"/>
      <c r="AV38" s="179"/>
      <c r="AW38" s="179"/>
    </row>
    <row r="39" spans="1:49" ht="9" customHeight="1" thickBot="1" x14ac:dyDescent="0.25">
      <c r="J39" s="179"/>
      <c r="K39" s="179"/>
      <c r="L39" s="179"/>
      <c r="M39" s="179"/>
      <c r="N39" s="179"/>
      <c r="O39" s="179"/>
      <c r="P39" s="179"/>
      <c r="Q39" s="179"/>
      <c r="R39" s="179"/>
      <c r="S39" s="179"/>
      <c r="T39" s="179"/>
      <c r="U39" s="179"/>
      <c r="V39" s="179"/>
      <c r="W39" s="179"/>
      <c r="X39" s="179"/>
      <c r="Y39" s="179"/>
      <c r="Z39" s="179"/>
      <c r="AA39" s="179"/>
      <c r="AB39" s="179"/>
      <c r="AC39" s="179"/>
      <c r="AD39" s="179"/>
      <c r="AE39" s="179"/>
      <c r="AF39" s="179"/>
      <c r="AG39" s="179"/>
      <c r="AH39" s="179"/>
      <c r="AI39" s="179"/>
      <c r="AJ39" s="179"/>
      <c r="AK39" s="179"/>
      <c r="AL39" s="179"/>
      <c r="AM39" s="179"/>
      <c r="AN39" s="179"/>
      <c r="AO39" s="179"/>
      <c r="AP39" s="179"/>
      <c r="AQ39" s="179"/>
      <c r="AR39" s="179"/>
      <c r="AS39" s="179"/>
      <c r="AT39" s="179"/>
      <c r="AU39" s="179"/>
      <c r="AV39" s="179"/>
      <c r="AW39" s="179"/>
    </row>
    <row r="40" spans="1:49" x14ac:dyDescent="0.2">
      <c r="A40" s="525" t="s">
        <v>87</v>
      </c>
      <c r="B40" s="216" t="s">
        <v>84</v>
      </c>
      <c r="C40" s="528" t="s">
        <v>81</v>
      </c>
      <c r="D40" s="529"/>
      <c r="E40" s="530" t="str">
        <f>+NB!Z2</f>
        <v>Kontrolle</v>
      </c>
      <c r="F40" s="530"/>
      <c r="G40" s="531"/>
      <c r="H40" s="179"/>
      <c r="I40" s="179"/>
      <c r="J40" s="179"/>
      <c r="K40" s="179"/>
      <c r="L40" s="179"/>
      <c r="M40" s="179"/>
      <c r="N40" s="179"/>
      <c r="O40" s="179"/>
      <c r="P40" s="179"/>
      <c r="Q40" s="179"/>
      <c r="AL40" s="179"/>
      <c r="AM40" s="179"/>
      <c r="AN40" s="179"/>
      <c r="AO40" s="179"/>
      <c r="AP40" s="179"/>
      <c r="AQ40" s="179"/>
      <c r="AR40" s="179"/>
      <c r="AS40" s="179"/>
      <c r="AT40" s="179"/>
      <c r="AU40" s="179"/>
      <c r="AV40" s="179"/>
      <c r="AW40" s="179"/>
    </row>
    <row r="41" spans="1:49" ht="12.75" customHeight="1" x14ac:dyDescent="0.2">
      <c r="A41" s="526"/>
      <c r="B41" s="114" t="s">
        <v>82</v>
      </c>
      <c r="C41" s="532" t="s">
        <v>83</v>
      </c>
      <c r="D41" s="533"/>
      <c r="E41" s="534" t="str">
        <f>+NB!Z3</f>
        <v>"Alarm" bei Abweichung</v>
      </c>
      <c r="F41" s="534"/>
      <c r="G41" s="535"/>
      <c r="H41" s="179"/>
      <c r="I41" s="179"/>
      <c r="J41" s="179"/>
      <c r="K41" s="179"/>
      <c r="L41" s="179"/>
      <c r="M41" s="179"/>
      <c r="N41" s="179"/>
      <c r="O41" s="179"/>
      <c r="P41" s="179"/>
      <c r="Q41" s="179"/>
      <c r="AL41" s="179"/>
      <c r="AM41" s="179"/>
      <c r="AN41" s="179"/>
      <c r="AO41" s="179"/>
      <c r="AP41" s="179"/>
      <c r="AQ41" s="179"/>
      <c r="AR41" s="179"/>
      <c r="AS41" s="179"/>
      <c r="AT41" s="179"/>
      <c r="AU41" s="179"/>
      <c r="AV41" s="179"/>
      <c r="AW41" s="179"/>
    </row>
    <row r="42" spans="1:49" ht="12.75" customHeight="1" x14ac:dyDescent="0.2">
      <c r="A42" s="527"/>
      <c r="B42" s="114"/>
      <c r="C42" s="380" t="s">
        <v>32</v>
      </c>
      <c r="D42" s="381" t="s">
        <v>33</v>
      </c>
      <c r="E42" s="534" t="str">
        <f>+NB!Z4</f>
        <v>um mehr als 1 BE</v>
      </c>
      <c r="F42" s="534"/>
      <c r="G42" s="535"/>
      <c r="H42" s="179"/>
      <c r="I42" s="179"/>
      <c r="J42" s="179"/>
      <c r="K42" s="179"/>
      <c r="L42" s="179"/>
      <c r="M42" s="179"/>
      <c r="N42" s="179"/>
      <c r="O42" s="179"/>
      <c r="P42" s="179"/>
      <c r="Q42" s="179"/>
      <c r="AL42" s="179"/>
      <c r="AM42" s="179"/>
      <c r="AN42" s="179"/>
      <c r="AO42" s="179"/>
      <c r="AP42" s="179"/>
      <c r="AQ42" s="179"/>
      <c r="AR42" s="179"/>
      <c r="AS42" s="179"/>
      <c r="AT42" s="179"/>
      <c r="AU42" s="179"/>
      <c r="AV42" s="179"/>
      <c r="AW42" s="179"/>
    </row>
    <row r="43" spans="1:49" ht="12.75" customHeight="1" x14ac:dyDescent="0.2">
      <c r="A43" s="217"/>
      <c r="B43" s="210" t="str">
        <f>TEXT(NB!V6,"#0")&amp;"                      "&amp;TEXT(NB!Y6,"#0")&amp;"   "</f>
        <v xml:space="preserve">3                      15   </v>
      </c>
      <c r="C43" s="258">
        <f>+NB!W6</f>
        <v>40</v>
      </c>
      <c r="D43" s="243">
        <f>+NB!X6</f>
        <v>38</v>
      </c>
      <c r="E43" s="211" t="str">
        <f>+NB!Z6</f>
        <v xml:space="preserve"> </v>
      </c>
      <c r="F43" s="211"/>
      <c r="G43" s="214" t="str">
        <f>+NB!AA6</f>
        <v xml:space="preserve"> </v>
      </c>
      <c r="H43" s="179"/>
      <c r="I43" s="179"/>
      <c r="J43" s="179"/>
      <c r="K43" s="179"/>
      <c r="L43" s="179"/>
      <c r="M43" s="179"/>
      <c r="N43" s="179"/>
      <c r="O43" s="179"/>
      <c r="P43" s="179"/>
      <c r="Q43" s="179"/>
      <c r="AL43" s="186"/>
      <c r="AM43" s="179"/>
      <c r="AN43" s="179"/>
      <c r="AO43" s="179"/>
      <c r="AP43" s="179"/>
      <c r="AQ43" s="179"/>
      <c r="AR43" s="179"/>
      <c r="AS43" s="179"/>
      <c r="AT43" s="179"/>
      <c r="AU43" s="179"/>
      <c r="AV43" s="179"/>
      <c r="AW43" s="179"/>
    </row>
    <row r="44" spans="1:49" ht="12.75" customHeight="1" x14ac:dyDescent="0.2">
      <c r="A44" s="218"/>
      <c r="B44" s="205" t="str">
        <f>TEXT(NB!V7,"#0")&amp;"                      "&amp;TEXT(NB!Y7,"#0")&amp;"   "</f>
        <v xml:space="preserve">2                      14   </v>
      </c>
      <c r="C44" s="259">
        <f>+NB!W7</f>
        <v>37.5</v>
      </c>
      <c r="D44" s="244">
        <f>+NB!X7</f>
        <v>36</v>
      </c>
      <c r="E44" s="114" t="str">
        <f>+NB!Z7</f>
        <v xml:space="preserve"> </v>
      </c>
      <c r="F44" s="114"/>
      <c r="G44" s="206" t="str">
        <f>+NB!AA7</f>
        <v xml:space="preserve"> </v>
      </c>
      <c r="H44" s="179"/>
      <c r="I44" s="179"/>
      <c r="J44" s="179"/>
      <c r="K44" s="179"/>
      <c r="L44" s="179"/>
      <c r="M44" s="179"/>
      <c r="N44" s="179"/>
      <c r="O44" s="179"/>
      <c r="P44" s="179"/>
      <c r="Q44" s="179"/>
      <c r="AL44" s="186"/>
      <c r="AM44" s="179"/>
      <c r="AN44" s="179"/>
      <c r="AO44" s="179"/>
      <c r="AP44" s="179"/>
      <c r="AQ44" s="179"/>
      <c r="AR44" s="179"/>
      <c r="AS44" s="179"/>
      <c r="AT44" s="179"/>
      <c r="AU44" s="179"/>
      <c r="AV44" s="179"/>
      <c r="AW44" s="179"/>
    </row>
    <row r="45" spans="1:49" ht="12.75" customHeight="1" x14ac:dyDescent="0.2">
      <c r="A45" s="219"/>
      <c r="B45" s="212" t="str">
        <f>TEXT(NB!V8,"#0")&amp;"                      "&amp;TEXT(NB!Y8,"#0")&amp;"   "</f>
        <v xml:space="preserve">2                      13   </v>
      </c>
      <c r="C45" s="260">
        <f>+NB!W8</f>
        <v>35.5</v>
      </c>
      <c r="D45" s="245">
        <f>+NB!X8</f>
        <v>34</v>
      </c>
      <c r="E45" s="213" t="str">
        <f>+NB!Z8</f>
        <v xml:space="preserve"> </v>
      </c>
      <c r="F45" s="213"/>
      <c r="G45" s="215" t="str">
        <f>+NB!AA8</f>
        <v xml:space="preserve"> </v>
      </c>
      <c r="H45" s="179"/>
      <c r="I45" s="179"/>
      <c r="J45" s="179"/>
      <c r="K45" s="179"/>
      <c r="L45" s="179"/>
      <c r="M45" s="179"/>
      <c r="N45" s="179"/>
      <c r="O45" s="179"/>
      <c r="P45" s="179"/>
      <c r="Q45" s="179"/>
      <c r="AL45" s="186"/>
      <c r="AM45" s="179"/>
      <c r="AN45" s="179"/>
      <c r="AO45" s="179"/>
      <c r="AP45" s="179"/>
      <c r="AQ45" s="179"/>
      <c r="AR45" s="179"/>
      <c r="AS45" s="179"/>
      <c r="AT45" s="179"/>
      <c r="AU45" s="179"/>
      <c r="AV45" s="179"/>
      <c r="AW45" s="179"/>
    </row>
    <row r="46" spans="1:49" ht="12.75" customHeight="1" x14ac:dyDescent="0.2">
      <c r="A46" s="218"/>
      <c r="B46" s="205" t="str">
        <f>TEXT(NB!V9,"#0")&amp;"                      "&amp;TEXT(NB!Y9,"#0")&amp;"   "</f>
        <v xml:space="preserve">2                      12   </v>
      </c>
      <c r="C46" s="259">
        <f>+NB!W9</f>
        <v>33.5</v>
      </c>
      <c r="D46" s="244">
        <f>+NB!X9</f>
        <v>32</v>
      </c>
      <c r="E46" s="114" t="str">
        <f>+NB!Z9</f>
        <v xml:space="preserve"> </v>
      </c>
      <c r="F46" s="114"/>
      <c r="G46" s="206" t="str">
        <f>+NB!AA9</f>
        <v xml:space="preserve"> </v>
      </c>
      <c r="H46" s="179"/>
      <c r="I46" s="179"/>
      <c r="J46" s="179"/>
      <c r="K46" s="179"/>
      <c r="L46" s="179"/>
      <c r="M46" s="179"/>
      <c r="N46" s="179"/>
      <c r="O46" s="179"/>
      <c r="P46" s="179"/>
      <c r="Q46" s="179"/>
      <c r="AL46" s="186"/>
      <c r="AM46" s="179"/>
      <c r="AN46" s="179"/>
      <c r="AO46" s="179"/>
      <c r="AP46" s="179"/>
      <c r="AQ46" s="179"/>
      <c r="AR46" s="179"/>
      <c r="AS46" s="179"/>
      <c r="AT46" s="179"/>
      <c r="AU46" s="179"/>
      <c r="AV46" s="179"/>
      <c r="AW46" s="179"/>
    </row>
    <row r="47" spans="1:49" ht="12.75" customHeight="1" x14ac:dyDescent="0.2">
      <c r="A47" s="218"/>
      <c r="B47" s="205" t="str">
        <f>TEXT(NB!V10,"#0")&amp;"                      "&amp;TEXT(NB!Y10,"#0")&amp;"   "</f>
        <v xml:space="preserve">2                      11   </v>
      </c>
      <c r="C47" s="259">
        <f>+NB!W10</f>
        <v>31.5</v>
      </c>
      <c r="D47" s="244">
        <f>+NB!X10</f>
        <v>30</v>
      </c>
      <c r="E47" s="114" t="str">
        <f>+NB!Z10</f>
        <v xml:space="preserve"> </v>
      </c>
      <c r="F47" s="114"/>
      <c r="G47" s="206" t="str">
        <f>+NB!AA10</f>
        <v xml:space="preserve"> </v>
      </c>
      <c r="H47" s="179"/>
      <c r="I47" s="179"/>
      <c r="J47" s="179"/>
      <c r="K47" s="179"/>
      <c r="L47" s="179"/>
      <c r="M47" s="179"/>
      <c r="N47" s="179"/>
      <c r="O47" s="179"/>
      <c r="P47" s="179"/>
      <c r="Q47" s="179"/>
      <c r="AL47" s="186"/>
      <c r="AM47" s="179"/>
      <c r="AN47" s="179"/>
      <c r="AO47" s="179"/>
      <c r="AP47" s="179"/>
      <c r="AQ47" s="179"/>
      <c r="AR47" s="179"/>
      <c r="AS47" s="179"/>
      <c r="AT47" s="179"/>
      <c r="AU47" s="179"/>
      <c r="AV47" s="179"/>
      <c r="AW47" s="179"/>
    </row>
    <row r="48" spans="1:49" ht="12.75" customHeight="1" x14ac:dyDescent="0.2">
      <c r="A48" s="218"/>
      <c r="B48" s="205" t="str">
        <f>TEXT(NB!V11,"#0")&amp;"                      "&amp;TEXT(NB!Y11,"#0")&amp;"   "</f>
        <v xml:space="preserve">2                      10   </v>
      </c>
      <c r="C48" s="259">
        <f>+NB!W11</f>
        <v>29.5</v>
      </c>
      <c r="D48" s="244">
        <f>+NB!X11</f>
        <v>28</v>
      </c>
      <c r="E48" s="114" t="str">
        <f>+NB!Z11</f>
        <v xml:space="preserve"> </v>
      </c>
      <c r="F48" s="114"/>
      <c r="G48" s="206" t="str">
        <f>+NB!AA11</f>
        <v xml:space="preserve"> </v>
      </c>
      <c r="H48" s="179"/>
      <c r="I48" s="179"/>
      <c r="J48" s="179"/>
      <c r="K48" s="179"/>
      <c r="L48" s="179"/>
      <c r="M48" s="179"/>
      <c r="N48" s="179"/>
      <c r="O48" s="179"/>
      <c r="P48" s="179"/>
      <c r="Q48" s="179"/>
      <c r="AL48" s="186"/>
      <c r="AM48" s="179"/>
      <c r="AN48" s="179"/>
      <c r="AO48" s="179"/>
      <c r="AP48" s="179"/>
      <c r="AQ48" s="179"/>
      <c r="AR48" s="179"/>
      <c r="AS48" s="179"/>
      <c r="AT48" s="179"/>
      <c r="AU48" s="179"/>
      <c r="AV48" s="179"/>
      <c r="AW48" s="179"/>
    </row>
    <row r="49" spans="1:49" ht="12.75" customHeight="1" x14ac:dyDescent="0.2">
      <c r="A49" s="217"/>
      <c r="B49" s="210" t="str">
        <f>TEXT(NB!V12,"#0")&amp;"                        "&amp;TEXT(NB!Y12,"#0")&amp;"   "</f>
        <v xml:space="preserve">2                        9   </v>
      </c>
      <c r="C49" s="258">
        <f>+NB!W12</f>
        <v>27.5</v>
      </c>
      <c r="D49" s="243">
        <f>+NB!X12</f>
        <v>26.5</v>
      </c>
      <c r="E49" s="211" t="str">
        <f>+NB!Z12</f>
        <v xml:space="preserve"> </v>
      </c>
      <c r="F49" s="211"/>
      <c r="G49" s="214" t="str">
        <f>+NB!AA12</f>
        <v xml:space="preserve"> </v>
      </c>
      <c r="H49" s="179"/>
      <c r="I49" s="179"/>
      <c r="J49" s="179"/>
      <c r="K49" s="179"/>
      <c r="L49" s="179"/>
      <c r="M49" s="179"/>
      <c r="N49" s="179"/>
      <c r="O49" s="179"/>
      <c r="P49" s="179"/>
      <c r="Q49" s="179"/>
      <c r="AL49" s="186"/>
      <c r="AM49" s="179"/>
      <c r="AN49" s="179"/>
      <c r="AO49" s="179"/>
      <c r="AP49" s="179"/>
      <c r="AQ49" s="179"/>
      <c r="AR49" s="179"/>
      <c r="AS49" s="179"/>
      <c r="AT49" s="179"/>
      <c r="AU49" s="179"/>
      <c r="AV49" s="179"/>
      <c r="AW49" s="179"/>
    </row>
    <row r="50" spans="1:49" ht="12.75" customHeight="1" x14ac:dyDescent="0.2">
      <c r="A50" s="218"/>
      <c r="B50" s="205" t="str">
        <f>TEXT(NB!V13,"#0")&amp;"                        "&amp;TEXT(NB!Y13,"#0")&amp;"   "</f>
        <v xml:space="preserve">1                        8   </v>
      </c>
      <c r="C50" s="259">
        <f>+NB!W13</f>
        <v>26</v>
      </c>
      <c r="D50" s="244">
        <f>+NB!X13</f>
        <v>25.5</v>
      </c>
      <c r="E50" s="114" t="str">
        <f>+NB!Z13</f>
        <v xml:space="preserve"> </v>
      </c>
      <c r="F50" s="114"/>
      <c r="G50" s="206" t="str">
        <f>+NB!AA13</f>
        <v xml:space="preserve"> </v>
      </c>
      <c r="H50" s="179"/>
      <c r="I50" s="179"/>
      <c r="J50" s="179"/>
      <c r="K50" s="179"/>
      <c r="L50" s="179"/>
      <c r="M50" s="179"/>
      <c r="N50" s="179"/>
      <c r="O50" s="179"/>
      <c r="P50" s="179"/>
      <c r="Q50" s="179"/>
      <c r="AL50" s="186"/>
      <c r="AM50" s="179"/>
      <c r="AN50" s="179"/>
      <c r="AO50" s="179"/>
      <c r="AP50" s="179"/>
      <c r="AQ50" s="179"/>
      <c r="AR50" s="179"/>
      <c r="AS50" s="179"/>
      <c r="AT50" s="179"/>
      <c r="AU50" s="179"/>
      <c r="AV50" s="179"/>
      <c r="AW50" s="179"/>
    </row>
    <row r="51" spans="1:49" ht="12.75" customHeight="1" x14ac:dyDescent="0.2">
      <c r="A51" s="219"/>
      <c r="B51" s="212" t="str">
        <f>TEXT(NB!V14,"#0")&amp;"                        "&amp;TEXT(NB!Y14,"#0")&amp;"   "</f>
        <v xml:space="preserve">2                        7   </v>
      </c>
      <c r="C51" s="260">
        <f>+NB!W14</f>
        <v>25</v>
      </c>
      <c r="D51" s="245">
        <f>+NB!X14</f>
        <v>24</v>
      </c>
      <c r="E51" s="213" t="str">
        <f>+NB!Z14</f>
        <v xml:space="preserve"> </v>
      </c>
      <c r="F51" s="213"/>
      <c r="G51" s="215" t="str">
        <f>+NB!AA14</f>
        <v xml:space="preserve"> </v>
      </c>
      <c r="H51" s="179"/>
      <c r="I51" s="179"/>
      <c r="J51" s="179"/>
      <c r="K51" s="179"/>
      <c r="L51" s="179"/>
      <c r="M51" s="179"/>
      <c r="N51" s="179"/>
      <c r="O51" s="179"/>
      <c r="P51" s="179"/>
      <c r="Q51" s="179"/>
      <c r="AL51" s="186"/>
      <c r="AM51" s="179"/>
      <c r="AN51" s="179"/>
      <c r="AO51" s="179"/>
      <c r="AP51" s="179"/>
      <c r="AQ51" s="179"/>
      <c r="AR51" s="179"/>
      <c r="AS51" s="179"/>
      <c r="AT51" s="179"/>
      <c r="AU51" s="179"/>
      <c r="AV51" s="179"/>
      <c r="AW51" s="179"/>
    </row>
    <row r="52" spans="1:49" ht="12.75" customHeight="1" x14ac:dyDescent="0.2">
      <c r="A52" s="218"/>
      <c r="B52" s="205" t="str">
        <f>TEXT(NB!V15,"#0")&amp;"                        "&amp;TEXT(NB!Y15,"#0")&amp;"   "</f>
        <v xml:space="preserve">2                        6   </v>
      </c>
      <c r="C52" s="259">
        <f>+NB!W15</f>
        <v>23.5</v>
      </c>
      <c r="D52" s="244">
        <f>+NB!X15</f>
        <v>22.5</v>
      </c>
      <c r="E52" s="114" t="str">
        <f>+NB!Z15</f>
        <v xml:space="preserve"> </v>
      </c>
      <c r="F52" s="114"/>
      <c r="G52" s="206" t="str">
        <f>+NB!AA15</f>
        <v xml:space="preserve"> </v>
      </c>
      <c r="H52" s="179"/>
      <c r="I52" s="179"/>
      <c r="J52" s="179"/>
      <c r="K52" s="179"/>
      <c r="L52" s="179"/>
      <c r="M52" s="179"/>
      <c r="N52" s="179"/>
      <c r="O52" s="179"/>
      <c r="P52" s="179"/>
      <c r="Q52" s="179"/>
      <c r="AL52" s="186"/>
      <c r="AM52" s="179"/>
      <c r="AN52" s="179"/>
      <c r="AO52" s="179"/>
      <c r="AP52" s="179"/>
      <c r="AQ52" s="179"/>
      <c r="AR52" s="179"/>
      <c r="AS52" s="179"/>
      <c r="AT52" s="179"/>
      <c r="AU52" s="179"/>
      <c r="AV52" s="179"/>
      <c r="AW52" s="179"/>
    </row>
    <row r="53" spans="1:49" ht="12.75" customHeight="1" x14ac:dyDescent="0.2">
      <c r="A53" s="218"/>
      <c r="B53" s="205" t="str">
        <f>TEXT(NB!V16,"#0")&amp;"                        "&amp;TEXT(NB!Y16,"#0")&amp;"   "</f>
        <v xml:space="preserve">2                        5   </v>
      </c>
      <c r="C53" s="259">
        <f>+NB!W16</f>
        <v>22</v>
      </c>
      <c r="D53" s="244">
        <f>+NB!X16</f>
        <v>21</v>
      </c>
      <c r="E53" s="114" t="str">
        <f>+NB!Z16</f>
        <v xml:space="preserve"> </v>
      </c>
      <c r="F53" s="114"/>
      <c r="G53" s="206" t="str">
        <f>+NB!AA16</f>
        <v xml:space="preserve"> </v>
      </c>
      <c r="H53" s="179"/>
      <c r="I53" s="179"/>
      <c r="J53" s="179"/>
      <c r="K53" s="179"/>
      <c r="L53" s="179"/>
      <c r="M53" s="179"/>
      <c r="N53" s="179"/>
      <c r="O53" s="179"/>
      <c r="P53" s="179"/>
      <c r="Q53" s="179"/>
      <c r="AL53" s="186"/>
      <c r="AM53" s="179"/>
      <c r="AN53" s="179"/>
      <c r="AO53" s="179"/>
      <c r="AP53" s="179"/>
      <c r="AQ53" s="179"/>
      <c r="AR53" s="179"/>
      <c r="AS53" s="179"/>
      <c r="AT53" s="179"/>
      <c r="AU53" s="179"/>
      <c r="AV53" s="179"/>
      <c r="AW53" s="179"/>
    </row>
    <row r="54" spans="1:49" ht="12.75" customHeight="1" x14ac:dyDescent="0.2">
      <c r="A54" s="218"/>
      <c r="B54" s="205" t="str">
        <f>TEXT(NB!V17,"#0")&amp;"                        "&amp;TEXT(NB!Y17,"#0")&amp;"   "</f>
        <v xml:space="preserve">1                        4   </v>
      </c>
      <c r="C54" s="259">
        <f>+NB!W17</f>
        <v>20.5</v>
      </c>
      <c r="D54" s="244">
        <f>+NB!X17</f>
        <v>20</v>
      </c>
      <c r="E54" s="114" t="str">
        <f>+NB!Z17</f>
        <v xml:space="preserve"> </v>
      </c>
      <c r="F54" s="114"/>
      <c r="G54" s="206" t="str">
        <f>+NB!AA17</f>
        <v xml:space="preserve"> </v>
      </c>
      <c r="H54" s="179"/>
      <c r="I54" s="179"/>
      <c r="J54" s="179"/>
      <c r="K54" s="179"/>
      <c r="L54" s="179"/>
      <c r="M54" s="179"/>
      <c r="N54" s="179"/>
      <c r="O54" s="179"/>
      <c r="P54" s="179"/>
      <c r="Q54" s="179"/>
      <c r="AL54" s="186"/>
      <c r="AM54" s="179"/>
      <c r="AN54" s="179"/>
      <c r="AO54" s="179"/>
      <c r="AP54" s="179"/>
      <c r="AQ54" s="179"/>
      <c r="AR54" s="179"/>
      <c r="AS54" s="179"/>
      <c r="AT54" s="179"/>
      <c r="AU54" s="179"/>
      <c r="AV54" s="179"/>
      <c r="AW54" s="179"/>
    </row>
    <row r="55" spans="1:49" ht="12.75" customHeight="1" x14ac:dyDescent="0.2">
      <c r="A55" s="217"/>
      <c r="B55" s="210" t="str">
        <f>TEXT(NB!V18,"#0")&amp;"                        "&amp;TEXT(NB!Y18,"#0")&amp;"   "</f>
        <v xml:space="preserve">2                        3   </v>
      </c>
      <c r="C55" s="258">
        <f>+NB!W18</f>
        <v>19.5</v>
      </c>
      <c r="D55" s="243">
        <f>+NB!X18</f>
        <v>18</v>
      </c>
      <c r="E55" s="211" t="str">
        <f>+NB!Z18</f>
        <v xml:space="preserve"> </v>
      </c>
      <c r="F55" s="211"/>
      <c r="G55" s="214" t="str">
        <f>+NB!AA18</f>
        <v xml:space="preserve"> </v>
      </c>
      <c r="H55" s="179"/>
      <c r="I55" s="179"/>
      <c r="J55" s="179"/>
      <c r="K55" s="179"/>
      <c r="L55" s="179"/>
      <c r="M55" s="179"/>
      <c r="N55" s="179"/>
      <c r="O55" s="179"/>
      <c r="P55" s="179"/>
      <c r="Q55" s="179"/>
      <c r="AL55" s="186"/>
      <c r="AM55" s="179"/>
      <c r="AN55" s="179"/>
      <c r="AO55" s="179"/>
      <c r="AP55" s="179"/>
      <c r="AQ55" s="179"/>
      <c r="AR55" s="179"/>
      <c r="AS55" s="179"/>
      <c r="AT55" s="179"/>
      <c r="AU55" s="179"/>
      <c r="AV55" s="179"/>
      <c r="AW55" s="179"/>
    </row>
    <row r="56" spans="1:49" ht="12.75" customHeight="1" x14ac:dyDescent="0.2">
      <c r="A56" s="218"/>
      <c r="B56" s="205" t="str">
        <f>TEXT(NB!V19,"#0")&amp;"                        "&amp;TEXT(NB!Y19,"#0")&amp;"   "</f>
        <v xml:space="preserve">2                        2   </v>
      </c>
      <c r="C56" s="259">
        <f>+NB!W19</f>
        <v>17.5</v>
      </c>
      <c r="D56" s="244">
        <f>+NB!X19</f>
        <v>16</v>
      </c>
      <c r="E56" s="114" t="str">
        <f>+NB!Z19</f>
        <v xml:space="preserve"> </v>
      </c>
      <c r="F56" s="114"/>
      <c r="G56" s="206" t="str">
        <f>+NB!AA19</f>
        <v xml:space="preserve"> </v>
      </c>
      <c r="H56" s="179"/>
      <c r="I56" s="179"/>
      <c r="J56" s="179"/>
      <c r="K56" s="179"/>
      <c r="L56" s="179"/>
      <c r="M56" s="179"/>
      <c r="N56" s="179"/>
      <c r="O56" s="179"/>
      <c r="P56" s="179"/>
      <c r="Q56" s="179"/>
      <c r="AL56" s="186"/>
      <c r="AM56" s="179"/>
      <c r="AN56" s="179"/>
      <c r="AO56" s="179"/>
      <c r="AP56" s="179"/>
      <c r="AQ56" s="179"/>
      <c r="AR56" s="179"/>
      <c r="AS56" s="179"/>
      <c r="AT56" s="179"/>
      <c r="AU56" s="179"/>
      <c r="AV56" s="179"/>
      <c r="AW56" s="179"/>
    </row>
    <row r="57" spans="1:49" ht="12.75" customHeight="1" x14ac:dyDescent="0.2">
      <c r="A57" s="219"/>
      <c r="B57" s="212" t="str">
        <f>TEXT(NB!V20,"#0")&amp;"                        "&amp;TEXT(NB!Y20,"#0")&amp;"   "</f>
        <v xml:space="preserve">2                        1   </v>
      </c>
      <c r="C57" s="260">
        <f>+NB!W20</f>
        <v>15.5</v>
      </c>
      <c r="D57" s="245">
        <f>+NB!X20</f>
        <v>14.000000000000002</v>
      </c>
      <c r="E57" s="213" t="str">
        <f>+NB!Z20</f>
        <v xml:space="preserve"> </v>
      </c>
      <c r="F57" s="213"/>
      <c r="G57" s="215" t="str">
        <f>+NB!AA20</f>
        <v xml:space="preserve"> </v>
      </c>
      <c r="H57" s="179"/>
      <c r="I57" s="179"/>
      <c r="J57" s="179"/>
      <c r="K57" s="179"/>
      <c r="L57" s="179"/>
      <c r="M57" s="179"/>
      <c r="N57" s="179"/>
      <c r="O57" s="179"/>
      <c r="P57" s="179"/>
      <c r="Q57" s="179"/>
      <c r="AL57" s="186"/>
      <c r="AM57" s="179"/>
      <c r="AN57" s="179"/>
      <c r="AO57" s="179"/>
      <c r="AP57" s="179"/>
      <c r="AQ57" s="179"/>
      <c r="AR57" s="179"/>
      <c r="AS57" s="179"/>
      <c r="AT57" s="179"/>
      <c r="AU57" s="179"/>
      <c r="AV57" s="179"/>
      <c r="AW57" s="179"/>
    </row>
    <row r="58" spans="1:49" ht="12.75" customHeight="1" thickBot="1" x14ac:dyDescent="0.25">
      <c r="A58" s="220"/>
      <c r="B58" s="207" t="str">
        <f>TEXT(NB!V21,"#0")&amp;"                        "&amp;TEXT(NB!Y21,"#0")&amp;"   "</f>
        <v xml:space="preserve">0                        0   </v>
      </c>
      <c r="C58" s="261">
        <f>+NB!W21</f>
        <v>13.500000000000002</v>
      </c>
      <c r="D58" s="246">
        <f>+NB!X21</f>
        <v>0</v>
      </c>
      <c r="E58" s="208" t="str">
        <f>+NB!Z21</f>
        <v xml:space="preserve"> </v>
      </c>
      <c r="F58" s="208"/>
      <c r="G58" s="209" t="str">
        <f>+NB!AA21</f>
        <v xml:space="preserve"> </v>
      </c>
      <c r="J58" s="179"/>
      <c r="K58" s="179"/>
      <c r="L58" s="179"/>
      <c r="M58" s="179"/>
      <c r="N58" s="179"/>
      <c r="O58" s="179"/>
      <c r="P58" s="179"/>
      <c r="Q58" s="179"/>
      <c r="AL58" s="186"/>
      <c r="AM58" s="179"/>
      <c r="AN58" s="179"/>
      <c r="AO58" s="179"/>
      <c r="AP58" s="179"/>
      <c r="AQ58" s="179"/>
      <c r="AR58" s="179"/>
      <c r="AS58" s="179"/>
      <c r="AT58" s="179"/>
      <c r="AU58" s="179"/>
      <c r="AV58" s="179"/>
      <c r="AW58" s="179"/>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65" priority="1" stopIfTrue="1">
      <formula>$H$3="Punkte"</formula>
    </cfRule>
    <cfRule type="expression" dxfId="64" priority="2" stopIfTrue="1">
      <formula>$H$3="BE"</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4"/>
  </sheetPr>
  <dimension ref="A1:AX270"/>
  <sheetViews>
    <sheetView showGridLines="0" workbookViewId="0">
      <selection activeCell="H36" sqref="H36"/>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8.42578125" bestFit="1"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1"/>
      <c r="B1" s="149" t="s">
        <v>44</v>
      </c>
      <c r="C1" s="150" t="str">
        <f>IF(Notenbogen!E1="","",Notenbogen!E1)</f>
        <v/>
      </c>
      <c r="D1" s="1"/>
      <c r="E1" s="1"/>
      <c r="F1" s="147" t="s">
        <v>13</v>
      </c>
      <c r="G1" s="536"/>
      <c r="H1" s="536"/>
      <c r="K1" s="3"/>
    </row>
    <row r="2" spans="1:14" x14ac:dyDescent="0.2">
      <c r="A2" s="1"/>
      <c r="B2" s="148" t="s">
        <v>11</v>
      </c>
      <c r="C2" s="151" t="str">
        <f>IF(Notenbogen!B1="","",Notenbogen!B1)</f>
        <v/>
      </c>
      <c r="D2" s="151"/>
      <c r="E2" s="152"/>
      <c r="F2" s="148" t="s">
        <v>0</v>
      </c>
      <c r="G2" s="153" t="str">
        <f>IF(Notenbogen!M1="","",Notenbogen!M1)</f>
        <v/>
      </c>
      <c r="H2" s="1"/>
      <c r="I2" s="1"/>
      <c r="J2" s="1"/>
      <c r="K2" s="3"/>
    </row>
    <row r="3" spans="1:14" x14ac:dyDescent="0.2">
      <c r="A3" s="382" t="s">
        <v>3</v>
      </c>
      <c r="B3" s="2" t="s">
        <v>4</v>
      </c>
      <c r="C3" s="382" t="s">
        <v>18</v>
      </c>
      <c r="D3" s="9" t="s">
        <v>19</v>
      </c>
      <c r="E3" s="99" t="s">
        <v>42</v>
      </c>
      <c r="F3" s="69"/>
      <c r="G3" s="108" t="s">
        <v>48</v>
      </c>
      <c r="H3" s="109" t="s">
        <v>19</v>
      </c>
      <c r="I3" s="1"/>
      <c r="J3" s="1"/>
      <c r="K3" s="3"/>
      <c r="L3" s="115"/>
      <c r="M3" s="115"/>
      <c r="N3" s="114"/>
    </row>
    <row r="4" spans="1:14" x14ac:dyDescent="0.2">
      <c r="A4" s="382">
        <v>1</v>
      </c>
      <c r="B4" s="145" t="str">
        <f>IF(Notenbogen!B4&lt;&gt;"", Notenbogen!B4, "")</f>
        <v/>
      </c>
      <c r="C4" s="154" t="str">
        <f>IF(D4="","",IF($H$3="BE",LOOKUP(IF(E4="",D4+0.01,D4*$H$30/E4+0.5),NB!$X$96:$X$111,NB!$Y$96:$Y$111),D4))</f>
        <v/>
      </c>
      <c r="D4" s="4"/>
      <c r="E4" s="104"/>
      <c r="F4" s="1"/>
      <c r="G4" s="1"/>
      <c r="H4" s="1"/>
      <c r="I4" s="1"/>
      <c r="J4" s="66" t="str">
        <f t="shared" ref="J4:J38" si="0">+B4&amp;D4</f>
        <v/>
      </c>
      <c r="K4" s="3"/>
      <c r="L4" s="110"/>
      <c r="M4" s="110"/>
      <c r="N4" s="114"/>
    </row>
    <row r="5" spans="1:14" x14ac:dyDescent="0.2">
      <c r="A5" s="382">
        <v>2</v>
      </c>
      <c r="B5" s="145" t="str">
        <f>IF(Notenbogen!B5&lt;&gt;"", Notenbogen!B5, "")</f>
        <v/>
      </c>
      <c r="C5" s="154" t="str">
        <f>IF(D5="","",IF($H$3="BE",LOOKUP(IF(E5="",D5+0.01,D5*$H$30/E5+0.5),NB!$X$96:$X$111,NB!$Y$96:$Y$111),D5))</f>
        <v/>
      </c>
      <c r="D5" s="4"/>
      <c r="E5" s="104"/>
      <c r="F5" s="537" t="s">
        <v>12</v>
      </c>
      <c r="G5" s="538"/>
      <c r="H5" s="538"/>
      <c r="I5" s="1"/>
      <c r="J5" s="66" t="str">
        <f t="shared" si="0"/>
        <v/>
      </c>
      <c r="K5" s="3"/>
      <c r="L5" s="110"/>
      <c r="M5" s="110"/>
      <c r="N5" s="114"/>
    </row>
    <row r="6" spans="1:14" x14ac:dyDescent="0.2">
      <c r="A6" s="382">
        <v>3</v>
      </c>
      <c r="B6" s="145" t="str">
        <f>IF(Notenbogen!B6&lt;&gt;"", Notenbogen!B6, "")</f>
        <v/>
      </c>
      <c r="C6" s="154" t="str">
        <f>IF(D6="","",IF($H$3="BE",LOOKUP(IF(E6="",D6+0.01,D6*$H$30/E6+0.5),NB!$X$96:$X$111,NB!$Y$96:$Y$111),D6))</f>
        <v/>
      </c>
      <c r="D6" s="4"/>
      <c r="E6" s="104"/>
      <c r="F6" s="82" t="s">
        <v>18</v>
      </c>
      <c r="G6" s="83" t="s">
        <v>5</v>
      </c>
      <c r="H6" s="82" t="s">
        <v>17</v>
      </c>
      <c r="I6" s="1"/>
      <c r="J6" s="66" t="str">
        <f t="shared" si="0"/>
        <v/>
      </c>
      <c r="K6" s="3"/>
      <c r="L6" s="110"/>
      <c r="M6" s="110"/>
      <c r="N6" s="114"/>
    </row>
    <row r="7" spans="1:14" x14ac:dyDescent="0.2">
      <c r="A7" s="382">
        <v>4</v>
      </c>
      <c r="B7" s="145" t="str">
        <f>IF(Notenbogen!B7&lt;&gt;"", Notenbogen!B7, "")</f>
        <v/>
      </c>
      <c r="C7" s="154" t="str">
        <f>IF(D7="","",IF($H$3="BE",LOOKUP(IF(E7="",D7+0.01,D7*$H$30/E7+0.5),NB!$X$96:$X$111,NB!$Y$96:$Y$111),D7))</f>
        <v/>
      </c>
      <c r="D7" s="4"/>
      <c r="E7" s="104"/>
      <c r="F7" s="87">
        <v>15</v>
      </c>
      <c r="G7" s="88">
        <f>IF(G$25="","",COUNTIF(C$4:C$38,F7))</f>
        <v>0</v>
      </c>
      <c r="H7" s="89" t="e">
        <f t="shared" ref="H7:H22" si="1">IF(G$25="","",G7/G$25)</f>
        <v>#DIV/0!</v>
      </c>
      <c r="I7" s="1"/>
      <c r="J7" s="66" t="str">
        <f t="shared" si="0"/>
        <v/>
      </c>
      <c r="K7" s="3"/>
      <c r="L7" s="114"/>
      <c r="M7" s="114"/>
      <c r="N7" s="114"/>
    </row>
    <row r="8" spans="1:14" x14ac:dyDescent="0.2">
      <c r="A8" s="382">
        <v>5</v>
      </c>
      <c r="B8" s="145" t="str">
        <f>IF(Notenbogen!B8&lt;&gt;"", Notenbogen!B8, "")</f>
        <v/>
      </c>
      <c r="C8" s="154" t="str">
        <f>IF(D8="","",IF($H$3="BE",LOOKUP(IF(E8="",D8+0.01,D8*$H$30/E8+0.5),NB!$X$96:$X$111,NB!$Y$96:$Y$111),D8))</f>
        <v/>
      </c>
      <c r="D8" s="4"/>
      <c r="E8" s="104"/>
      <c r="F8" s="90">
        <v>14</v>
      </c>
      <c r="G8" s="84">
        <f t="shared" ref="G8:G22" si="2">IF(G$25="","",COUNTIF(C$4:C$38,F8))</f>
        <v>0</v>
      </c>
      <c r="H8" s="91" t="e">
        <f t="shared" si="1"/>
        <v>#DIV/0!</v>
      </c>
      <c r="I8" s="105" t="e">
        <f>+H7+H8+H9</f>
        <v>#DIV/0!</v>
      </c>
      <c r="J8" s="66" t="str">
        <f t="shared" si="0"/>
        <v/>
      </c>
      <c r="K8" s="3"/>
      <c r="L8" s="110"/>
      <c r="M8" s="110"/>
      <c r="N8" s="114"/>
    </row>
    <row r="9" spans="1:14" x14ac:dyDescent="0.2">
      <c r="A9" s="382">
        <v>6</v>
      </c>
      <c r="B9" s="145" t="str">
        <f>IF(Notenbogen!B9&lt;&gt;"", Notenbogen!B9, "")</f>
        <v/>
      </c>
      <c r="C9" s="154" t="str">
        <f>IF(D9="","",IF($H$3="BE",LOOKUP(IF(E9="",D9+0.01,D9*$H$30/E9+0.5),NB!$X$96:$X$111,NB!$Y$96:$Y$111),D9))</f>
        <v/>
      </c>
      <c r="D9" s="4"/>
      <c r="E9" s="104"/>
      <c r="F9" s="92">
        <v>13</v>
      </c>
      <c r="G9" s="93">
        <f t="shared" si="2"/>
        <v>0</v>
      </c>
      <c r="H9" s="94" t="e">
        <f t="shared" si="1"/>
        <v>#DIV/0!</v>
      </c>
      <c r="I9" s="1">
        <f>+G7+G8+G9</f>
        <v>0</v>
      </c>
      <c r="J9" s="66" t="str">
        <f t="shared" si="0"/>
        <v/>
      </c>
      <c r="K9" s="3"/>
      <c r="L9" s="110"/>
      <c r="M9" s="110"/>
      <c r="N9" s="114"/>
    </row>
    <row r="10" spans="1:14" x14ac:dyDescent="0.2">
      <c r="A10" s="382">
        <v>7</v>
      </c>
      <c r="B10" s="145" t="str">
        <f>IF(Notenbogen!B10&lt;&gt;"", Notenbogen!B10, "")</f>
        <v/>
      </c>
      <c r="C10" s="154" t="str">
        <f>IF(D10="","",IF($H$3="BE",LOOKUP(IF(E10="",D10+0.01,D10*$H$30/E10+0.5),NB!$X$96:$X$111,NB!$Y$96:$Y$111),D10))</f>
        <v/>
      </c>
      <c r="D10" s="4"/>
      <c r="E10" s="104"/>
      <c r="F10" s="87">
        <v>12</v>
      </c>
      <c r="G10" s="88">
        <f t="shared" si="2"/>
        <v>0</v>
      </c>
      <c r="H10" s="89" t="e">
        <f t="shared" si="1"/>
        <v>#DIV/0!</v>
      </c>
      <c r="I10" s="1"/>
      <c r="J10" s="66" t="str">
        <f t="shared" si="0"/>
        <v/>
      </c>
      <c r="K10" s="3"/>
      <c r="L10" s="110"/>
      <c r="M10" s="110"/>
      <c r="N10" s="114"/>
    </row>
    <row r="11" spans="1:14" x14ac:dyDescent="0.2">
      <c r="A11" s="382">
        <v>8</v>
      </c>
      <c r="B11" s="145" t="str">
        <f>IF(Notenbogen!B11&lt;&gt;"", Notenbogen!B11, "")</f>
        <v/>
      </c>
      <c r="C11" s="154" t="str">
        <f>IF(D11="","",IF($H$3="BE",LOOKUP(IF(E11="",D11+0.01,D11*$H$30/E11+0.5),NB!$X$96:$X$111,NB!$Y$96:$Y$111),D11))</f>
        <v/>
      </c>
      <c r="D11" s="4"/>
      <c r="E11" s="104"/>
      <c r="F11" s="90">
        <v>11</v>
      </c>
      <c r="G11" s="84">
        <f t="shared" si="2"/>
        <v>0</v>
      </c>
      <c r="H11" s="91" t="e">
        <f t="shared" si="1"/>
        <v>#DIV/0!</v>
      </c>
      <c r="I11" s="105" t="e">
        <f>+H10+H11+H12</f>
        <v>#DIV/0!</v>
      </c>
      <c r="J11" s="66" t="str">
        <f t="shared" si="0"/>
        <v/>
      </c>
      <c r="K11" s="3"/>
      <c r="L11" s="110"/>
      <c r="M11" s="110"/>
      <c r="N11" s="114"/>
    </row>
    <row r="12" spans="1:14" x14ac:dyDescent="0.2">
      <c r="A12" s="382">
        <v>9</v>
      </c>
      <c r="B12" s="145" t="str">
        <f>IF(Notenbogen!B12&lt;&gt;"", Notenbogen!B12, "")</f>
        <v/>
      </c>
      <c r="C12" s="154" t="str">
        <f>IF(D12="","",IF($H$3="BE",LOOKUP(IF(E12="",D12+0.01,D12*$H$30/E12+0.5),NB!$X$96:$X$111,NB!$Y$96:$Y$111),D12))</f>
        <v/>
      </c>
      <c r="D12" s="4"/>
      <c r="E12" s="104"/>
      <c r="F12" s="92">
        <v>10</v>
      </c>
      <c r="G12" s="93">
        <f t="shared" si="2"/>
        <v>0</v>
      </c>
      <c r="H12" s="94" t="e">
        <f t="shared" si="1"/>
        <v>#DIV/0!</v>
      </c>
      <c r="I12" s="1">
        <f>+G10+G11+G12</f>
        <v>0</v>
      </c>
      <c r="J12" s="66" t="str">
        <f t="shared" si="0"/>
        <v/>
      </c>
      <c r="K12" s="3"/>
      <c r="L12" s="114"/>
      <c r="M12" s="114"/>
      <c r="N12" s="114"/>
    </row>
    <row r="13" spans="1:14" x14ac:dyDescent="0.2">
      <c r="A13" s="382">
        <v>10</v>
      </c>
      <c r="B13" s="145" t="str">
        <f>IF(Notenbogen!B13&lt;&gt;"", Notenbogen!B13, "")</f>
        <v/>
      </c>
      <c r="C13" s="154" t="str">
        <f>IF(D13="","",IF($H$3="BE",LOOKUP(IF(E13="",D13+0.01,D13*$H$30/E13+0.5),NB!$X$96:$X$111,NB!$Y$96:$Y$111),D13))</f>
        <v/>
      </c>
      <c r="D13" s="4"/>
      <c r="E13" s="104"/>
      <c r="F13" s="95">
        <v>9</v>
      </c>
      <c r="G13" s="88">
        <f t="shared" si="2"/>
        <v>0</v>
      </c>
      <c r="H13" s="89" t="e">
        <f t="shared" si="1"/>
        <v>#DIV/0!</v>
      </c>
      <c r="I13" s="1"/>
      <c r="J13" s="66" t="str">
        <f t="shared" si="0"/>
        <v/>
      </c>
      <c r="K13" s="3"/>
      <c r="L13" s="110"/>
      <c r="M13" s="110"/>
      <c r="N13" s="114"/>
    </row>
    <row r="14" spans="1:14" x14ac:dyDescent="0.2">
      <c r="A14" s="382">
        <v>11</v>
      </c>
      <c r="B14" s="145" t="str">
        <f>IF(Notenbogen!B14&lt;&gt;"", Notenbogen!B14, "")</f>
        <v/>
      </c>
      <c r="C14" s="154" t="str">
        <f>IF(D14="","",IF($H$3="BE",LOOKUP(IF(E14="",D14+0.01,D14*$H$30/E14+0.5),NB!$X$96:$X$111,NB!$Y$96:$Y$111),D14))</f>
        <v/>
      </c>
      <c r="D14" s="4"/>
      <c r="E14" s="104"/>
      <c r="F14" s="90">
        <v>8</v>
      </c>
      <c r="G14" s="84">
        <f t="shared" si="2"/>
        <v>0</v>
      </c>
      <c r="H14" s="91" t="e">
        <f t="shared" si="1"/>
        <v>#DIV/0!</v>
      </c>
      <c r="I14" s="105" t="e">
        <f>+H13+H14+H15</f>
        <v>#DIV/0!</v>
      </c>
      <c r="J14" s="66" t="str">
        <f t="shared" si="0"/>
        <v/>
      </c>
      <c r="K14" s="3"/>
      <c r="L14" s="114"/>
      <c r="M14" s="114"/>
      <c r="N14" s="114"/>
    </row>
    <row r="15" spans="1:14" x14ac:dyDescent="0.2">
      <c r="A15" s="382">
        <v>12</v>
      </c>
      <c r="B15" s="145" t="str">
        <f>IF(Notenbogen!B15&lt;&gt;"", Notenbogen!B15, "")</f>
        <v/>
      </c>
      <c r="C15" s="154" t="str">
        <f>IF(D15="","",IF($H$3="BE",LOOKUP(IF(E15="",D15+0.01,D15*$H$30/E15+0.5),NB!$X$96:$X$111,NB!$Y$96:$Y$111),D15))</f>
        <v/>
      </c>
      <c r="D15" s="4"/>
      <c r="E15" s="104"/>
      <c r="F15" s="96">
        <v>7</v>
      </c>
      <c r="G15" s="93">
        <f t="shared" si="2"/>
        <v>0</v>
      </c>
      <c r="H15" s="94" t="e">
        <f t="shared" si="1"/>
        <v>#DIV/0!</v>
      </c>
      <c r="I15" s="1">
        <f>+G13+G14+G15</f>
        <v>0</v>
      </c>
      <c r="J15" s="66" t="str">
        <f t="shared" si="0"/>
        <v/>
      </c>
      <c r="K15" s="3"/>
    </row>
    <row r="16" spans="1:14" x14ac:dyDescent="0.2">
      <c r="A16" s="382">
        <v>13</v>
      </c>
      <c r="B16" s="145" t="str">
        <f>IF(Notenbogen!B16&lt;&gt;"", Notenbogen!B16, "")</f>
        <v/>
      </c>
      <c r="C16" s="154" t="str">
        <f>IF(D16="","",IF($H$3="BE",LOOKUP(IF(E16="",D16+0.01,D16*$H$30/E16+0.5),NB!$X$96:$X$111,NB!$Y$96:$Y$111),D16))</f>
        <v/>
      </c>
      <c r="D16" s="4"/>
      <c r="E16" s="104"/>
      <c r="F16" s="97">
        <v>6</v>
      </c>
      <c r="G16" s="88">
        <f t="shared" si="2"/>
        <v>0</v>
      </c>
      <c r="H16" s="89" t="e">
        <f t="shared" si="1"/>
        <v>#DIV/0!</v>
      </c>
      <c r="I16" s="1"/>
      <c r="J16" s="66" t="str">
        <f t="shared" si="0"/>
        <v/>
      </c>
      <c r="K16" s="3"/>
    </row>
    <row r="17" spans="1:12" x14ac:dyDescent="0.2">
      <c r="A17" s="382">
        <v>14</v>
      </c>
      <c r="B17" s="145" t="str">
        <f>IF(Notenbogen!B17&lt;&gt;"", Notenbogen!B17, "")</f>
        <v/>
      </c>
      <c r="C17" s="154" t="str">
        <f>IF(D17="","",IF($H$3="BE",LOOKUP(IF(E17="",D17+0.01,D17*$H$30/E17+0.5),NB!$X$96:$X$111,NB!$Y$96:$Y$111),D17))</f>
        <v/>
      </c>
      <c r="D17" s="4"/>
      <c r="E17" s="104"/>
      <c r="F17" s="98">
        <v>5</v>
      </c>
      <c r="G17" s="84">
        <f t="shared" si="2"/>
        <v>0</v>
      </c>
      <c r="H17" s="91" t="e">
        <f t="shared" si="1"/>
        <v>#DIV/0!</v>
      </c>
      <c r="I17" s="105" t="e">
        <f>+H16+H17+H18</f>
        <v>#DIV/0!</v>
      </c>
      <c r="J17" s="66" t="str">
        <f t="shared" si="0"/>
        <v/>
      </c>
      <c r="K17" s="3"/>
    </row>
    <row r="18" spans="1:12" x14ac:dyDescent="0.2">
      <c r="A18" s="382">
        <v>15</v>
      </c>
      <c r="B18" s="145" t="str">
        <f>IF(Notenbogen!B18&lt;&gt;"", Notenbogen!B18, "")</f>
        <v/>
      </c>
      <c r="C18" s="154" t="str">
        <f>IF(D18="","",IF($H$3="BE",LOOKUP(IF(E18="",D18+0.01,D18*$H$30/E18+0.5),NB!$X$96:$X$111,NB!$Y$96:$Y$111),D18))</f>
        <v/>
      </c>
      <c r="D18" s="4"/>
      <c r="E18" s="104"/>
      <c r="F18" s="92">
        <v>4</v>
      </c>
      <c r="G18" s="93">
        <f t="shared" si="2"/>
        <v>0</v>
      </c>
      <c r="H18" s="94" t="e">
        <f t="shared" si="1"/>
        <v>#DIV/0!</v>
      </c>
      <c r="I18" s="1">
        <f>+G16+G17+G18</f>
        <v>0</v>
      </c>
      <c r="J18" s="66" t="str">
        <f t="shared" si="0"/>
        <v/>
      </c>
      <c r="K18" s="1"/>
    </row>
    <row r="19" spans="1:12" x14ac:dyDescent="0.2">
      <c r="A19" s="382">
        <v>16</v>
      </c>
      <c r="B19" s="145" t="str">
        <f>IF(Notenbogen!B19&lt;&gt;"", Notenbogen!B19, "")</f>
        <v/>
      </c>
      <c r="C19" s="154" t="str">
        <f>IF(D19="","",IF($H$3="BE",LOOKUP(IF(E19="",D19+0.01,D19*$H$30/E19+0.5),NB!$X$96:$X$111,NB!$Y$96:$Y$111),D19))</f>
        <v/>
      </c>
      <c r="D19" s="4"/>
      <c r="E19" s="104"/>
      <c r="F19" s="87">
        <v>3</v>
      </c>
      <c r="G19" s="88">
        <f t="shared" si="2"/>
        <v>0</v>
      </c>
      <c r="H19" s="89" t="e">
        <f t="shared" si="1"/>
        <v>#DIV/0!</v>
      </c>
      <c r="I19" s="1"/>
      <c r="J19" s="66" t="str">
        <f t="shared" si="0"/>
        <v/>
      </c>
      <c r="K19" s="1"/>
    </row>
    <row r="20" spans="1:12" x14ac:dyDescent="0.2">
      <c r="A20" s="382">
        <v>17</v>
      </c>
      <c r="B20" s="145" t="str">
        <f>IF(Notenbogen!B20&lt;&gt;"", Notenbogen!B20, "")</f>
        <v/>
      </c>
      <c r="C20" s="154" t="str">
        <f>IF(D20="","",IF($H$3="BE",LOOKUP(IF(E20="",D20+0.01,D20*$H$30/E20+0.5),NB!$X$96:$X$111,NB!$Y$96:$Y$111),D20))</f>
        <v/>
      </c>
      <c r="D20" s="4"/>
      <c r="E20" s="104"/>
      <c r="F20" s="90">
        <v>2</v>
      </c>
      <c r="G20" s="84">
        <f t="shared" si="2"/>
        <v>0</v>
      </c>
      <c r="H20" s="91" t="e">
        <f t="shared" si="1"/>
        <v>#DIV/0!</v>
      </c>
      <c r="I20" s="105" t="e">
        <f>+H19+H20+H21</f>
        <v>#DIV/0!</v>
      </c>
      <c r="J20" s="66" t="str">
        <f t="shared" si="0"/>
        <v/>
      </c>
      <c r="K20" s="1"/>
    </row>
    <row r="21" spans="1:12" x14ac:dyDescent="0.2">
      <c r="A21" s="382">
        <v>18</v>
      </c>
      <c r="B21" s="145" t="str">
        <f>IF(Notenbogen!B21&lt;&gt;"", Notenbogen!B21, "")</f>
        <v/>
      </c>
      <c r="C21" s="154" t="str">
        <f>IF(D21="","",IF($H$3="BE",LOOKUP(IF(E21="",D21+0.01,D21*$H$30/E21+0.5),NB!$X$96:$X$111,NB!$Y$96:$Y$111),D21))</f>
        <v/>
      </c>
      <c r="D21" s="4"/>
      <c r="E21" s="104"/>
      <c r="F21" s="92">
        <v>1</v>
      </c>
      <c r="G21" s="93">
        <f t="shared" si="2"/>
        <v>0</v>
      </c>
      <c r="H21" s="94" t="e">
        <f t="shared" si="1"/>
        <v>#DIV/0!</v>
      </c>
      <c r="I21" s="1">
        <f>+G19+G20+G21</f>
        <v>0</v>
      </c>
      <c r="J21" s="66" t="str">
        <f t="shared" si="0"/>
        <v/>
      </c>
      <c r="K21" s="1"/>
    </row>
    <row r="22" spans="1:12" x14ac:dyDescent="0.2">
      <c r="A22" s="382">
        <v>19</v>
      </c>
      <c r="B22" s="145" t="str">
        <f>IF(Notenbogen!B22&lt;&gt;"", Notenbogen!B22, "")</f>
        <v/>
      </c>
      <c r="C22" s="154" t="str">
        <f>IF(D22="","",IF($H$3="BE",LOOKUP(IF(E22="",D22+0.01,D22*$H$30/E22+0.5),NB!$X$96:$X$111,NB!$Y$96:$Y$111),D22))</f>
        <v/>
      </c>
      <c r="D22" s="4"/>
      <c r="E22" s="104"/>
      <c r="F22" s="155">
        <v>0</v>
      </c>
      <c r="G22" s="85">
        <f t="shared" si="2"/>
        <v>0</v>
      </c>
      <c r="H22" s="86" t="e">
        <f t="shared" si="1"/>
        <v>#DIV/0!</v>
      </c>
      <c r="I22" s="105" t="e">
        <f>+H22</f>
        <v>#DIV/0!</v>
      </c>
      <c r="J22" s="67" t="str">
        <f t="shared" si="0"/>
        <v/>
      </c>
      <c r="K22" s="1"/>
    </row>
    <row r="23" spans="1:12" x14ac:dyDescent="0.2">
      <c r="A23" s="382">
        <v>20</v>
      </c>
      <c r="B23" s="145" t="str">
        <f>IF(Notenbogen!B23&lt;&gt;"", Notenbogen!B23, "")</f>
        <v/>
      </c>
      <c r="C23" s="154" t="str">
        <f>IF(D23="","",IF($H$3="BE",LOOKUP(IF(E23="",D23+0.01,D23*$H$30/E23+0.5),NB!$X$96:$X$111,NB!$Y$96:$Y$111),D23))</f>
        <v/>
      </c>
      <c r="D23" s="4"/>
      <c r="E23" s="104"/>
      <c r="F23" s="107" t="s">
        <v>38</v>
      </c>
      <c r="G23" s="156" t="e">
        <f>AVERAGE(C4:C38)</f>
        <v>#DIV/0!</v>
      </c>
      <c r="H23" s="193" t="e">
        <f>+(17-G23)/3</f>
        <v>#DIV/0!</v>
      </c>
      <c r="I23" s="1">
        <f>+G22</f>
        <v>0</v>
      </c>
      <c r="J23" s="67" t="str">
        <f t="shared" si="0"/>
        <v/>
      </c>
      <c r="K23" s="1"/>
    </row>
    <row r="24" spans="1:12" x14ac:dyDescent="0.2">
      <c r="A24" s="382">
        <v>21</v>
      </c>
      <c r="B24" s="145" t="str">
        <f>IF(Notenbogen!B24&lt;&gt;"", Notenbogen!B24, "")</f>
        <v/>
      </c>
      <c r="C24" s="154" t="str">
        <f>IF(D24="","",IF($H$3="BE",LOOKUP(IF(E24="",D24+0.01,D24*$H$30/E24+0.5),NB!$X$96:$X$111,NB!$Y$96:$Y$111),D24))</f>
        <v/>
      </c>
      <c r="D24" s="4"/>
      <c r="E24" s="104"/>
      <c r="F24" s="1"/>
      <c r="G24" s="1"/>
      <c r="H24" s="1"/>
      <c r="I24" s="1"/>
      <c r="J24" s="67" t="str">
        <f t="shared" si="0"/>
        <v/>
      </c>
      <c r="K24" s="1"/>
    </row>
    <row r="25" spans="1:12" x14ac:dyDescent="0.2">
      <c r="A25" s="382">
        <v>22</v>
      </c>
      <c r="B25" s="145" t="str">
        <f>IF(Notenbogen!B25&lt;&gt;"", Notenbogen!B25, "")</f>
        <v/>
      </c>
      <c r="C25" s="154" t="str">
        <f>IF(D25="","",IF($H$3="BE",LOOKUP(IF(E25="",D25+0.01,D25*$H$30/E25+0.5),NB!$X$96:$X$111,NB!$Y$96:$Y$111),D25))</f>
        <v/>
      </c>
      <c r="D25" s="4"/>
      <c r="E25" s="104"/>
      <c r="F25" s="5" t="s">
        <v>14</v>
      </c>
      <c r="G25" s="7">
        <f>COUNT(D4:D38)</f>
        <v>0</v>
      </c>
      <c r="H25" s="1"/>
      <c r="I25" s="1"/>
      <c r="J25" s="67" t="str">
        <f t="shared" si="0"/>
        <v/>
      </c>
      <c r="K25" s="1"/>
    </row>
    <row r="26" spans="1:12" x14ac:dyDescent="0.2">
      <c r="A26" s="382">
        <v>23</v>
      </c>
      <c r="B26" s="145" t="str">
        <f>IF(Notenbogen!B26&lt;&gt;"", Notenbogen!B26, "")</f>
        <v/>
      </c>
      <c r="C26" s="154" t="str">
        <f>IF(D26="","",IF($H$3="BE",LOOKUP(IF(E26="",D26+0.01,D26*$H$30/E26+0.5),NB!$X$96:$X$111,NB!$Y$96:$Y$111),D26))</f>
        <v/>
      </c>
      <c r="D26" s="4"/>
      <c r="E26" s="104"/>
      <c r="F26" s="6" t="s">
        <v>15</v>
      </c>
      <c r="G26" s="8">
        <f>+G27-G25</f>
        <v>0</v>
      </c>
      <c r="H26" s="1"/>
      <c r="I26" s="1"/>
      <c r="J26" s="67" t="str">
        <f t="shared" si="0"/>
        <v/>
      </c>
      <c r="K26" s="1"/>
    </row>
    <row r="27" spans="1:12" x14ac:dyDescent="0.2">
      <c r="A27" s="382">
        <v>24</v>
      </c>
      <c r="B27" s="145" t="str">
        <f>IF(Notenbogen!B27&lt;&gt;"", Notenbogen!B27, "")</f>
        <v/>
      </c>
      <c r="C27" s="154" t="str">
        <f>IF(D27="","",IF($H$3="BE",LOOKUP(IF(E27="",D27+0.01,D27*$H$30/E27+0.5),NB!$X$96:$X$111,NB!$Y$96:$Y$111),D27))</f>
        <v/>
      </c>
      <c r="D27" s="4"/>
      <c r="E27" s="104"/>
      <c r="F27" s="6" t="s">
        <v>16</v>
      </c>
      <c r="G27" s="8">
        <f>35-COUNTIF(J4:J38,"")</f>
        <v>0</v>
      </c>
      <c r="H27" s="1"/>
      <c r="I27" s="1"/>
      <c r="J27" s="67" t="str">
        <f t="shared" si="0"/>
        <v/>
      </c>
      <c r="K27" s="1"/>
    </row>
    <row r="28" spans="1:12" x14ac:dyDescent="0.2">
      <c r="A28" s="382">
        <v>25</v>
      </c>
      <c r="B28" s="145" t="str">
        <f>IF(Notenbogen!B28&lt;&gt;"", Notenbogen!B28, "")</f>
        <v/>
      </c>
      <c r="C28" s="154" t="str">
        <f>IF(D28="","",IF($H$3="BE",LOOKUP(IF(E28="",D28+0.01,D28*$H$30/E28+0.5),NB!$X$96:$X$111,NB!$Y$96:$Y$111),D28))</f>
        <v/>
      </c>
      <c r="D28" s="4"/>
      <c r="E28" s="104"/>
      <c r="F28" s="15"/>
      <c r="G28" s="15"/>
      <c r="H28" s="15"/>
      <c r="I28" s="1"/>
      <c r="J28" s="67" t="str">
        <f t="shared" si="0"/>
        <v/>
      </c>
      <c r="K28" s="1"/>
      <c r="L28" s="15"/>
    </row>
    <row r="29" spans="1:12" ht="13.5" thickBot="1" x14ac:dyDescent="0.25">
      <c r="A29" s="382">
        <v>26</v>
      </c>
      <c r="B29" s="145" t="str">
        <f>IF(Notenbogen!B29&lt;&gt;"", Notenbogen!B29, "")</f>
        <v/>
      </c>
      <c r="C29" s="154" t="str">
        <f>IF(D29="","",IF($H$3="BE",LOOKUP(IF(E29="",D29+0.01,D29*$H$30/E29+0.5),NB!$X$96:$X$111,NB!$Y$96:$Y$111),D29))</f>
        <v/>
      </c>
      <c r="D29" s="4"/>
      <c r="E29" s="104"/>
      <c r="F29" s="52" t="s">
        <v>20</v>
      </c>
      <c r="G29" s="15"/>
      <c r="I29" s="1"/>
      <c r="J29" s="68" t="str">
        <f t="shared" si="0"/>
        <v/>
      </c>
      <c r="K29" s="1"/>
      <c r="L29" s="15"/>
    </row>
    <row r="30" spans="1:12" ht="13.5" thickBot="1" x14ac:dyDescent="0.25">
      <c r="A30" s="382">
        <v>27</v>
      </c>
      <c r="B30" s="145" t="str">
        <f>IF(Notenbogen!B30&lt;&gt;"", Notenbogen!B30, "")</f>
        <v/>
      </c>
      <c r="C30" s="154" t="str">
        <f>IF(D30="","",IF($H$3="BE",LOOKUP(IF(E30="",D30+0.01,D30*$H$30/E30+0.5),NB!$X$96:$X$111,NB!$Y$96:$Y$111),D30))</f>
        <v/>
      </c>
      <c r="D30" s="4"/>
      <c r="E30" s="104"/>
      <c r="F30" s="15"/>
      <c r="G30" s="15"/>
      <c r="H30" s="13">
        <v>40</v>
      </c>
      <c r="I30" s="1"/>
      <c r="J30" s="68" t="str">
        <f t="shared" si="0"/>
        <v/>
      </c>
      <c r="K30" s="1"/>
      <c r="L30" s="15"/>
    </row>
    <row r="31" spans="1:12" ht="13.5" thickBot="1" x14ac:dyDescent="0.25">
      <c r="A31" s="382">
        <v>28</v>
      </c>
      <c r="B31" s="145" t="str">
        <f>IF(Notenbogen!B31&lt;&gt;"", Notenbogen!B31, "")</f>
        <v/>
      </c>
      <c r="C31" s="154" t="str">
        <f>IF(D31="","",IF($H$3="BE",LOOKUP(IF(E31="",D31+0.01,D31*$H$30/E31+0.5),NB!$X$96:$X$111,NB!$Y$96:$Y$111),D31))</f>
        <v/>
      </c>
      <c r="D31" s="4"/>
      <c r="E31" s="104"/>
      <c r="J31" s="68" t="str">
        <f t="shared" si="0"/>
        <v/>
      </c>
      <c r="K31" s="1"/>
      <c r="L31" s="15"/>
    </row>
    <row r="32" spans="1:12" ht="13.5" thickBot="1" x14ac:dyDescent="0.25">
      <c r="A32" s="382">
        <v>29</v>
      </c>
      <c r="B32" s="145" t="str">
        <f>IF(Notenbogen!B32&lt;&gt;"", Notenbogen!B32, "")</f>
        <v/>
      </c>
      <c r="C32" s="154" t="str">
        <f>IF(D32="","",IF($H$3="BE",LOOKUP(IF(E32="",D32+0.01,D32*$H$30/E32+0.5),NB!$X$96:$X$111,NB!$Y$96:$Y$111),D32))</f>
        <v/>
      </c>
      <c r="D32" s="4"/>
      <c r="E32" s="104"/>
      <c r="F32" s="53" t="s">
        <v>39</v>
      </c>
      <c r="G32" s="15"/>
      <c r="H32" s="81" t="s">
        <v>142</v>
      </c>
      <c r="J32" s="68" t="str">
        <f t="shared" si="0"/>
        <v/>
      </c>
      <c r="K32" s="1"/>
      <c r="L32" s="15"/>
    </row>
    <row r="33" spans="1:49" x14ac:dyDescent="0.2">
      <c r="A33" s="382">
        <v>30</v>
      </c>
      <c r="B33" s="145" t="str">
        <f>IF(Notenbogen!B33&lt;&gt;"", Notenbogen!B33, "")</f>
        <v/>
      </c>
      <c r="C33" s="154" t="str">
        <f>IF(D33="","",IF($H$3="BE",LOOKUP(IF(E33="",D33+0.01,D33*$H$30/E33+0.5),NB!$X$96:$X$111,NB!$Y$96:$Y$111),D33))</f>
        <v/>
      </c>
      <c r="D33" s="4"/>
      <c r="E33" s="104"/>
      <c r="F33" s="53" t="s">
        <v>21</v>
      </c>
      <c r="G33" s="15"/>
      <c r="H33" s="65"/>
      <c r="I33" s="53"/>
      <c r="J33" s="68" t="str">
        <f t="shared" si="0"/>
        <v/>
      </c>
      <c r="K33" s="1"/>
      <c r="L33" s="15"/>
    </row>
    <row r="34" spans="1:49" x14ac:dyDescent="0.2">
      <c r="A34" s="382">
        <v>31</v>
      </c>
      <c r="B34" s="145" t="str">
        <f>IF(Notenbogen!B34&lt;&gt;"", Notenbogen!B34, "")</f>
        <v/>
      </c>
      <c r="C34" s="154" t="str">
        <f>IF(D34="","",IF($H$3="BE",LOOKUP(IF(E34="",D34+0.01,D34*$H$30/E34+0.5),NB!$X$96:$X$111,NB!$Y$96:$Y$111),D34))</f>
        <v/>
      </c>
      <c r="D34" s="4"/>
      <c r="E34" s="104"/>
      <c r="F34" s="52" t="s">
        <v>22</v>
      </c>
      <c r="G34" s="53"/>
      <c r="H34" s="14">
        <v>34</v>
      </c>
      <c r="I34" s="64" t="s">
        <v>23</v>
      </c>
      <c r="J34" s="68" t="str">
        <f t="shared" si="0"/>
        <v/>
      </c>
      <c r="K34" s="1"/>
      <c r="L34" s="15"/>
    </row>
    <row r="35" spans="1:49" x14ac:dyDescent="0.2">
      <c r="A35" s="382">
        <v>32</v>
      </c>
      <c r="B35" s="145" t="str">
        <f>IF(Notenbogen!B35&lt;&gt;"", Notenbogen!B35, "")</f>
        <v/>
      </c>
      <c r="C35" s="154" t="str">
        <f>IF(D35="","",IF($H$3="BE",LOOKUP(IF(E35="",D35+0.01,D35*$H$30/E35+0.5),NB!$X$96:$X$111,NB!$Y$96:$Y$111),D35))</f>
        <v/>
      </c>
      <c r="D35" s="4"/>
      <c r="E35" s="104"/>
      <c r="F35" s="52" t="s">
        <v>24</v>
      </c>
      <c r="G35" s="53"/>
      <c r="H35" s="14">
        <v>49</v>
      </c>
      <c r="I35" s="64" t="s">
        <v>23</v>
      </c>
      <c r="J35" s="68" t="str">
        <f t="shared" si="0"/>
        <v/>
      </c>
      <c r="K35" s="1"/>
      <c r="L35" s="15"/>
    </row>
    <row r="36" spans="1:49" x14ac:dyDescent="0.2">
      <c r="A36" s="382">
        <v>33</v>
      </c>
      <c r="B36" s="145" t="str">
        <f>IF(Notenbogen!B36&lt;&gt;"", Notenbogen!B36, "")</f>
        <v/>
      </c>
      <c r="C36" s="154" t="str">
        <f>IF(D36="","",IF($H$3="BE",LOOKUP(IF(E36="",D36+0.01,D36*$H$30/E36+0.5),NB!$X$96:$X$111,NB!$Y$96:$Y$111),D36))</f>
        <v/>
      </c>
      <c r="D36" s="4"/>
      <c r="E36" s="104"/>
      <c r="F36" s="53"/>
      <c r="G36" s="15"/>
      <c r="H36" s="15"/>
      <c r="I36" s="1"/>
      <c r="J36" s="68" t="str">
        <f t="shared" si="0"/>
        <v/>
      </c>
      <c r="K36" s="1"/>
      <c r="L36" s="15"/>
    </row>
    <row r="37" spans="1:49" x14ac:dyDescent="0.2">
      <c r="A37" s="382">
        <v>34</v>
      </c>
      <c r="B37" s="145" t="str">
        <f>IF(Notenbogen!B37&lt;&gt;"", Notenbogen!B37, "")</f>
        <v/>
      </c>
      <c r="C37" s="154" t="str">
        <f>IF(D37="","",IF($H$3="BE",LOOKUP(IF(E37="",D37+0.01,D37*$H$30/E37+0.5),NB!$X$96:$X$111,NB!$Y$96:$Y$111),D37))</f>
        <v/>
      </c>
      <c r="D37" s="4"/>
      <c r="E37" s="104"/>
      <c r="J37" s="68" t="str">
        <f t="shared" si="0"/>
        <v/>
      </c>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row>
    <row r="38" spans="1:49" x14ac:dyDescent="0.2">
      <c r="A38" s="382">
        <v>35</v>
      </c>
      <c r="B38" s="145" t="str">
        <f>IF(Notenbogen!B38&lt;&gt;"", Notenbogen!B38, "")</f>
        <v/>
      </c>
      <c r="C38" s="154" t="str">
        <f>IF(D38="","",IF($H$3="BE",LOOKUP(IF(E38="",D38+0.01,D38*$H$30/E38+0.5),NB!$X$96:$X$111,NB!$Y$96:$Y$111),D38))</f>
        <v/>
      </c>
      <c r="D38" s="4"/>
      <c r="E38" s="104"/>
      <c r="F38" s="15"/>
      <c r="G38" s="15"/>
      <c r="J38" s="68" t="str">
        <f t="shared" si="0"/>
        <v/>
      </c>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row>
    <row r="39" spans="1:49" ht="9" customHeight="1" thickBot="1" x14ac:dyDescent="0.2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row>
    <row r="40" spans="1:49" ht="12.75" customHeight="1" x14ac:dyDescent="0.2">
      <c r="A40" s="539" t="s">
        <v>87</v>
      </c>
      <c r="B40" s="216" t="s">
        <v>84</v>
      </c>
      <c r="C40" s="528" t="s">
        <v>81</v>
      </c>
      <c r="D40" s="529"/>
      <c r="E40" s="530" t="str">
        <f>+NB!Z2</f>
        <v>Kontrolle</v>
      </c>
      <c r="F40" s="530"/>
      <c r="G40" s="531"/>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row>
    <row r="41" spans="1:49" ht="12.75" customHeight="1" x14ac:dyDescent="0.2">
      <c r="A41" s="540"/>
      <c r="B41" s="114" t="s">
        <v>82</v>
      </c>
      <c r="C41" s="532" t="s">
        <v>83</v>
      </c>
      <c r="D41" s="533"/>
      <c r="E41" s="534" t="str">
        <f>+NB!Z3</f>
        <v>"Alarm" bei Abweichung</v>
      </c>
      <c r="F41" s="534"/>
      <c r="G41" s="535"/>
      <c r="H41" s="15"/>
      <c r="I41" s="15"/>
      <c r="J41" s="15"/>
      <c r="K41" s="15"/>
      <c r="L41" s="15"/>
      <c r="M41" s="15"/>
      <c r="N41" s="15"/>
      <c r="O41" s="15"/>
      <c r="P41" s="15"/>
      <c r="Q41" s="15"/>
      <c r="AL41" s="15"/>
      <c r="AM41" s="15"/>
      <c r="AN41" s="15"/>
      <c r="AO41" s="15"/>
      <c r="AP41" s="15"/>
      <c r="AQ41" s="15"/>
      <c r="AR41" s="15"/>
      <c r="AS41" s="15"/>
      <c r="AT41" s="15"/>
      <c r="AU41" s="15"/>
      <c r="AV41" s="15"/>
      <c r="AW41" s="15"/>
    </row>
    <row r="42" spans="1:49" ht="12.75" customHeight="1" x14ac:dyDescent="0.2">
      <c r="A42" s="541"/>
      <c r="B42" s="114"/>
      <c r="C42" s="380" t="s">
        <v>32</v>
      </c>
      <c r="D42" s="381" t="s">
        <v>33</v>
      </c>
      <c r="E42" s="534" t="str">
        <f>+NB!Z4</f>
        <v>um mehr als 1 BE</v>
      </c>
      <c r="F42" s="534"/>
      <c r="G42" s="535"/>
      <c r="H42" s="15"/>
      <c r="I42" s="15"/>
      <c r="J42" s="15"/>
      <c r="K42" s="15"/>
      <c r="L42" s="15"/>
      <c r="M42" s="15"/>
      <c r="N42" s="15"/>
      <c r="O42" s="15"/>
      <c r="P42" s="15"/>
      <c r="Q42" s="15"/>
      <c r="AL42" s="15"/>
      <c r="AM42" s="15"/>
      <c r="AN42" s="15"/>
      <c r="AO42" s="15"/>
      <c r="AP42" s="15"/>
      <c r="AQ42" s="15"/>
      <c r="AR42" s="15"/>
      <c r="AS42" s="15"/>
      <c r="AT42" s="15"/>
      <c r="AU42" s="15"/>
      <c r="AV42" s="15"/>
      <c r="AW42" s="15"/>
    </row>
    <row r="43" spans="1:49" ht="12.75" customHeight="1" x14ac:dyDescent="0.2">
      <c r="A43" s="50"/>
      <c r="B43" s="210" t="str">
        <f>TEXT(NB!V78,"#0")&amp;"                      "&amp;TEXT(NB!Y78,"#0")&amp;"   "</f>
        <v xml:space="preserve">3                      15   </v>
      </c>
      <c r="C43" s="258">
        <f>+NB!W78</f>
        <v>40</v>
      </c>
      <c r="D43" s="243">
        <f>+NB!X78</f>
        <v>38</v>
      </c>
      <c r="E43" s="211" t="str">
        <f>+NB!Z78</f>
        <v xml:space="preserve"> </v>
      </c>
      <c r="F43" s="211"/>
      <c r="G43" s="214" t="str">
        <f>+NB!AA78</f>
        <v xml:space="preserve"> </v>
      </c>
      <c r="H43" s="15"/>
      <c r="I43" s="15"/>
      <c r="J43" s="15"/>
      <c r="K43" s="15"/>
      <c r="L43" s="15"/>
      <c r="M43" s="15"/>
      <c r="N43" s="15"/>
      <c r="O43" s="15"/>
      <c r="P43" s="15"/>
      <c r="Q43" s="15"/>
      <c r="AL43" s="30"/>
      <c r="AM43" s="15"/>
      <c r="AN43" s="15"/>
      <c r="AO43" s="15"/>
      <c r="AP43" s="15"/>
      <c r="AQ43" s="15"/>
      <c r="AR43" s="15"/>
      <c r="AS43" s="15"/>
      <c r="AT43" s="15"/>
      <c r="AU43" s="15"/>
      <c r="AV43" s="15"/>
      <c r="AW43" s="15"/>
    </row>
    <row r="44" spans="1:49" ht="12.75" customHeight="1" x14ac:dyDescent="0.2">
      <c r="A44" s="50"/>
      <c r="B44" s="205" t="str">
        <f>TEXT(NB!V79,"#0")&amp;"                      "&amp;TEXT(NB!Y79,"#0")&amp;"   "</f>
        <v xml:space="preserve">2                      14   </v>
      </c>
      <c r="C44" s="259">
        <f>+NB!W79</f>
        <v>37.5</v>
      </c>
      <c r="D44" s="244">
        <f>+NB!X79</f>
        <v>36</v>
      </c>
      <c r="E44" s="114" t="str">
        <f>+NB!Z79</f>
        <v xml:space="preserve"> </v>
      </c>
      <c r="F44" s="114"/>
      <c r="G44" s="206" t="str">
        <f>+NB!AA79</f>
        <v xml:space="preserve"> </v>
      </c>
      <c r="H44" s="15"/>
      <c r="I44" s="15"/>
      <c r="J44" s="15"/>
      <c r="K44" s="15"/>
      <c r="L44" s="15"/>
      <c r="M44" s="15"/>
      <c r="N44" s="15"/>
      <c r="O44" s="15"/>
      <c r="P44" s="15"/>
      <c r="Q44" s="15"/>
      <c r="AL44" s="30"/>
      <c r="AM44" s="15"/>
      <c r="AN44" s="15"/>
      <c r="AO44" s="15"/>
      <c r="AP44" s="15"/>
      <c r="AQ44" s="15"/>
      <c r="AR44" s="15"/>
      <c r="AS44" s="15"/>
      <c r="AT44" s="15"/>
      <c r="AU44" s="15"/>
      <c r="AV44" s="15"/>
      <c r="AW44" s="15"/>
    </row>
    <row r="45" spans="1:49" ht="12.75" customHeight="1" x14ac:dyDescent="0.2">
      <c r="A45" s="51"/>
      <c r="B45" s="212" t="str">
        <f>TEXT(NB!V80,"#0")&amp;"                      "&amp;TEXT(NB!Y80,"#0")&amp;"   "</f>
        <v xml:space="preserve">2                      13   </v>
      </c>
      <c r="C45" s="260">
        <f>+NB!W80</f>
        <v>35.5</v>
      </c>
      <c r="D45" s="245">
        <f>+NB!X80</f>
        <v>34</v>
      </c>
      <c r="E45" s="213" t="str">
        <f>+NB!Z80</f>
        <v xml:space="preserve"> </v>
      </c>
      <c r="F45" s="213"/>
      <c r="G45" s="215" t="str">
        <f>+NB!AA80</f>
        <v xml:space="preserve"> </v>
      </c>
      <c r="H45" s="15"/>
      <c r="I45" s="15"/>
      <c r="J45" s="15"/>
      <c r="K45" s="15"/>
      <c r="L45" s="15"/>
      <c r="M45" s="15"/>
      <c r="N45" s="15"/>
      <c r="O45" s="15"/>
      <c r="P45" s="15"/>
      <c r="Q45" s="15"/>
      <c r="AL45" s="30"/>
      <c r="AM45" s="15"/>
      <c r="AN45" s="15"/>
      <c r="AO45" s="15"/>
      <c r="AP45" s="15"/>
      <c r="AQ45" s="15"/>
      <c r="AR45" s="15"/>
      <c r="AS45" s="15"/>
      <c r="AT45" s="15"/>
      <c r="AU45" s="15"/>
      <c r="AV45" s="15"/>
      <c r="AW45" s="15"/>
    </row>
    <row r="46" spans="1:49" ht="12.75" customHeight="1" x14ac:dyDescent="0.2">
      <c r="A46" s="50"/>
      <c r="B46" s="205" t="str">
        <f>TEXT(NB!V81,"#0")&amp;"                      "&amp;TEXT(NB!Y81,"#0")&amp;"   "</f>
        <v xml:space="preserve">2                      12   </v>
      </c>
      <c r="C46" s="259">
        <f>+NB!W81</f>
        <v>33.5</v>
      </c>
      <c r="D46" s="244">
        <f>+NB!X81</f>
        <v>32</v>
      </c>
      <c r="E46" s="114" t="str">
        <f>+NB!Z81</f>
        <v xml:space="preserve"> </v>
      </c>
      <c r="F46" s="114"/>
      <c r="G46" s="206" t="str">
        <f>+NB!AA81</f>
        <v xml:space="preserve"> </v>
      </c>
      <c r="H46" s="15"/>
      <c r="I46" s="15"/>
      <c r="J46" s="15"/>
      <c r="K46" s="15"/>
      <c r="L46" s="15"/>
      <c r="M46" s="15"/>
      <c r="N46" s="15"/>
      <c r="O46" s="15"/>
      <c r="P46" s="15"/>
      <c r="Q46" s="15"/>
      <c r="AL46" s="30"/>
      <c r="AM46" s="15"/>
      <c r="AN46" s="15"/>
      <c r="AO46" s="15"/>
      <c r="AP46" s="15"/>
      <c r="AQ46" s="15"/>
      <c r="AR46" s="15"/>
      <c r="AS46" s="15"/>
      <c r="AT46" s="15"/>
      <c r="AU46" s="15"/>
      <c r="AV46" s="15"/>
      <c r="AW46" s="15"/>
    </row>
    <row r="47" spans="1:49" ht="12.75" customHeight="1" x14ac:dyDescent="0.2">
      <c r="A47" s="50"/>
      <c r="B47" s="205" t="str">
        <f>TEXT(NB!V82,"#0")&amp;"                      "&amp;TEXT(NB!Y82,"#0")&amp;"   "</f>
        <v xml:space="preserve">2                      11   </v>
      </c>
      <c r="C47" s="259">
        <f>+NB!W82</f>
        <v>31.5</v>
      </c>
      <c r="D47" s="244">
        <f>+NB!X82</f>
        <v>30</v>
      </c>
      <c r="E47" s="114" t="str">
        <f>+NB!Z82</f>
        <v xml:space="preserve"> </v>
      </c>
      <c r="F47" s="114"/>
      <c r="G47" s="206" t="str">
        <f>+NB!AA82</f>
        <v xml:space="preserve"> </v>
      </c>
      <c r="H47" s="15"/>
      <c r="I47" s="15"/>
      <c r="J47" s="15"/>
      <c r="K47" s="15"/>
      <c r="L47" s="15"/>
      <c r="M47" s="15"/>
      <c r="N47" s="15"/>
      <c r="O47" s="15"/>
      <c r="P47" s="15"/>
      <c r="Q47" s="15"/>
      <c r="AL47" s="30"/>
      <c r="AM47" s="15"/>
      <c r="AN47" s="15"/>
      <c r="AO47" s="15"/>
      <c r="AP47" s="15"/>
      <c r="AQ47" s="15"/>
      <c r="AR47" s="15"/>
      <c r="AS47" s="15"/>
      <c r="AT47" s="15"/>
      <c r="AU47" s="15"/>
      <c r="AV47" s="15"/>
      <c r="AW47" s="15"/>
    </row>
    <row r="48" spans="1:49" ht="12.75" customHeight="1" x14ac:dyDescent="0.2">
      <c r="A48" s="51"/>
      <c r="B48" s="205" t="str">
        <f>TEXT(NB!V83,"#0")&amp;"                      "&amp;TEXT(NB!Y83,"#0")&amp;"   "</f>
        <v xml:space="preserve">2                      10   </v>
      </c>
      <c r="C48" s="259">
        <f>+NB!W83</f>
        <v>29.5</v>
      </c>
      <c r="D48" s="244">
        <f>+NB!X83</f>
        <v>28</v>
      </c>
      <c r="E48" s="114" t="str">
        <f>+NB!Z83</f>
        <v xml:space="preserve"> </v>
      </c>
      <c r="F48" s="114"/>
      <c r="G48" s="206" t="str">
        <f>+NB!AA83</f>
        <v xml:space="preserve"> </v>
      </c>
      <c r="H48" s="15"/>
      <c r="I48" s="15"/>
      <c r="J48" s="15"/>
      <c r="K48" s="15"/>
      <c r="L48" s="15"/>
      <c r="M48" s="15"/>
      <c r="N48" s="15"/>
      <c r="O48" s="15"/>
      <c r="P48" s="15"/>
      <c r="Q48" s="15"/>
      <c r="AL48" s="30"/>
      <c r="AM48" s="15"/>
      <c r="AN48" s="15"/>
      <c r="AO48" s="15"/>
      <c r="AP48" s="15"/>
      <c r="AQ48" s="15"/>
      <c r="AR48" s="15"/>
      <c r="AS48" s="15"/>
      <c r="AT48" s="15"/>
      <c r="AU48" s="15"/>
      <c r="AV48" s="15"/>
      <c r="AW48" s="15"/>
    </row>
    <row r="49" spans="1:49" ht="12.75" customHeight="1" x14ac:dyDescent="0.2">
      <c r="A49" s="50"/>
      <c r="B49" s="210" t="str">
        <f>TEXT(NB!V84,"#0")&amp;"                        "&amp;TEXT(NB!Y84,"#0")&amp;"   "</f>
        <v xml:space="preserve">2                        9   </v>
      </c>
      <c r="C49" s="258">
        <f>+NB!W84</f>
        <v>27.5</v>
      </c>
      <c r="D49" s="243">
        <f>+NB!X84</f>
        <v>26.5</v>
      </c>
      <c r="E49" s="211" t="str">
        <f>+NB!Z84</f>
        <v xml:space="preserve"> </v>
      </c>
      <c r="F49" s="211"/>
      <c r="G49" s="214" t="str">
        <f>+NB!AA84</f>
        <v xml:space="preserve"> </v>
      </c>
      <c r="H49" s="15"/>
      <c r="I49" s="15"/>
      <c r="J49" s="15"/>
      <c r="K49" s="15"/>
      <c r="L49" s="15"/>
      <c r="M49" s="15"/>
      <c r="N49" s="15"/>
      <c r="O49" s="15"/>
      <c r="P49" s="15"/>
      <c r="Q49" s="15"/>
      <c r="AL49" s="30"/>
      <c r="AM49" s="15"/>
      <c r="AN49" s="15"/>
      <c r="AO49" s="15"/>
      <c r="AP49" s="15"/>
      <c r="AQ49" s="15"/>
      <c r="AR49" s="15"/>
      <c r="AS49" s="15"/>
      <c r="AT49" s="15"/>
      <c r="AU49" s="15"/>
      <c r="AV49" s="15"/>
      <c r="AW49" s="15"/>
    </row>
    <row r="50" spans="1:49" ht="12.75" customHeight="1" x14ac:dyDescent="0.2">
      <c r="A50" s="50"/>
      <c r="B50" s="205" t="str">
        <f>TEXT(NB!V85,"#0")&amp;"                        "&amp;TEXT(NB!Y85,"#0")&amp;"   "</f>
        <v xml:space="preserve">1                        8   </v>
      </c>
      <c r="C50" s="259">
        <f>+NB!W85</f>
        <v>26</v>
      </c>
      <c r="D50" s="244">
        <f>+NB!X85</f>
        <v>25.5</v>
      </c>
      <c r="E50" s="114" t="str">
        <f>+NB!Z85</f>
        <v xml:space="preserve"> </v>
      </c>
      <c r="F50" s="114"/>
      <c r="G50" s="206" t="str">
        <f>+NB!AA85</f>
        <v xml:space="preserve"> </v>
      </c>
      <c r="H50" s="15"/>
      <c r="I50" s="15"/>
      <c r="J50" s="15"/>
      <c r="K50" s="15"/>
      <c r="L50" s="15"/>
      <c r="M50" s="15"/>
      <c r="N50" s="15"/>
      <c r="O50" s="15"/>
      <c r="P50" s="15"/>
      <c r="Q50" s="15"/>
      <c r="AL50" s="30"/>
      <c r="AM50" s="15"/>
      <c r="AN50" s="15"/>
      <c r="AO50" s="15"/>
      <c r="AP50" s="15"/>
      <c r="AQ50" s="15"/>
      <c r="AR50" s="15"/>
      <c r="AS50" s="15"/>
      <c r="AT50" s="15"/>
      <c r="AU50" s="15"/>
      <c r="AV50" s="15"/>
      <c r="AW50" s="15"/>
    </row>
    <row r="51" spans="1:49" ht="12.75" customHeight="1" x14ac:dyDescent="0.2">
      <c r="A51" s="51"/>
      <c r="B51" s="212" t="str">
        <f>TEXT(NB!V86,"#0")&amp;"                        "&amp;TEXT(NB!Y86,"#0")&amp;"   "</f>
        <v xml:space="preserve">2                        7   </v>
      </c>
      <c r="C51" s="260">
        <f>+NB!W86</f>
        <v>25</v>
      </c>
      <c r="D51" s="245">
        <f>+NB!X86</f>
        <v>24</v>
      </c>
      <c r="E51" s="213" t="str">
        <f>+NB!Z86</f>
        <v xml:space="preserve"> </v>
      </c>
      <c r="F51" s="213"/>
      <c r="G51" s="215" t="str">
        <f>+NB!AA86</f>
        <v xml:space="preserve"> </v>
      </c>
      <c r="H51" s="15"/>
      <c r="I51" s="15"/>
      <c r="J51" s="15"/>
      <c r="K51" s="15"/>
      <c r="L51" s="15"/>
      <c r="M51" s="15"/>
      <c r="N51" s="15"/>
      <c r="O51" s="15"/>
      <c r="P51" s="15"/>
      <c r="Q51" s="15"/>
      <c r="AL51" s="30"/>
      <c r="AM51" s="15"/>
      <c r="AN51" s="15"/>
      <c r="AO51" s="15"/>
      <c r="AP51" s="15"/>
      <c r="AQ51" s="15"/>
      <c r="AR51" s="15"/>
      <c r="AS51" s="15"/>
      <c r="AT51" s="15"/>
      <c r="AU51" s="15"/>
      <c r="AV51" s="15"/>
      <c r="AW51" s="15"/>
    </row>
    <row r="52" spans="1:49" ht="12.75" customHeight="1" x14ac:dyDescent="0.2">
      <c r="A52" s="50"/>
      <c r="B52" s="205" t="str">
        <f>TEXT(NB!V87,"#0")&amp;"                        "&amp;TEXT(NB!Y87,"#0")&amp;"   "</f>
        <v xml:space="preserve">2                        6   </v>
      </c>
      <c r="C52" s="259">
        <f>+NB!W87</f>
        <v>23.5</v>
      </c>
      <c r="D52" s="244">
        <f>+NB!X87</f>
        <v>22.5</v>
      </c>
      <c r="E52" s="114" t="str">
        <f>+NB!Z87</f>
        <v xml:space="preserve"> </v>
      </c>
      <c r="F52" s="114"/>
      <c r="G52" s="206" t="str">
        <f>+NB!AA87</f>
        <v xml:space="preserve"> </v>
      </c>
      <c r="H52" s="15"/>
      <c r="I52" s="15"/>
      <c r="J52" s="15"/>
      <c r="K52" s="15"/>
      <c r="L52" s="15"/>
      <c r="M52" s="15"/>
      <c r="N52" s="15"/>
      <c r="O52" s="15"/>
      <c r="P52" s="15"/>
      <c r="Q52" s="15"/>
      <c r="AL52" s="30"/>
      <c r="AM52" s="15"/>
      <c r="AN52" s="15"/>
      <c r="AO52" s="15"/>
      <c r="AP52" s="15"/>
      <c r="AQ52" s="15"/>
      <c r="AR52" s="15"/>
      <c r="AS52" s="15"/>
      <c r="AT52" s="15"/>
      <c r="AU52" s="15"/>
      <c r="AV52" s="15"/>
      <c r="AW52" s="15"/>
    </row>
    <row r="53" spans="1:49" ht="12.75" customHeight="1" x14ac:dyDescent="0.2">
      <c r="A53" s="50"/>
      <c r="B53" s="205" t="str">
        <f>TEXT(NB!V88,"#0")&amp;"                        "&amp;TEXT(NB!Y88,"#0")&amp;"   "</f>
        <v xml:space="preserve">2                        5   </v>
      </c>
      <c r="C53" s="259">
        <f>+NB!W88</f>
        <v>22</v>
      </c>
      <c r="D53" s="244">
        <f>+NB!X88</f>
        <v>21</v>
      </c>
      <c r="E53" s="114" t="str">
        <f>+NB!Z88</f>
        <v xml:space="preserve"> </v>
      </c>
      <c r="F53" s="114"/>
      <c r="G53" s="206" t="str">
        <f>+NB!AA88</f>
        <v xml:space="preserve"> </v>
      </c>
      <c r="H53" s="15"/>
      <c r="I53" s="15"/>
      <c r="J53" s="15"/>
      <c r="K53" s="15"/>
      <c r="L53" s="15"/>
      <c r="M53" s="15"/>
      <c r="N53" s="15"/>
      <c r="O53" s="15"/>
      <c r="P53" s="15"/>
      <c r="Q53" s="15"/>
      <c r="AL53" s="30"/>
      <c r="AM53" s="15"/>
      <c r="AN53" s="15"/>
      <c r="AO53" s="15"/>
      <c r="AP53" s="15"/>
      <c r="AQ53" s="15"/>
      <c r="AR53" s="15"/>
      <c r="AS53" s="15"/>
      <c r="AT53" s="15"/>
      <c r="AU53" s="15"/>
      <c r="AV53" s="15"/>
      <c r="AW53" s="15"/>
    </row>
    <row r="54" spans="1:49" ht="12.75" customHeight="1" x14ac:dyDescent="0.2">
      <c r="A54" s="51"/>
      <c r="B54" s="205" t="str">
        <f>TEXT(NB!V89,"#0")&amp;"                        "&amp;TEXT(NB!Y89,"#0")&amp;"   "</f>
        <v xml:space="preserve">1                        4   </v>
      </c>
      <c r="C54" s="259">
        <f>+NB!W89</f>
        <v>20.5</v>
      </c>
      <c r="D54" s="244">
        <f>+NB!X89</f>
        <v>20</v>
      </c>
      <c r="E54" s="114" t="str">
        <f>+NB!Z89</f>
        <v xml:space="preserve"> </v>
      </c>
      <c r="F54" s="114"/>
      <c r="G54" s="206" t="str">
        <f>+NB!AA89</f>
        <v xml:space="preserve"> </v>
      </c>
      <c r="H54" s="15"/>
      <c r="I54" s="15"/>
      <c r="J54" s="15"/>
      <c r="K54" s="15"/>
      <c r="L54" s="15"/>
      <c r="M54" s="15"/>
      <c r="N54" s="15"/>
      <c r="O54" s="15"/>
      <c r="P54" s="15"/>
      <c r="Q54" s="15"/>
      <c r="AL54" s="30"/>
      <c r="AM54" s="15"/>
      <c r="AN54" s="15"/>
      <c r="AO54" s="15"/>
      <c r="AP54" s="15"/>
      <c r="AQ54" s="15"/>
      <c r="AR54" s="15"/>
      <c r="AS54" s="15"/>
      <c r="AT54" s="15"/>
      <c r="AU54" s="15"/>
      <c r="AV54" s="15"/>
      <c r="AW54" s="15"/>
    </row>
    <row r="55" spans="1:49" ht="12.75" customHeight="1" x14ac:dyDescent="0.2">
      <c r="A55" s="50"/>
      <c r="B55" s="210" t="str">
        <f>TEXT(NB!V90,"#0")&amp;"                        "&amp;TEXT(NB!Y90,"#0")&amp;"   "</f>
        <v xml:space="preserve">2                        3   </v>
      </c>
      <c r="C55" s="258">
        <f>+NB!W90</f>
        <v>19.5</v>
      </c>
      <c r="D55" s="243">
        <f>+NB!X90</f>
        <v>18</v>
      </c>
      <c r="E55" s="211" t="str">
        <f>+NB!Z90</f>
        <v xml:space="preserve"> </v>
      </c>
      <c r="F55" s="211"/>
      <c r="G55" s="214" t="str">
        <f>+NB!AA90</f>
        <v xml:space="preserve"> </v>
      </c>
      <c r="H55" s="15"/>
      <c r="I55" s="15"/>
      <c r="J55" s="15"/>
      <c r="K55" s="15"/>
      <c r="L55" s="15"/>
      <c r="M55" s="15"/>
      <c r="N55" s="15"/>
      <c r="O55" s="15"/>
      <c r="P55" s="15"/>
      <c r="Q55" s="15"/>
      <c r="AL55" s="30"/>
      <c r="AM55" s="15"/>
      <c r="AN55" s="15"/>
      <c r="AO55" s="15"/>
      <c r="AP55" s="15"/>
      <c r="AQ55" s="15"/>
      <c r="AR55" s="15"/>
      <c r="AS55" s="15"/>
      <c r="AT55" s="15"/>
      <c r="AU55" s="15"/>
      <c r="AV55" s="15"/>
      <c r="AW55" s="15"/>
    </row>
    <row r="56" spans="1:49" ht="12.75" customHeight="1" x14ac:dyDescent="0.2">
      <c r="A56" s="50"/>
      <c r="B56" s="205" t="str">
        <f>TEXT(NB!V91,"#0")&amp;"                        "&amp;TEXT(NB!Y91,"#0")&amp;"   "</f>
        <v xml:space="preserve">2                        2   </v>
      </c>
      <c r="C56" s="259">
        <f>+NB!W91</f>
        <v>17.5</v>
      </c>
      <c r="D56" s="244">
        <f>+NB!X91</f>
        <v>16</v>
      </c>
      <c r="E56" s="114" t="str">
        <f>+NB!Z91</f>
        <v xml:space="preserve"> </v>
      </c>
      <c r="F56" s="114"/>
      <c r="G56" s="206" t="str">
        <f>+NB!AA91</f>
        <v xml:space="preserve"> </v>
      </c>
      <c r="H56" s="15"/>
      <c r="I56" s="15"/>
      <c r="J56" s="15"/>
      <c r="K56" s="15"/>
      <c r="L56" s="15"/>
      <c r="M56" s="15"/>
      <c r="N56" s="15"/>
      <c r="O56" s="15"/>
      <c r="P56" s="15"/>
      <c r="Q56" s="15"/>
      <c r="AL56" s="30"/>
      <c r="AM56" s="15"/>
      <c r="AN56" s="15"/>
      <c r="AO56" s="15"/>
      <c r="AP56" s="15"/>
      <c r="AQ56" s="15"/>
      <c r="AR56" s="15"/>
      <c r="AS56" s="15"/>
      <c r="AT56" s="15"/>
      <c r="AU56" s="15"/>
      <c r="AV56" s="15"/>
      <c r="AW56" s="15"/>
    </row>
    <row r="57" spans="1:49" ht="12.75" customHeight="1" x14ac:dyDescent="0.2">
      <c r="A57" s="51"/>
      <c r="B57" s="212" t="str">
        <f>TEXT(NB!V92,"#0")&amp;"                        "&amp;TEXT(NB!Y92,"#0")&amp;"   "</f>
        <v xml:space="preserve">2                        1   </v>
      </c>
      <c r="C57" s="260">
        <f>+NB!W92</f>
        <v>15.5</v>
      </c>
      <c r="D57" s="245">
        <f>+NB!X92</f>
        <v>14.000000000000002</v>
      </c>
      <c r="E57" s="213" t="str">
        <f>+NB!Z92</f>
        <v xml:space="preserve"> </v>
      </c>
      <c r="F57" s="213"/>
      <c r="G57" s="215" t="str">
        <f>+NB!AA92</f>
        <v xml:space="preserve"> </v>
      </c>
      <c r="H57" s="15"/>
      <c r="I57" s="15"/>
      <c r="J57" s="15"/>
      <c r="K57" s="15"/>
      <c r="L57" s="15"/>
      <c r="M57" s="15"/>
      <c r="N57" s="15"/>
      <c r="O57" s="15"/>
      <c r="P57" s="15"/>
      <c r="Q57" s="15"/>
      <c r="AL57" s="30"/>
      <c r="AM57" s="15"/>
      <c r="AN57" s="15"/>
      <c r="AO57" s="15"/>
      <c r="AP57" s="15"/>
      <c r="AQ57" s="15"/>
      <c r="AR57" s="15"/>
      <c r="AS57" s="15"/>
      <c r="AT57" s="15"/>
      <c r="AU57" s="15"/>
      <c r="AV57" s="15"/>
      <c r="AW57" s="15"/>
    </row>
    <row r="58" spans="1:49" ht="13.5" thickBot="1" x14ac:dyDescent="0.25">
      <c r="A58" s="111"/>
      <c r="B58" s="207" t="str">
        <f>TEXT(NB!V93,"#0")&amp;"                        "&amp;TEXT(NB!Y93,"#0")&amp;"   "</f>
        <v xml:space="preserve">0                        0   </v>
      </c>
      <c r="C58" s="261">
        <f>+NB!W93</f>
        <v>13.500000000000002</v>
      </c>
      <c r="D58" s="246">
        <f>+NB!X93</f>
        <v>0</v>
      </c>
      <c r="E58" s="208" t="str">
        <f>+NB!Z93</f>
        <v xml:space="preserve"> </v>
      </c>
      <c r="F58" s="208"/>
      <c r="G58" s="209" t="str">
        <f>+NB!AA93</f>
        <v xml:space="preserve"> </v>
      </c>
      <c r="J58" s="15"/>
      <c r="K58" s="15"/>
      <c r="L58" s="15"/>
      <c r="M58" s="15"/>
      <c r="N58" s="15"/>
      <c r="O58" s="15"/>
      <c r="P58" s="15"/>
      <c r="Q58" s="15"/>
      <c r="AL58" s="30"/>
      <c r="AM58" s="15"/>
      <c r="AN58" s="15"/>
      <c r="AO58" s="15"/>
      <c r="AP58" s="15"/>
      <c r="AQ58" s="15"/>
      <c r="AR58" s="15"/>
      <c r="AS58" s="15"/>
      <c r="AT58" s="15"/>
      <c r="AU58" s="15"/>
      <c r="AV58" s="15"/>
      <c r="AW58" s="15"/>
    </row>
    <row r="59" spans="1:49" ht="12.6" customHeight="1" x14ac:dyDescent="0.2">
      <c r="J59" s="15"/>
      <c r="K59" s="15"/>
      <c r="L59" s="15"/>
      <c r="M59" s="15"/>
      <c r="N59" s="15"/>
      <c r="O59" s="15"/>
      <c r="P59" s="15"/>
      <c r="Q59" s="15"/>
      <c r="AL59" s="30"/>
      <c r="AM59" s="15"/>
      <c r="AN59" s="15"/>
      <c r="AO59" s="15"/>
      <c r="AP59" s="15"/>
      <c r="AQ59" s="15"/>
      <c r="AR59" s="15"/>
      <c r="AS59" s="15"/>
      <c r="AT59" s="15"/>
      <c r="AU59" s="15"/>
      <c r="AV59" s="15"/>
      <c r="AW59" s="15"/>
    </row>
    <row r="60" spans="1:49" ht="14.25" customHeight="1" x14ac:dyDescent="0.2">
      <c r="J60" s="15"/>
      <c r="K60" s="15"/>
      <c r="L60" s="15"/>
      <c r="M60" s="15"/>
      <c r="N60" s="15"/>
      <c r="O60" s="15"/>
      <c r="P60" s="15"/>
      <c r="Q60" s="15"/>
      <c r="AL60" s="30"/>
      <c r="AM60" s="15"/>
      <c r="AN60" s="15"/>
      <c r="AO60" s="15"/>
      <c r="AP60" s="15"/>
      <c r="AQ60" s="15"/>
      <c r="AR60" s="15"/>
      <c r="AS60" s="15"/>
      <c r="AT60" s="15"/>
      <c r="AU60" s="15"/>
      <c r="AV60" s="15"/>
      <c r="AW60" s="15"/>
    </row>
    <row r="61" spans="1:49" x14ac:dyDescent="0.2">
      <c r="J61" s="15"/>
      <c r="K61" s="15"/>
      <c r="L61" s="15"/>
      <c r="M61" s="15"/>
      <c r="N61" s="15"/>
      <c r="O61" s="15"/>
      <c r="P61" s="15"/>
      <c r="Q61" s="15"/>
      <c r="AL61" s="15"/>
      <c r="AM61" s="15"/>
      <c r="AN61" s="15"/>
      <c r="AO61" s="15"/>
      <c r="AP61" s="15"/>
      <c r="AQ61" s="15"/>
      <c r="AR61" s="15"/>
      <c r="AS61" s="15"/>
      <c r="AT61" s="15"/>
      <c r="AU61" s="15"/>
      <c r="AV61" s="15"/>
      <c r="AW61" s="15"/>
    </row>
    <row r="62" spans="1:49" x14ac:dyDescent="0.2">
      <c r="J62" s="15"/>
      <c r="K62" s="15"/>
      <c r="L62" s="15"/>
      <c r="M62" s="15"/>
      <c r="N62" s="15"/>
      <c r="O62" s="15"/>
      <c r="P62" s="15"/>
      <c r="Q62" s="15"/>
      <c r="AL62" s="15"/>
      <c r="AM62" s="15"/>
      <c r="AN62" s="15"/>
      <c r="AO62" s="15"/>
      <c r="AP62" s="15"/>
      <c r="AQ62" s="15"/>
      <c r="AR62" s="15"/>
      <c r="AS62" s="15"/>
      <c r="AT62" s="15"/>
      <c r="AU62" s="15"/>
      <c r="AV62" s="15"/>
      <c r="AW62" s="15"/>
    </row>
    <row r="63" spans="1:49" x14ac:dyDescent="0.2">
      <c r="J63" s="15"/>
      <c r="K63" s="15"/>
      <c r="L63" s="15"/>
      <c r="M63" s="15"/>
      <c r="N63" s="15"/>
      <c r="O63" s="15"/>
      <c r="P63" s="15"/>
      <c r="Q63" s="15"/>
      <c r="AL63" s="15"/>
      <c r="AM63" s="15"/>
      <c r="AN63" s="15"/>
      <c r="AO63" s="15"/>
      <c r="AP63" s="15"/>
      <c r="AQ63" s="15"/>
      <c r="AR63" s="15"/>
      <c r="AS63" s="15"/>
      <c r="AT63" s="15"/>
      <c r="AU63" s="15"/>
      <c r="AV63" s="15"/>
      <c r="AW63" s="15"/>
    </row>
    <row r="64" spans="1:49" x14ac:dyDescent="0.2">
      <c r="J64" s="15"/>
      <c r="K64" s="15"/>
      <c r="L64" s="15"/>
      <c r="M64" s="15"/>
      <c r="N64" s="15"/>
      <c r="O64" s="15"/>
      <c r="P64" s="15"/>
      <c r="Q64" s="15"/>
      <c r="AL64" s="15"/>
      <c r="AM64" s="15"/>
      <c r="AN64" s="15"/>
      <c r="AO64" s="15"/>
      <c r="AP64" s="15"/>
      <c r="AQ64" s="15"/>
      <c r="AR64" s="15"/>
      <c r="AS64" s="15"/>
      <c r="AT64" s="15"/>
      <c r="AU64" s="15"/>
      <c r="AV64" s="15"/>
      <c r="AW64" s="15"/>
    </row>
    <row r="65" spans="10:49" x14ac:dyDescent="0.2">
      <c r="J65" s="15"/>
      <c r="K65" s="15"/>
      <c r="L65" s="15"/>
      <c r="M65" s="15"/>
      <c r="N65" s="15"/>
      <c r="O65" s="15"/>
      <c r="P65" s="15"/>
      <c r="Q65" s="15"/>
      <c r="AL65" s="15"/>
      <c r="AM65" s="15"/>
      <c r="AN65" s="15"/>
      <c r="AO65" s="15"/>
      <c r="AP65" s="15"/>
      <c r="AQ65" s="15"/>
      <c r="AR65" s="15"/>
      <c r="AS65" s="15"/>
      <c r="AT65" s="15"/>
      <c r="AU65" s="15"/>
      <c r="AV65" s="15"/>
      <c r="AW65" s="15"/>
    </row>
    <row r="66" spans="10:49" x14ac:dyDescent="0.2">
      <c r="J66" s="15"/>
      <c r="K66" s="15"/>
      <c r="L66" s="15"/>
      <c r="M66" s="15"/>
      <c r="N66" s="15"/>
      <c r="O66" s="15"/>
      <c r="P66" s="15"/>
      <c r="Q66" s="15"/>
      <c r="AL66" s="15"/>
      <c r="AM66" s="15"/>
      <c r="AN66" s="15"/>
      <c r="AO66" s="15"/>
      <c r="AP66" s="15"/>
      <c r="AQ66" s="15"/>
      <c r="AR66" s="15"/>
      <c r="AS66" s="15"/>
      <c r="AT66" s="15"/>
      <c r="AU66" s="15"/>
      <c r="AV66" s="15"/>
      <c r="AW66" s="15"/>
    </row>
    <row r="67" spans="10:49" x14ac:dyDescent="0.2">
      <c r="J67" s="15"/>
      <c r="K67" s="15"/>
      <c r="L67" s="15"/>
      <c r="M67" s="15"/>
      <c r="N67" s="15"/>
      <c r="O67" s="15"/>
      <c r="P67" s="15"/>
      <c r="Q67" s="15"/>
      <c r="AL67" s="15"/>
      <c r="AM67" s="15"/>
      <c r="AN67" s="15"/>
      <c r="AO67" s="15"/>
      <c r="AP67" s="15"/>
      <c r="AQ67" s="15"/>
      <c r="AR67" s="15"/>
      <c r="AS67" s="15"/>
      <c r="AT67" s="15"/>
      <c r="AU67" s="15"/>
      <c r="AV67" s="15"/>
      <c r="AW67" s="15"/>
    </row>
    <row r="68" spans="10:49" x14ac:dyDescent="0.2">
      <c r="J68" s="15"/>
      <c r="K68" s="15"/>
      <c r="L68" s="15"/>
      <c r="M68" s="15"/>
      <c r="N68" s="15"/>
      <c r="O68" s="15"/>
      <c r="P68" s="15"/>
      <c r="Q68" s="15"/>
      <c r="AL68" s="15"/>
      <c r="AM68" s="15"/>
      <c r="AN68" s="15"/>
      <c r="AO68" s="15"/>
      <c r="AP68" s="15"/>
      <c r="AQ68" s="15"/>
      <c r="AR68" s="15"/>
      <c r="AS68" s="15"/>
      <c r="AT68" s="15"/>
      <c r="AU68" s="15"/>
      <c r="AV68" s="15"/>
      <c r="AW68" s="15"/>
    </row>
    <row r="69" spans="10:49" x14ac:dyDescent="0.2">
      <c r="J69" s="15"/>
      <c r="K69" s="15"/>
      <c r="L69" s="15"/>
      <c r="M69" s="15"/>
      <c r="N69" s="15"/>
      <c r="O69" s="15"/>
      <c r="P69" s="15"/>
      <c r="Q69" s="15"/>
      <c r="AL69" s="15"/>
      <c r="AM69" s="15"/>
      <c r="AN69" s="15"/>
      <c r="AO69" s="15"/>
      <c r="AP69" s="15"/>
      <c r="AQ69" s="15"/>
      <c r="AR69" s="15"/>
      <c r="AS69" s="15"/>
      <c r="AT69" s="15"/>
      <c r="AU69" s="15"/>
      <c r="AV69" s="15"/>
      <c r="AW69" s="15"/>
    </row>
    <row r="70" spans="10:49" x14ac:dyDescent="0.2">
      <c r="J70" s="15"/>
      <c r="K70" s="15"/>
      <c r="L70" s="15"/>
      <c r="M70" s="15"/>
      <c r="N70" s="15"/>
      <c r="O70" s="15"/>
      <c r="P70" s="15"/>
      <c r="Q70" s="15"/>
      <c r="AL70" s="15"/>
      <c r="AM70" s="15"/>
      <c r="AN70" s="15"/>
      <c r="AO70" s="15"/>
      <c r="AP70" s="15"/>
      <c r="AQ70" s="15"/>
      <c r="AR70" s="15"/>
      <c r="AS70" s="15"/>
      <c r="AT70" s="15"/>
      <c r="AU70" s="15"/>
      <c r="AV70" s="15"/>
      <c r="AW70" s="15"/>
    </row>
    <row r="71" spans="10:49" x14ac:dyDescent="0.2">
      <c r="J71" s="15"/>
      <c r="K71" s="15"/>
      <c r="L71" s="15"/>
      <c r="M71" s="15"/>
      <c r="N71" s="15"/>
      <c r="O71" s="15"/>
      <c r="P71" s="15"/>
      <c r="Q71" s="15"/>
      <c r="AL71" s="15"/>
      <c r="AM71" s="15"/>
      <c r="AN71" s="15"/>
      <c r="AO71" s="15"/>
      <c r="AP71" s="15"/>
      <c r="AQ71" s="15"/>
      <c r="AR71" s="15"/>
      <c r="AS71" s="15"/>
      <c r="AT71" s="15"/>
      <c r="AU71" s="15"/>
      <c r="AV71" s="15"/>
      <c r="AW71" s="15"/>
    </row>
    <row r="72" spans="10:49" x14ac:dyDescent="0.2">
      <c r="J72" s="15"/>
      <c r="K72" s="15"/>
      <c r="L72" s="15"/>
      <c r="M72" s="15"/>
      <c r="N72" s="15"/>
      <c r="O72" s="15"/>
      <c r="P72" s="15"/>
      <c r="Q72" s="15"/>
      <c r="AL72" s="15"/>
      <c r="AM72" s="15"/>
      <c r="AN72" s="15"/>
      <c r="AO72" s="15"/>
      <c r="AP72" s="15"/>
      <c r="AQ72" s="15"/>
      <c r="AR72" s="15"/>
      <c r="AS72" s="15"/>
      <c r="AT72" s="15"/>
      <c r="AU72" s="15"/>
      <c r="AV72" s="15"/>
      <c r="AW72" s="15"/>
    </row>
    <row r="73" spans="10:49" x14ac:dyDescent="0.2">
      <c r="J73" s="15"/>
      <c r="K73" s="15"/>
      <c r="L73" s="15"/>
      <c r="M73" s="15"/>
      <c r="N73" s="15"/>
      <c r="O73" s="15"/>
      <c r="P73" s="15"/>
      <c r="Q73" s="15"/>
      <c r="AL73" s="15"/>
      <c r="AM73" s="15"/>
      <c r="AN73" s="15"/>
      <c r="AO73" s="15"/>
      <c r="AP73" s="15"/>
      <c r="AQ73" s="15"/>
      <c r="AR73" s="15"/>
      <c r="AS73" s="15"/>
      <c r="AT73" s="15"/>
      <c r="AU73" s="15"/>
      <c r="AV73" s="15"/>
      <c r="AW73" s="15"/>
    </row>
    <row r="74" spans="10:49" x14ac:dyDescent="0.2">
      <c r="J74" s="15"/>
      <c r="K74" s="15"/>
      <c r="L74" s="15"/>
      <c r="M74" s="15"/>
      <c r="N74" s="15"/>
      <c r="O74" s="15"/>
      <c r="P74" s="15"/>
      <c r="Q74" s="15"/>
      <c r="AL74" s="15"/>
      <c r="AM74" s="15"/>
      <c r="AN74" s="15"/>
      <c r="AO74" s="15"/>
      <c r="AP74" s="15"/>
      <c r="AQ74" s="15"/>
      <c r="AR74" s="15"/>
      <c r="AS74" s="15"/>
      <c r="AT74" s="15"/>
      <c r="AU74" s="15"/>
      <c r="AV74" s="15"/>
      <c r="AW74" s="15"/>
    </row>
    <row r="75" spans="10:49" x14ac:dyDescent="0.2">
      <c r="J75" s="15"/>
      <c r="K75" s="15"/>
      <c r="L75" s="15"/>
      <c r="M75" s="15"/>
      <c r="N75" s="15"/>
      <c r="O75" s="15"/>
      <c r="P75" s="15"/>
      <c r="Q75" s="15"/>
      <c r="AL75" s="15"/>
      <c r="AM75" s="15"/>
      <c r="AN75" s="15"/>
      <c r="AO75" s="15"/>
      <c r="AP75" s="15"/>
      <c r="AQ75" s="15"/>
      <c r="AR75" s="15"/>
      <c r="AS75" s="15"/>
      <c r="AT75" s="15"/>
      <c r="AU75" s="15"/>
      <c r="AV75" s="15"/>
      <c r="AW75" s="15"/>
    </row>
    <row r="76" spans="10:49" x14ac:dyDescent="0.2">
      <c r="J76" s="15"/>
      <c r="K76" s="15"/>
      <c r="L76" s="15"/>
      <c r="M76" s="15"/>
      <c r="N76" s="15"/>
      <c r="O76" s="15"/>
      <c r="P76" s="15"/>
      <c r="Q76" s="15"/>
      <c r="AL76" s="15"/>
      <c r="AM76" s="15"/>
      <c r="AN76" s="15"/>
      <c r="AO76" s="15"/>
      <c r="AP76" s="15"/>
      <c r="AQ76" s="15"/>
      <c r="AR76" s="15"/>
      <c r="AS76" s="15"/>
      <c r="AT76" s="15"/>
      <c r="AU76" s="15"/>
      <c r="AV76" s="15"/>
      <c r="AW76" s="15"/>
    </row>
    <row r="77" spans="10:49" x14ac:dyDescent="0.2">
      <c r="J77" s="15"/>
      <c r="K77" s="15"/>
      <c r="L77" s="15"/>
      <c r="M77" s="15"/>
      <c r="N77" s="15"/>
      <c r="O77" s="15"/>
      <c r="P77" s="15"/>
      <c r="Q77" s="15"/>
      <c r="AL77" s="15"/>
      <c r="AM77" s="15"/>
      <c r="AN77" s="15"/>
      <c r="AO77" s="15"/>
      <c r="AP77" s="15"/>
      <c r="AQ77" s="15"/>
      <c r="AR77" s="15"/>
      <c r="AS77" s="15"/>
      <c r="AT77" s="15"/>
      <c r="AU77" s="15"/>
      <c r="AV77" s="15"/>
      <c r="AW77" s="15"/>
    </row>
    <row r="78" spans="10:49" x14ac:dyDescent="0.2">
      <c r="J78" s="15"/>
      <c r="K78" s="15"/>
      <c r="L78" s="15"/>
      <c r="M78" s="15"/>
      <c r="N78" s="15"/>
      <c r="O78" s="15"/>
      <c r="P78" s="15"/>
      <c r="Q78" s="15"/>
      <c r="AL78" s="15"/>
      <c r="AM78" s="15"/>
      <c r="AN78" s="15"/>
      <c r="AO78" s="15"/>
      <c r="AP78" s="15"/>
      <c r="AQ78" s="15"/>
      <c r="AR78" s="15"/>
      <c r="AS78" s="15"/>
      <c r="AT78" s="15"/>
      <c r="AU78" s="15"/>
      <c r="AV78" s="15"/>
      <c r="AW78" s="15"/>
    </row>
    <row r="79" spans="10:49" x14ac:dyDescent="0.2">
      <c r="J79" s="15"/>
      <c r="K79" s="15"/>
      <c r="L79" s="15"/>
      <c r="M79" s="15"/>
      <c r="N79" s="15"/>
      <c r="O79" s="15"/>
      <c r="P79" s="15"/>
      <c r="Q79" s="15"/>
      <c r="AL79" s="15"/>
      <c r="AM79" s="15"/>
      <c r="AN79" s="15"/>
      <c r="AO79" s="15"/>
      <c r="AP79" s="15"/>
      <c r="AQ79" s="15"/>
      <c r="AR79" s="15"/>
      <c r="AS79" s="15"/>
      <c r="AT79" s="15"/>
      <c r="AU79" s="15"/>
      <c r="AV79" s="15"/>
      <c r="AW79" s="15"/>
    </row>
    <row r="80" spans="10:49" x14ac:dyDescent="0.2">
      <c r="J80" s="15"/>
      <c r="K80" s="15"/>
      <c r="L80" s="15"/>
      <c r="M80" s="15"/>
      <c r="N80" s="15"/>
      <c r="O80" s="15"/>
      <c r="P80" s="15"/>
      <c r="Q80" s="15"/>
      <c r="AL80" s="15"/>
      <c r="AM80" s="15"/>
      <c r="AN80" s="15"/>
      <c r="AO80" s="15"/>
      <c r="AP80" s="15"/>
      <c r="AQ80" s="15"/>
      <c r="AR80" s="15"/>
      <c r="AS80" s="15"/>
      <c r="AT80" s="15"/>
      <c r="AU80" s="15"/>
      <c r="AV80" s="15"/>
      <c r="AW80" s="15"/>
    </row>
    <row r="81" spans="10:50" x14ac:dyDescent="0.2">
      <c r="J81" s="15"/>
      <c r="K81" s="15"/>
      <c r="L81" s="15"/>
      <c r="M81" s="15"/>
      <c r="N81" s="15"/>
      <c r="O81" s="15"/>
      <c r="P81" s="15"/>
      <c r="Q81" s="15"/>
      <c r="AL81" s="15"/>
      <c r="AM81" s="15"/>
      <c r="AN81" s="15"/>
      <c r="AO81" s="15"/>
      <c r="AP81" s="15"/>
      <c r="AQ81" s="15"/>
      <c r="AR81" s="15"/>
      <c r="AS81" s="15"/>
      <c r="AT81" s="15"/>
      <c r="AU81" s="15"/>
      <c r="AV81" s="15"/>
      <c r="AW81" s="15"/>
      <c r="AX81" s="15"/>
    </row>
    <row r="82" spans="10:50" x14ac:dyDescent="0.2">
      <c r="J82" s="15"/>
      <c r="K82" s="15"/>
      <c r="L82" s="15"/>
      <c r="M82" s="15"/>
      <c r="N82" s="15"/>
      <c r="O82" s="15"/>
      <c r="P82" s="15"/>
      <c r="Q82" s="15"/>
      <c r="AL82" s="30"/>
      <c r="AM82" s="378"/>
      <c r="AN82" s="378"/>
      <c r="AO82" s="378"/>
      <c r="AP82" s="377"/>
      <c r="AQ82" s="377"/>
      <c r="AR82" s="20"/>
      <c r="AS82" s="15"/>
      <c r="AT82" s="15"/>
      <c r="AU82" s="15"/>
      <c r="AV82" s="15"/>
      <c r="AW82" s="15"/>
      <c r="AX82" s="15"/>
    </row>
    <row r="83" spans="10:50" x14ac:dyDescent="0.2">
      <c r="J83" s="15"/>
      <c r="K83" s="15"/>
      <c r="L83" s="15"/>
      <c r="M83" s="15"/>
      <c r="N83" s="15"/>
      <c r="O83" s="15"/>
      <c r="P83" s="15"/>
      <c r="Q83" s="15"/>
      <c r="AL83" s="378"/>
      <c r="AM83" s="15"/>
      <c r="AN83" s="15"/>
      <c r="AO83" s="15"/>
      <c r="AP83" s="15"/>
      <c r="AQ83" s="15"/>
      <c r="AR83" s="15"/>
      <c r="AS83" s="15"/>
      <c r="AT83" s="15"/>
      <c r="AU83" s="15"/>
      <c r="AV83" s="15"/>
      <c r="AW83" s="15"/>
    </row>
    <row r="84" spans="10:50" x14ac:dyDescent="0.2">
      <c r="J84" s="15"/>
      <c r="K84" s="15"/>
      <c r="L84" s="15"/>
      <c r="M84" s="15"/>
      <c r="N84" s="15"/>
      <c r="O84" s="15"/>
      <c r="P84" s="15"/>
      <c r="Q84" s="15"/>
      <c r="AL84" s="20"/>
      <c r="AM84" s="15"/>
      <c r="AN84" s="15"/>
      <c r="AO84" s="15"/>
      <c r="AP84" s="15"/>
      <c r="AQ84" s="15"/>
      <c r="AR84" s="15"/>
      <c r="AS84" s="15"/>
      <c r="AT84" s="15"/>
      <c r="AU84" s="15"/>
      <c r="AV84" s="15"/>
      <c r="AW84" s="15"/>
    </row>
    <row r="85" spans="10:50" x14ac:dyDescent="0.2">
      <c r="J85" s="15"/>
      <c r="K85" s="15"/>
      <c r="L85" s="15"/>
      <c r="M85" s="15"/>
      <c r="N85" s="15"/>
      <c r="O85" s="15"/>
      <c r="P85" s="15"/>
      <c r="Q85" s="15"/>
      <c r="AL85" s="20"/>
      <c r="AM85" s="15"/>
      <c r="AN85" s="15"/>
      <c r="AO85" s="15"/>
      <c r="AP85" s="15"/>
      <c r="AQ85" s="15"/>
      <c r="AR85" s="15"/>
      <c r="AS85" s="15"/>
      <c r="AT85" s="15"/>
      <c r="AU85" s="15"/>
      <c r="AV85" s="15"/>
      <c r="AW85" s="15"/>
    </row>
    <row r="86" spans="10:50" x14ac:dyDescent="0.2">
      <c r="J86" s="15"/>
      <c r="K86" s="15"/>
      <c r="L86" s="15"/>
      <c r="M86" s="15"/>
      <c r="N86" s="15"/>
      <c r="O86" s="15"/>
      <c r="P86" s="15"/>
      <c r="Q86" s="15"/>
      <c r="AL86" s="30"/>
      <c r="AM86" s="15"/>
      <c r="AN86" s="15"/>
      <c r="AO86" s="15"/>
      <c r="AP86" s="15"/>
      <c r="AQ86" s="15"/>
      <c r="AR86" s="15"/>
      <c r="AS86" s="15"/>
      <c r="AT86" s="15"/>
      <c r="AU86" s="15"/>
      <c r="AV86" s="15"/>
      <c r="AW86" s="15"/>
    </row>
    <row r="87" spans="10:50" x14ac:dyDescent="0.2">
      <c r="J87" s="15"/>
      <c r="K87" s="15"/>
      <c r="L87" s="15"/>
      <c r="M87" s="15"/>
      <c r="N87" s="15"/>
      <c r="O87" s="15"/>
      <c r="P87" s="15"/>
      <c r="Q87" s="15"/>
      <c r="AL87" s="30"/>
      <c r="AM87" s="15"/>
      <c r="AN87" s="15"/>
      <c r="AO87" s="15"/>
      <c r="AP87" s="15"/>
      <c r="AQ87" s="15"/>
      <c r="AR87" s="15"/>
      <c r="AS87" s="15"/>
      <c r="AT87" s="15"/>
      <c r="AU87" s="15"/>
      <c r="AV87" s="15"/>
      <c r="AW87" s="15"/>
    </row>
    <row r="88" spans="10:50" x14ac:dyDescent="0.2">
      <c r="J88" s="15"/>
      <c r="K88" s="15"/>
      <c r="L88" s="15"/>
      <c r="M88" s="15"/>
      <c r="N88" s="15"/>
      <c r="O88" s="15"/>
      <c r="P88" s="15"/>
      <c r="Q88" s="15"/>
      <c r="AL88" s="30"/>
      <c r="AM88" s="15"/>
      <c r="AN88" s="15"/>
      <c r="AO88" s="15"/>
      <c r="AP88" s="15"/>
      <c r="AQ88" s="15"/>
      <c r="AR88" s="15"/>
      <c r="AS88" s="15"/>
      <c r="AT88" s="15"/>
      <c r="AU88" s="15"/>
      <c r="AV88" s="15"/>
      <c r="AW88" s="15"/>
    </row>
    <row r="89" spans="10:50" x14ac:dyDescent="0.2">
      <c r="J89" s="15"/>
      <c r="K89" s="15"/>
      <c r="L89" s="15"/>
      <c r="M89" s="15"/>
      <c r="N89" s="15"/>
      <c r="O89" s="15"/>
      <c r="P89" s="15"/>
      <c r="Q89" s="15"/>
      <c r="AL89" s="30"/>
      <c r="AM89" s="15"/>
      <c r="AN89" s="15"/>
      <c r="AO89" s="15"/>
      <c r="AP89" s="15"/>
      <c r="AQ89" s="15"/>
      <c r="AR89" s="15"/>
      <c r="AS89" s="15"/>
      <c r="AT89" s="15"/>
      <c r="AU89" s="15"/>
      <c r="AV89" s="15"/>
      <c r="AW89" s="15"/>
    </row>
    <row r="90" spans="10:50" x14ac:dyDescent="0.2">
      <c r="J90" s="15"/>
      <c r="K90" s="15"/>
      <c r="L90" s="15"/>
      <c r="M90" s="15"/>
      <c r="N90" s="15"/>
      <c r="O90" s="15"/>
      <c r="P90" s="15"/>
      <c r="Q90" s="15"/>
      <c r="AL90" s="30"/>
      <c r="AM90" s="15"/>
      <c r="AN90" s="15"/>
      <c r="AO90" s="15"/>
      <c r="AP90" s="15"/>
      <c r="AQ90" s="15"/>
      <c r="AR90" s="15"/>
      <c r="AS90" s="15"/>
      <c r="AT90" s="15"/>
      <c r="AU90" s="15"/>
      <c r="AV90" s="15"/>
      <c r="AW90" s="15"/>
    </row>
    <row r="91" spans="10:50" x14ac:dyDescent="0.2">
      <c r="J91" s="15"/>
      <c r="K91" s="15"/>
      <c r="L91" s="15"/>
      <c r="M91" s="15"/>
      <c r="N91" s="15"/>
      <c r="O91" s="15"/>
      <c r="P91" s="15"/>
      <c r="Q91" s="15"/>
      <c r="AL91" s="30"/>
      <c r="AM91" s="15"/>
      <c r="AN91" s="15"/>
      <c r="AO91" s="15"/>
      <c r="AP91" s="15"/>
      <c r="AQ91" s="15"/>
      <c r="AR91" s="15"/>
      <c r="AS91" s="15"/>
      <c r="AT91" s="15"/>
      <c r="AU91" s="15"/>
      <c r="AV91" s="15"/>
      <c r="AW91" s="15"/>
    </row>
    <row r="92" spans="10:50" x14ac:dyDescent="0.2">
      <c r="J92" s="15"/>
      <c r="K92" s="15"/>
      <c r="L92" s="15"/>
      <c r="M92" s="15"/>
      <c r="N92" s="15"/>
      <c r="O92" s="15"/>
      <c r="P92" s="15"/>
      <c r="Q92" s="15"/>
      <c r="AL92" s="30"/>
      <c r="AM92" s="15"/>
      <c r="AN92" s="15"/>
      <c r="AO92" s="15"/>
      <c r="AP92" s="15"/>
      <c r="AQ92" s="15"/>
      <c r="AR92" s="15"/>
      <c r="AS92" s="15"/>
      <c r="AT92" s="15"/>
      <c r="AU92" s="15"/>
      <c r="AV92" s="15"/>
      <c r="AW92" s="15"/>
    </row>
    <row r="93" spans="10:50" x14ac:dyDescent="0.2">
      <c r="J93" s="15"/>
      <c r="K93" s="15"/>
      <c r="L93" s="15"/>
      <c r="M93" s="15"/>
      <c r="N93" s="15"/>
      <c r="O93" s="15"/>
      <c r="P93" s="15"/>
      <c r="Q93" s="15"/>
      <c r="AL93" s="30"/>
      <c r="AM93" s="15"/>
      <c r="AN93" s="15"/>
      <c r="AO93" s="15"/>
      <c r="AP93" s="15"/>
      <c r="AQ93" s="15"/>
      <c r="AR93" s="15"/>
      <c r="AS93" s="15"/>
      <c r="AT93" s="15"/>
      <c r="AU93" s="15"/>
      <c r="AV93" s="15"/>
      <c r="AW93" s="15"/>
    </row>
    <row r="94" spans="10:50" x14ac:dyDescent="0.2">
      <c r="J94" s="15"/>
      <c r="K94" s="15"/>
      <c r="L94" s="15"/>
      <c r="M94" s="15"/>
      <c r="N94" s="15"/>
      <c r="O94" s="15"/>
      <c r="P94" s="15"/>
      <c r="Q94" s="15"/>
      <c r="AL94" s="30"/>
      <c r="AM94" s="15"/>
      <c r="AN94" s="15"/>
      <c r="AO94" s="15"/>
      <c r="AP94" s="15"/>
      <c r="AQ94" s="15"/>
      <c r="AR94" s="15"/>
      <c r="AS94" s="15"/>
      <c r="AT94" s="15"/>
      <c r="AU94" s="15"/>
      <c r="AV94" s="15"/>
      <c r="AW94" s="15"/>
    </row>
    <row r="95" spans="10:50" x14ac:dyDescent="0.2">
      <c r="J95" s="15"/>
      <c r="K95" s="15"/>
      <c r="L95" s="15"/>
      <c r="M95" s="15"/>
      <c r="N95" s="15"/>
      <c r="O95" s="15"/>
      <c r="P95" s="15"/>
      <c r="Q95" s="15"/>
      <c r="AL95" s="30"/>
      <c r="AM95" s="15"/>
      <c r="AN95" s="15"/>
      <c r="AO95" s="15"/>
      <c r="AP95" s="15"/>
      <c r="AQ95" s="15"/>
      <c r="AR95" s="15"/>
      <c r="AS95" s="15"/>
      <c r="AT95" s="15"/>
      <c r="AU95" s="15"/>
      <c r="AV95" s="15"/>
      <c r="AW95" s="15"/>
    </row>
    <row r="96" spans="10:50" x14ac:dyDescent="0.2">
      <c r="J96" s="15"/>
      <c r="K96" s="15"/>
      <c r="L96" s="15"/>
      <c r="M96" s="15"/>
      <c r="N96" s="15"/>
      <c r="O96" s="15"/>
      <c r="P96" s="15"/>
      <c r="Q96" s="15"/>
      <c r="AL96" s="30"/>
      <c r="AM96" s="15"/>
      <c r="AN96" s="15"/>
      <c r="AO96" s="15"/>
      <c r="AP96" s="15"/>
      <c r="AQ96" s="15"/>
      <c r="AR96" s="15"/>
      <c r="AS96" s="15"/>
      <c r="AT96" s="15"/>
      <c r="AU96" s="15"/>
      <c r="AV96" s="15"/>
      <c r="AW96" s="15"/>
    </row>
    <row r="97" spans="10:49" x14ac:dyDescent="0.2">
      <c r="J97" s="15"/>
      <c r="K97" s="15"/>
      <c r="L97" s="15"/>
      <c r="M97" s="15"/>
      <c r="N97" s="15"/>
      <c r="O97" s="15"/>
      <c r="P97" s="15"/>
      <c r="Q97" s="15"/>
      <c r="AL97" s="30"/>
      <c r="AM97" s="15"/>
      <c r="AN97" s="15"/>
      <c r="AO97" s="15"/>
      <c r="AP97" s="15"/>
      <c r="AQ97" s="15"/>
      <c r="AR97" s="15"/>
      <c r="AS97" s="15"/>
      <c r="AT97" s="15"/>
      <c r="AU97" s="15"/>
      <c r="AV97" s="15"/>
      <c r="AW97" s="15"/>
    </row>
    <row r="98" spans="10:49" x14ac:dyDescent="0.2">
      <c r="J98" s="15"/>
      <c r="K98" s="15"/>
      <c r="L98" s="15"/>
      <c r="M98" s="15"/>
      <c r="N98" s="15"/>
      <c r="O98" s="15"/>
      <c r="P98" s="15"/>
      <c r="Q98" s="15"/>
      <c r="AL98" s="30"/>
      <c r="AM98" s="15"/>
      <c r="AN98" s="15"/>
      <c r="AO98" s="15"/>
      <c r="AP98" s="15"/>
      <c r="AQ98" s="15"/>
      <c r="AR98" s="15"/>
      <c r="AS98" s="15"/>
      <c r="AT98" s="15"/>
      <c r="AU98" s="15"/>
      <c r="AV98" s="15"/>
      <c r="AW98" s="15"/>
    </row>
    <row r="99" spans="10:49" x14ac:dyDescent="0.2">
      <c r="J99" s="15"/>
      <c r="K99" s="15"/>
      <c r="L99" s="15"/>
      <c r="M99" s="15"/>
      <c r="N99" s="15"/>
      <c r="O99" s="15"/>
      <c r="P99" s="15"/>
      <c r="Q99" s="15"/>
      <c r="AL99" s="30"/>
      <c r="AM99" s="15"/>
      <c r="AN99" s="15"/>
      <c r="AO99" s="15"/>
      <c r="AP99" s="15"/>
      <c r="AQ99" s="15"/>
      <c r="AR99" s="15"/>
      <c r="AS99" s="15"/>
      <c r="AT99" s="15"/>
      <c r="AU99" s="15"/>
      <c r="AV99" s="15"/>
      <c r="AW99" s="15"/>
    </row>
    <row r="100" spans="10:49" x14ac:dyDescent="0.2">
      <c r="J100" s="15"/>
      <c r="K100" s="15"/>
      <c r="L100" s="15"/>
      <c r="M100" s="15"/>
      <c r="N100" s="15"/>
      <c r="O100" s="15"/>
      <c r="P100" s="15"/>
      <c r="Q100" s="15"/>
      <c r="AL100" s="30"/>
      <c r="AM100" s="15"/>
      <c r="AN100" s="15"/>
      <c r="AO100" s="15"/>
      <c r="AP100" s="15"/>
      <c r="AQ100" s="15"/>
      <c r="AR100" s="15"/>
      <c r="AS100" s="15"/>
      <c r="AT100" s="15"/>
      <c r="AU100" s="15"/>
      <c r="AV100" s="15"/>
      <c r="AW100" s="15"/>
    </row>
    <row r="101" spans="10:49" x14ac:dyDescent="0.2">
      <c r="J101" s="15"/>
      <c r="K101" s="15"/>
      <c r="L101" s="15"/>
      <c r="M101" s="15"/>
      <c r="N101" s="15"/>
      <c r="O101" s="15"/>
      <c r="P101" s="15"/>
      <c r="Q101" s="15"/>
      <c r="AL101" s="30"/>
      <c r="AM101" s="15"/>
      <c r="AN101" s="15"/>
      <c r="AO101" s="15"/>
      <c r="AP101" s="15"/>
      <c r="AQ101" s="15"/>
      <c r="AR101" s="15"/>
      <c r="AS101" s="15"/>
      <c r="AT101" s="15"/>
      <c r="AU101" s="15"/>
      <c r="AV101" s="15"/>
      <c r="AW101" s="15"/>
    </row>
    <row r="102" spans="10:49" x14ac:dyDescent="0.2">
      <c r="J102" s="15"/>
      <c r="K102" s="15"/>
      <c r="L102" s="15"/>
      <c r="M102" s="15"/>
      <c r="N102" s="15"/>
      <c r="O102" s="15"/>
      <c r="P102" s="15"/>
      <c r="Q102" s="15"/>
      <c r="AL102" s="30"/>
      <c r="AM102" s="15"/>
      <c r="AN102" s="15"/>
      <c r="AO102" s="15"/>
      <c r="AP102" s="15"/>
      <c r="AQ102" s="15"/>
      <c r="AR102" s="15"/>
      <c r="AS102" s="15"/>
      <c r="AT102" s="15"/>
      <c r="AU102" s="15"/>
      <c r="AV102" s="15"/>
      <c r="AW102" s="15"/>
    </row>
    <row r="103" spans="10:49" x14ac:dyDescent="0.2">
      <c r="J103" s="15"/>
      <c r="K103" s="15"/>
      <c r="L103" s="15"/>
      <c r="M103" s="15"/>
      <c r="N103" s="15"/>
      <c r="O103" s="15"/>
      <c r="P103" s="15"/>
      <c r="Q103" s="15"/>
      <c r="AL103" s="15"/>
      <c r="AM103" s="15"/>
      <c r="AN103" s="15"/>
      <c r="AO103" s="15"/>
      <c r="AP103" s="15"/>
      <c r="AQ103" s="15"/>
      <c r="AR103" s="15"/>
      <c r="AS103" s="15"/>
      <c r="AT103" s="15"/>
      <c r="AU103" s="15"/>
      <c r="AV103" s="15"/>
      <c r="AW103" s="15"/>
    </row>
    <row r="104" spans="10:49" x14ac:dyDescent="0.2">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row>
    <row r="105" spans="10:49" x14ac:dyDescent="0.2">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row>
    <row r="106" spans="10:49" x14ac:dyDescent="0.2">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row>
    <row r="107" spans="10:49" x14ac:dyDescent="0.2">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row>
    <row r="108" spans="10:49" x14ac:dyDescent="0.2">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row>
    <row r="109" spans="10:49" x14ac:dyDescent="0.2">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row>
    <row r="110" spans="10:49" x14ac:dyDescent="0.2">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row>
    <row r="111" spans="10:49" x14ac:dyDescent="0.2">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row>
    <row r="112" spans="10:49" x14ac:dyDescent="0.2">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row>
    <row r="113" spans="10:49" x14ac:dyDescent="0.2">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row>
    <row r="114" spans="10:49" x14ac:dyDescent="0.2">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row>
    <row r="115" spans="10:49" x14ac:dyDescent="0.2">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row>
    <row r="116" spans="10:49" x14ac:dyDescent="0.2">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row>
    <row r="117" spans="10:49" x14ac:dyDescent="0.2">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row>
    <row r="118" spans="10:49" x14ac:dyDescent="0.2">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row>
    <row r="119" spans="10:49" x14ac:dyDescent="0.2">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row>
    <row r="120" spans="10:49" x14ac:dyDescent="0.2">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row>
    <row r="121" spans="10:49" x14ac:dyDescent="0.2">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5"/>
      <c r="AN121" s="15"/>
      <c r="AO121" s="15"/>
      <c r="AP121" s="15"/>
      <c r="AQ121" s="15"/>
      <c r="AR121" s="15"/>
      <c r="AS121" s="15"/>
      <c r="AT121" s="15"/>
      <c r="AU121" s="15"/>
      <c r="AV121" s="15"/>
      <c r="AW121" s="15"/>
    </row>
    <row r="122" spans="10:49" x14ac:dyDescent="0.2">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5"/>
      <c r="AN122" s="15"/>
      <c r="AO122" s="15"/>
      <c r="AP122" s="15"/>
      <c r="AQ122" s="15"/>
      <c r="AR122" s="15"/>
      <c r="AS122" s="15"/>
      <c r="AT122" s="15"/>
      <c r="AU122" s="15"/>
      <c r="AV122" s="15"/>
      <c r="AW122" s="15"/>
    </row>
    <row r="123" spans="10:49" x14ac:dyDescent="0.2">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5"/>
      <c r="AN123" s="15"/>
      <c r="AO123" s="15"/>
      <c r="AP123" s="15"/>
      <c r="AQ123" s="15"/>
      <c r="AR123" s="15"/>
      <c r="AS123" s="15"/>
      <c r="AT123" s="15"/>
      <c r="AU123" s="15"/>
      <c r="AV123" s="15"/>
      <c r="AW123" s="15"/>
    </row>
    <row r="124" spans="10:49" x14ac:dyDescent="0.2">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5"/>
      <c r="AN124" s="15"/>
      <c r="AO124" s="15"/>
      <c r="AP124" s="15"/>
      <c r="AQ124" s="15"/>
      <c r="AR124" s="15"/>
      <c r="AS124" s="15"/>
      <c r="AT124" s="15"/>
      <c r="AU124" s="15"/>
      <c r="AV124" s="15"/>
      <c r="AW124" s="15"/>
    </row>
    <row r="125" spans="10:49" x14ac:dyDescent="0.2">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5"/>
      <c r="AN125" s="15"/>
      <c r="AO125" s="15"/>
      <c r="AP125" s="15"/>
      <c r="AQ125" s="15"/>
      <c r="AR125" s="15"/>
      <c r="AS125" s="15"/>
      <c r="AT125" s="15"/>
      <c r="AU125" s="15"/>
      <c r="AV125" s="15"/>
      <c r="AW125" s="15"/>
    </row>
    <row r="126" spans="10:49" x14ac:dyDescent="0.2">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5"/>
      <c r="AN126" s="15"/>
      <c r="AO126" s="15"/>
      <c r="AP126" s="15"/>
      <c r="AQ126" s="15"/>
      <c r="AR126" s="15"/>
      <c r="AS126" s="15"/>
      <c r="AT126" s="15"/>
      <c r="AU126" s="15"/>
      <c r="AV126" s="15"/>
      <c r="AW126" s="15"/>
    </row>
    <row r="127" spans="10:49" x14ac:dyDescent="0.2">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5"/>
      <c r="AS127" s="15"/>
      <c r="AT127" s="15"/>
      <c r="AU127" s="15"/>
      <c r="AV127" s="15"/>
      <c r="AW127" s="15"/>
    </row>
    <row r="128" spans="10:49" x14ac:dyDescent="0.2">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c r="AR128" s="15"/>
      <c r="AS128" s="15"/>
      <c r="AT128" s="15"/>
      <c r="AU128" s="15"/>
      <c r="AV128" s="15"/>
      <c r="AW128" s="15"/>
    </row>
    <row r="129" spans="10:49" x14ac:dyDescent="0.2">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15"/>
      <c r="AV129" s="15"/>
      <c r="AW129" s="15"/>
    </row>
    <row r="130" spans="10:49" x14ac:dyDescent="0.2">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c r="AU130" s="15"/>
      <c r="AV130" s="15"/>
      <c r="AW130" s="15"/>
    </row>
    <row r="131" spans="10:49" x14ac:dyDescent="0.2">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c r="AU131" s="15"/>
      <c r="AV131" s="15"/>
      <c r="AW131" s="15"/>
    </row>
    <row r="132" spans="10:49" x14ac:dyDescent="0.2">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c r="AU132" s="15"/>
      <c r="AV132" s="15"/>
      <c r="AW132" s="15"/>
    </row>
    <row r="133" spans="10:49" x14ac:dyDescent="0.2">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15"/>
      <c r="AV133" s="15"/>
      <c r="AW133" s="15"/>
    </row>
    <row r="134" spans="10:49" x14ac:dyDescent="0.2">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15"/>
      <c r="AW134" s="15"/>
    </row>
    <row r="135" spans="10:49" x14ac:dyDescent="0.2">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row>
    <row r="136" spans="10:49" x14ac:dyDescent="0.2">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row>
    <row r="137" spans="10:49" x14ac:dyDescent="0.2">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row>
    <row r="138" spans="10:49" x14ac:dyDescent="0.2">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row>
    <row r="139" spans="10:49" x14ac:dyDescent="0.2">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row>
    <row r="140" spans="10:49" x14ac:dyDescent="0.2">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15"/>
    </row>
    <row r="141" spans="10:49" x14ac:dyDescent="0.2">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row>
    <row r="142" spans="10:49" x14ac:dyDescent="0.2">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15"/>
    </row>
    <row r="143" spans="10:49" x14ac:dyDescent="0.2">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15"/>
    </row>
    <row r="144" spans="10:49" x14ac:dyDescent="0.2">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15"/>
    </row>
    <row r="145" spans="10:49" x14ac:dyDescent="0.2">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row>
    <row r="146" spans="10:49" x14ac:dyDescent="0.2">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row>
    <row r="147" spans="10:49" x14ac:dyDescent="0.2">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row>
    <row r="148" spans="10:49" x14ac:dyDescent="0.2">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15"/>
    </row>
    <row r="149" spans="10:49" x14ac:dyDescent="0.2">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15"/>
    </row>
    <row r="150" spans="10:49" x14ac:dyDescent="0.2">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15"/>
    </row>
    <row r="151" spans="10:49" x14ac:dyDescent="0.2">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15"/>
    </row>
    <row r="152" spans="10:49" x14ac:dyDescent="0.2">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15"/>
    </row>
    <row r="153" spans="10:49" x14ac:dyDescent="0.2">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15"/>
    </row>
    <row r="154" spans="10:49" x14ac:dyDescent="0.2">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row>
    <row r="155" spans="10:49" x14ac:dyDescent="0.2">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row>
    <row r="156" spans="10:49" x14ac:dyDescent="0.2">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row>
    <row r="157" spans="10:49" x14ac:dyDescent="0.2">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row>
    <row r="158" spans="10:49" x14ac:dyDescent="0.2">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row>
    <row r="159" spans="10:49" x14ac:dyDescent="0.2">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row>
    <row r="160" spans="10:49" x14ac:dyDescent="0.2">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row>
    <row r="161" spans="10:49" x14ac:dyDescent="0.2">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row>
    <row r="162" spans="10:49" x14ac:dyDescent="0.2">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row>
    <row r="163" spans="10:49" x14ac:dyDescent="0.2">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row>
    <row r="164" spans="10:49" x14ac:dyDescent="0.2">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row>
    <row r="165" spans="10:49" x14ac:dyDescent="0.2">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row>
    <row r="166" spans="10:49" x14ac:dyDescent="0.2">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row>
    <row r="167" spans="10:49" x14ac:dyDescent="0.2">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row>
    <row r="168" spans="10:49" x14ac:dyDescent="0.2">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row>
    <row r="169" spans="10:49" x14ac:dyDescent="0.2">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row>
    <row r="170" spans="10:49" x14ac:dyDescent="0.2">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row>
    <row r="171" spans="10:49" x14ac:dyDescent="0.2">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row>
    <row r="172" spans="10:49" x14ac:dyDescent="0.2">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row>
    <row r="173" spans="10:49" x14ac:dyDescent="0.2">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15"/>
    </row>
    <row r="174" spans="10:49" x14ac:dyDescent="0.2">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15"/>
    </row>
    <row r="175" spans="10:49" x14ac:dyDescent="0.2">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15"/>
    </row>
    <row r="176" spans="10:49" x14ac:dyDescent="0.2">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15"/>
    </row>
    <row r="177" spans="10:49" x14ac:dyDescent="0.2">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row>
    <row r="178" spans="10:49" x14ac:dyDescent="0.2">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row>
    <row r="179" spans="10:49" x14ac:dyDescent="0.2">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row>
    <row r="180" spans="10:49" x14ac:dyDescent="0.2">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row>
    <row r="181" spans="10:49" x14ac:dyDescent="0.2">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row>
    <row r="182" spans="10:49" x14ac:dyDescent="0.2">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row>
    <row r="183" spans="10:49" x14ac:dyDescent="0.2">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row>
    <row r="184" spans="10:49" x14ac:dyDescent="0.2">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row>
    <row r="185" spans="10:49" x14ac:dyDescent="0.2">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row>
    <row r="186" spans="10:49" x14ac:dyDescent="0.2">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row>
    <row r="187" spans="10:49" x14ac:dyDescent="0.2">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row>
    <row r="188" spans="10:49" x14ac:dyDescent="0.2">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row>
    <row r="189" spans="10:49" x14ac:dyDescent="0.2">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row>
    <row r="190" spans="10:49" x14ac:dyDescent="0.2">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row>
    <row r="191" spans="10:49" x14ac:dyDescent="0.2">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row>
    <row r="192" spans="10:49" x14ac:dyDescent="0.2">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row>
    <row r="193" spans="10:49" x14ac:dyDescent="0.2">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row>
    <row r="194" spans="10:49" x14ac:dyDescent="0.2">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row>
    <row r="195" spans="10:49" x14ac:dyDescent="0.2">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row>
    <row r="196" spans="10:49" x14ac:dyDescent="0.2">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row>
    <row r="197" spans="10:49" x14ac:dyDescent="0.2">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row>
    <row r="198" spans="10:49" x14ac:dyDescent="0.2">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row>
    <row r="199" spans="10:49" x14ac:dyDescent="0.2">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row>
    <row r="200" spans="10:49" x14ac:dyDescent="0.2">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row>
    <row r="201" spans="10:49" x14ac:dyDescent="0.2">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row>
    <row r="202" spans="10:49" x14ac:dyDescent="0.2">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row>
    <row r="203" spans="10:49" x14ac:dyDescent="0.2">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row>
    <row r="204" spans="10:49" x14ac:dyDescent="0.2">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row>
    <row r="205" spans="10:49" x14ac:dyDescent="0.2">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row>
    <row r="206" spans="10:49" x14ac:dyDescent="0.2">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row>
    <row r="207" spans="10:49" x14ac:dyDescent="0.2">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row>
    <row r="208" spans="10:49" x14ac:dyDescent="0.2">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row>
    <row r="209" spans="10:49" x14ac:dyDescent="0.2">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row>
    <row r="210" spans="10:49" x14ac:dyDescent="0.2">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row>
    <row r="211" spans="10:49" x14ac:dyDescent="0.2">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row>
    <row r="212" spans="10:49" x14ac:dyDescent="0.2">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row>
    <row r="213" spans="10:49" x14ac:dyDescent="0.2">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row>
    <row r="214" spans="10:49" x14ac:dyDescent="0.2">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row>
    <row r="215" spans="10:49" x14ac:dyDescent="0.2">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row>
    <row r="216" spans="10:49" x14ac:dyDescent="0.2">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row>
    <row r="217" spans="10:49" x14ac:dyDescent="0.2">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row>
    <row r="218" spans="10:49" x14ac:dyDescent="0.2">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row>
    <row r="219" spans="10:49" x14ac:dyDescent="0.2">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row>
    <row r="220" spans="10:49" x14ac:dyDescent="0.2">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row>
    <row r="221" spans="10:49" x14ac:dyDescent="0.2">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row>
    <row r="222" spans="10:49" x14ac:dyDescent="0.2">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row>
    <row r="223" spans="10:49" x14ac:dyDescent="0.2">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row>
    <row r="224" spans="10:49" x14ac:dyDescent="0.2">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row>
    <row r="225" spans="10:49" x14ac:dyDescent="0.2">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row>
    <row r="226" spans="10:49" x14ac:dyDescent="0.2">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row>
    <row r="227" spans="10:49" x14ac:dyDescent="0.2">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row>
    <row r="228" spans="10:49" x14ac:dyDescent="0.2">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row>
    <row r="229" spans="10:49" x14ac:dyDescent="0.2">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row>
    <row r="230" spans="10:49" x14ac:dyDescent="0.2">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row>
    <row r="231" spans="10:49" x14ac:dyDescent="0.2">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row>
    <row r="232" spans="10:49" x14ac:dyDescent="0.2">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row>
    <row r="233" spans="10:49" x14ac:dyDescent="0.2">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row>
    <row r="234" spans="10:49" x14ac:dyDescent="0.2">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row>
    <row r="235" spans="10:49" x14ac:dyDescent="0.2">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row>
    <row r="236" spans="10:49" x14ac:dyDescent="0.2">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row>
    <row r="237" spans="10:49" x14ac:dyDescent="0.2">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row>
    <row r="238" spans="10:49" x14ac:dyDescent="0.2">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row>
    <row r="239" spans="10:49" x14ac:dyDescent="0.2">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row>
    <row r="240" spans="10:49" x14ac:dyDescent="0.2">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row>
    <row r="241" spans="10:49" x14ac:dyDescent="0.2">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row>
    <row r="242" spans="10:49" x14ac:dyDescent="0.2">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row>
    <row r="243" spans="10:49" x14ac:dyDescent="0.2">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row>
    <row r="244" spans="10:49" x14ac:dyDescent="0.2">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row>
    <row r="245" spans="10:49" x14ac:dyDescent="0.2">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row>
    <row r="246" spans="10:49" x14ac:dyDescent="0.2">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row>
    <row r="247" spans="10:49" x14ac:dyDescent="0.2">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row>
    <row r="248" spans="10:49" x14ac:dyDescent="0.2">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row>
    <row r="249" spans="10:49" x14ac:dyDescent="0.2">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row>
    <row r="250" spans="10:49" x14ac:dyDescent="0.2">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row>
    <row r="251" spans="10:49" x14ac:dyDescent="0.2">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row>
    <row r="252" spans="10:49" x14ac:dyDescent="0.2">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row>
    <row r="253" spans="10:49" x14ac:dyDescent="0.2">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row>
    <row r="254" spans="10:49" x14ac:dyDescent="0.2">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row>
    <row r="255" spans="10:49" x14ac:dyDescent="0.2">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row>
    <row r="256" spans="10:49" x14ac:dyDescent="0.2">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row>
    <row r="257" spans="10:49" x14ac:dyDescent="0.2">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row>
    <row r="258" spans="10:49" x14ac:dyDescent="0.2">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row>
    <row r="259" spans="10:49" x14ac:dyDescent="0.2">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row>
    <row r="260" spans="10:49" x14ac:dyDescent="0.2">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row>
    <row r="261" spans="10:49" x14ac:dyDescent="0.2">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row>
    <row r="262" spans="10:49" x14ac:dyDescent="0.2">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row>
    <row r="263" spans="10:49" x14ac:dyDescent="0.2">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row>
    <row r="264" spans="10:49" x14ac:dyDescent="0.2">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row>
    <row r="265" spans="10:49" x14ac:dyDescent="0.2">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row>
    <row r="266" spans="10:49" x14ac:dyDescent="0.2">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row>
    <row r="267" spans="10:49" x14ac:dyDescent="0.2">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row>
    <row r="268" spans="10:49" x14ac:dyDescent="0.2">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row>
    <row r="269" spans="10:49" x14ac:dyDescent="0.2">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row>
    <row r="270" spans="10:49" x14ac:dyDescent="0.2">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row>
  </sheetData>
  <sheetProtection password="CC71" sheet="1" objects="1" scenarios="1" formatCells="0" formatColumns="0" formatRows="0"/>
  <mergeCells count="8">
    <mergeCell ref="G1:H1"/>
    <mergeCell ref="F5:H5"/>
    <mergeCell ref="A40:A42"/>
    <mergeCell ref="C40:D40"/>
    <mergeCell ref="E40:G40"/>
    <mergeCell ref="C41:D41"/>
    <mergeCell ref="E41:G41"/>
    <mergeCell ref="E42:G42"/>
  </mergeCells>
  <conditionalFormatting sqref="D4:D38">
    <cfRule type="expression" dxfId="63" priority="1" stopIfTrue="1">
      <formula>$H$3="Punkte"</formula>
    </cfRule>
    <cfRule type="expression" dxfId="62" priority="2" stopIfTrue="1">
      <formula>$H$3="BE"</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8" right="0.41" top="0.43" bottom="0.25" header="0.36" footer="0.38"/>
  <pageSetup paperSize="9" orientation="portrait" horizontalDpi="1200" verticalDpi="12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AX270"/>
  <sheetViews>
    <sheetView showGridLines="0" workbookViewId="0">
      <selection activeCell="H31" sqref="H31"/>
    </sheetView>
  </sheetViews>
  <sheetFormatPr baseColWidth="10" defaultRowHeight="12.75" x14ac:dyDescent="0.2"/>
  <cols>
    <col min="1" max="1" width="4.5703125" style="163" customWidth="1"/>
    <col min="2" max="2" width="28" style="163" customWidth="1"/>
    <col min="3" max="3" width="8.5703125" style="163" customWidth="1"/>
    <col min="4" max="4" width="6.5703125" style="163" customWidth="1"/>
    <col min="5" max="5" width="7.7109375" style="163" customWidth="1"/>
    <col min="6" max="6" width="8.42578125" style="163" customWidth="1"/>
    <col min="7" max="7" width="9" style="163" customWidth="1"/>
    <col min="8" max="8" width="9.5703125" style="163" customWidth="1"/>
    <col min="9" max="9" width="6.28515625" style="163" customWidth="1"/>
    <col min="10" max="10" width="4" style="163" hidden="1" customWidth="1"/>
    <col min="11" max="11" width="3.5703125" style="163" customWidth="1"/>
    <col min="12" max="12" width="8.7109375" style="163" customWidth="1"/>
    <col min="13" max="17" width="11.42578125" style="163"/>
    <col min="18" max="18" width="10.5703125" style="163" bestFit="1" customWidth="1"/>
    <col min="19" max="19" width="9.85546875" style="163" bestFit="1" customWidth="1"/>
    <col min="20" max="21" width="11.42578125" style="163"/>
    <col min="22" max="22" width="5.140625" style="163" customWidth="1"/>
    <col min="23" max="23" width="11.42578125" style="163"/>
    <col min="24" max="24" width="12" style="163" customWidth="1"/>
    <col min="25" max="27" width="11.42578125" style="163"/>
    <col min="28" max="28" width="1.42578125" style="163" customWidth="1"/>
    <col min="29" max="33" width="11.42578125" style="163"/>
    <col min="34" max="34" width="0.85546875" style="163" customWidth="1"/>
    <col min="35" max="16384" width="11.42578125" style="163"/>
  </cols>
  <sheetData>
    <row r="1" spans="1:14" ht="15" x14ac:dyDescent="0.25">
      <c r="A1" s="158"/>
      <c r="B1" s="200" t="s">
        <v>80</v>
      </c>
      <c r="C1" s="379" t="str">
        <f>IF(Notenbogen!E1="","",Notenbogen!E1)</f>
        <v/>
      </c>
      <c r="D1" s="187"/>
      <c r="E1" s="158"/>
      <c r="F1" s="160" t="s">
        <v>13</v>
      </c>
      <c r="G1" s="536"/>
      <c r="H1" s="542"/>
      <c r="K1" s="173"/>
    </row>
    <row r="2" spans="1:14" x14ac:dyDescent="0.2">
      <c r="A2" s="158"/>
      <c r="B2" s="164" t="s">
        <v>11</v>
      </c>
      <c r="C2" s="165" t="str">
        <f>IF(Notenbogen!B1="","",Notenbogen!B1)</f>
        <v/>
      </c>
      <c r="D2" s="165"/>
      <c r="E2" s="166"/>
      <c r="F2" s="164" t="s">
        <v>0</v>
      </c>
      <c r="G2" s="167" t="str">
        <f>IF(Notenbogen!M1="","",Notenbogen!M1)</f>
        <v/>
      </c>
      <c r="H2" s="158"/>
      <c r="I2" s="158"/>
      <c r="J2" s="158"/>
      <c r="K2" s="173"/>
    </row>
    <row r="3" spans="1:14" x14ac:dyDescent="0.2">
      <c r="A3" s="9" t="s">
        <v>3</v>
      </c>
      <c r="B3" s="145" t="s">
        <v>4</v>
      </c>
      <c r="C3" s="9" t="s">
        <v>18</v>
      </c>
      <c r="D3" s="9" t="s">
        <v>19</v>
      </c>
      <c r="E3" s="194"/>
      <c r="F3" s="114"/>
      <c r="G3" s="161" t="s">
        <v>48</v>
      </c>
      <c r="H3" s="109" t="s">
        <v>19</v>
      </c>
      <c r="I3" s="158"/>
      <c r="J3" s="158"/>
      <c r="K3" s="173"/>
      <c r="L3" s="115"/>
      <c r="M3" s="115"/>
      <c r="N3" s="114"/>
    </row>
    <row r="4" spans="1:14" x14ac:dyDescent="0.2">
      <c r="A4" s="9">
        <v>1</v>
      </c>
      <c r="B4" s="145" t="str">
        <f>IF(Notenbogen!B4&lt;&gt;"", Notenbogen!B4, "")</f>
        <v/>
      </c>
      <c r="C4" s="154" t="str">
        <f>IF(D4="","",IF($H$3="BE",LOOKUP(IF(E4="",D4+0.01,D4*$H$30/E4+0.5),NB!$X$179:$X$194,NB!$Y$179:$Y$194),D4))</f>
        <v/>
      </c>
      <c r="D4" s="4"/>
      <c r="E4" s="104"/>
      <c r="F4" s="158"/>
      <c r="G4" s="158"/>
      <c r="H4" s="158"/>
      <c r="I4" s="158"/>
      <c r="J4" s="168" t="str">
        <f t="shared" ref="J4:J38" si="0">+B4&amp;D4</f>
        <v/>
      </c>
      <c r="K4" s="173"/>
      <c r="L4" s="110"/>
      <c r="M4" s="110"/>
      <c r="N4" s="114"/>
    </row>
    <row r="5" spans="1:14" x14ac:dyDescent="0.2">
      <c r="A5" s="9">
        <v>2</v>
      </c>
      <c r="B5" s="145" t="str">
        <f>IF(Notenbogen!B5&lt;&gt;"", Notenbogen!B5, "")</f>
        <v/>
      </c>
      <c r="C5" s="154" t="str">
        <f>IF(D5="","",IF($H$3="BE",LOOKUP(IF(E5="",D5+0.01,D5*$H$30/E5+0.5),NB!$X$179:$X$194,NB!$Y$179:$Y$194),D5))</f>
        <v/>
      </c>
      <c r="D5" s="4"/>
      <c r="E5" s="104"/>
      <c r="F5" s="523" t="s">
        <v>12</v>
      </c>
      <c r="G5" s="524"/>
      <c r="H5" s="524"/>
      <c r="I5" s="158"/>
      <c r="J5" s="168" t="str">
        <f t="shared" si="0"/>
        <v/>
      </c>
      <c r="K5" s="173"/>
      <c r="L5" s="110"/>
      <c r="M5" s="110"/>
      <c r="N5" s="114"/>
    </row>
    <row r="6" spans="1:14" x14ac:dyDescent="0.2">
      <c r="A6" s="9">
        <v>3</v>
      </c>
      <c r="B6" s="145" t="str">
        <f>IF(Notenbogen!B6&lt;&gt;"", Notenbogen!B6, "")</f>
        <v/>
      </c>
      <c r="C6" s="154" t="str">
        <f>IF(D6="","",IF($H$3="BE",LOOKUP(IF(E6="",D6+0.01,D6*$H$30/E6+0.5),NB!$X$179:$X$194,NB!$Y$179:$Y$194),D6))</f>
        <v/>
      </c>
      <c r="D6" s="4"/>
      <c r="E6" s="104"/>
      <c r="F6" s="169" t="s">
        <v>18</v>
      </c>
      <c r="G6" s="137" t="s">
        <v>5</v>
      </c>
      <c r="H6" s="169" t="s">
        <v>17</v>
      </c>
      <c r="I6" s="158"/>
      <c r="J6" s="168" t="str">
        <f t="shared" si="0"/>
        <v/>
      </c>
      <c r="K6" s="173"/>
      <c r="L6" s="110"/>
      <c r="M6" s="110"/>
      <c r="N6" s="114"/>
    </row>
    <row r="7" spans="1:14" x14ac:dyDescent="0.2">
      <c r="A7" s="9">
        <v>4</v>
      </c>
      <c r="B7" s="145" t="str">
        <f>IF(Notenbogen!B7&lt;&gt;"", Notenbogen!B7, "")</f>
        <v/>
      </c>
      <c r="C7" s="154" t="str">
        <f>IF(D7="","",IF($H$3="BE",LOOKUP(IF(E7="",D7+0.01,D7*$H$30/E7+0.5),NB!$X$179:$X$194,NB!$Y$179:$Y$194),D7))</f>
        <v/>
      </c>
      <c r="D7" s="4"/>
      <c r="E7" s="104"/>
      <c r="F7" s="170">
        <v>15</v>
      </c>
      <c r="G7" s="88">
        <f>IF(G$25="","",COUNTIF(C$4:C$38,F7))</f>
        <v>0</v>
      </c>
      <c r="H7" s="89" t="e">
        <f t="shared" ref="H7:H22" si="1">IF(G$25="","",G7/G$25)</f>
        <v>#DIV/0!</v>
      </c>
      <c r="I7" s="158"/>
      <c r="J7" s="168" t="str">
        <f t="shared" si="0"/>
        <v/>
      </c>
      <c r="K7" s="173"/>
      <c r="L7" s="114"/>
      <c r="M7" s="114"/>
      <c r="N7" s="114"/>
    </row>
    <row r="8" spans="1:14" x14ac:dyDescent="0.2">
      <c r="A8" s="9">
        <v>5</v>
      </c>
      <c r="B8" s="145" t="str">
        <f>IF(Notenbogen!B8&lt;&gt;"", Notenbogen!B8, "")</f>
        <v/>
      </c>
      <c r="C8" s="154" t="str">
        <f>IF(D8="","",IF($H$3="BE",LOOKUP(IF(E8="",D8+0.01,D8*$H$30/E8+0.5),NB!$X$179:$X$194,NB!$Y$179:$Y$194),D8))</f>
        <v/>
      </c>
      <c r="D8" s="4"/>
      <c r="E8" s="104"/>
      <c r="F8" s="171">
        <v>14</v>
      </c>
      <c r="G8" s="84">
        <f t="shared" ref="G8:G22" si="2">IF(G$25="","",COUNTIF(C$4:C$38,F8))</f>
        <v>0</v>
      </c>
      <c r="H8" s="91" t="e">
        <f t="shared" si="1"/>
        <v>#DIV/0!</v>
      </c>
      <c r="I8" s="105" t="e">
        <f>+H7+H8+H9</f>
        <v>#DIV/0!</v>
      </c>
      <c r="J8" s="168" t="str">
        <f t="shared" si="0"/>
        <v/>
      </c>
      <c r="K8" s="173"/>
      <c r="L8" s="110"/>
      <c r="M8" s="110"/>
      <c r="N8" s="114"/>
    </row>
    <row r="9" spans="1:14" x14ac:dyDescent="0.2">
      <c r="A9" s="9">
        <v>6</v>
      </c>
      <c r="B9" s="145" t="str">
        <f>IF(Notenbogen!B9&lt;&gt;"", Notenbogen!B9, "")</f>
        <v/>
      </c>
      <c r="C9" s="154" t="str">
        <f>IF(D9="","",IF($H$3="BE",LOOKUP(IF(E9="",D9+0.01,D9*$H$30/E9+0.5),NB!$X$179:$X$194,NB!$Y$179:$Y$194),D9))</f>
        <v/>
      </c>
      <c r="D9" s="4"/>
      <c r="E9" s="104"/>
      <c r="F9" s="172">
        <v>13</v>
      </c>
      <c r="G9" s="93">
        <f t="shared" si="2"/>
        <v>0</v>
      </c>
      <c r="H9" s="94" t="e">
        <f t="shared" si="1"/>
        <v>#DIV/0!</v>
      </c>
      <c r="I9" s="158">
        <f>+G7+G8+G9</f>
        <v>0</v>
      </c>
      <c r="J9" s="168" t="str">
        <f t="shared" si="0"/>
        <v/>
      </c>
      <c r="K9" s="173"/>
      <c r="L9" s="110"/>
      <c r="M9" s="110"/>
      <c r="N9" s="114"/>
    </row>
    <row r="10" spans="1:14" x14ac:dyDescent="0.2">
      <c r="A10" s="9">
        <v>7</v>
      </c>
      <c r="B10" s="145" t="str">
        <f>IF(Notenbogen!B10&lt;&gt;"", Notenbogen!B10, "")</f>
        <v/>
      </c>
      <c r="C10" s="154" t="str">
        <f>IF(D10="","",IF($H$3="BE",LOOKUP(IF(E10="",D10+0.01,D10*$H$30/E10+0.5),NB!$X$179:$X$194,NB!$Y$179:$Y$194),D10))</f>
        <v/>
      </c>
      <c r="D10" s="4"/>
      <c r="E10" s="104"/>
      <c r="F10" s="170">
        <v>12</v>
      </c>
      <c r="G10" s="88">
        <f t="shared" si="2"/>
        <v>0</v>
      </c>
      <c r="H10" s="89" t="e">
        <f t="shared" si="1"/>
        <v>#DIV/0!</v>
      </c>
      <c r="I10" s="158"/>
      <c r="J10" s="168" t="str">
        <f t="shared" si="0"/>
        <v/>
      </c>
      <c r="K10" s="173"/>
      <c r="L10" s="110"/>
      <c r="M10" s="110"/>
      <c r="N10" s="114"/>
    </row>
    <row r="11" spans="1:14" x14ac:dyDescent="0.2">
      <c r="A11" s="9">
        <v>8</v>
      </c>
      <c r="B11" s="145" t="str">
        <f>IF(Notenbogen!B11&lt;&gt;"", Notenbogen!B11, "")</f>
        <v/>
      </c>
      <c r="C11" s="154" t="str">
        <f>IF(D11="","",IF($H$3="BE",LOOKUP(IF(E11="",D11+0.01,D11*$H$30/E11+0.5),NB!$X$179:$X$194,NB!$Y$179:$Y$194),D11))</f>
        <v/>
      </c>
      <c r="D11" s="4"/>
      <c r="E11" s="104"/>
      <c r="F11" s="171">
        <v>11</v>
      </c>
      <c r="G11" s="84">
        <f t="shared" si="2"/>
        <v>0</v>
      </c>
      <c r="H11" s="91" t="e">
        <f t="shared" si="1"/>
        <v>#DIV/0!</v>
      </c>
      <c r="I11" s="105" t="e">
        <f>+H10+H11+H12</f>
        <v>#DIV/0!</v>
      </c>
      <c r="J11" s="168" t="str">
        <f t="shared" si="0"/>
        <v/>
      </c>
      <c r="K11" s="173"/>
      <c r="L11" s="110"/>
      <c r="M11" s="110"/>
      <c r="N11" s="114"/>
    </row>
    <row r="12" spans="1:14" x14ac:dyDescent="0.2">
      <c r="A12" s="9">
        <v>9</v>
      </c>
      <c r="B12" s="145" t="str">
        <f>IF(Notenbogen!B12&lt;&gt;"", Notenbogen!B12, "")</f>
        <v/>
      </c>
      <c r="C12" s="154" t="str">
        <f>IF(D12="","",IF($H$3="BE",LOOKUP(IF(E12="",D12+0.01,D12*$H$30/E12+0.5),NB!$X$179:$X$194,NB!$Y$179:$Y$194),D12))</f>
        <v/>
      </c>
      <c r="D12" s="4"/>
      <c r="E12" s="104"/>
      <c r="F12" s="172">
        <v>10</v>
      </c>
      <c r="G12" s="93">
        <f t="shared" si="2"/>
        <v>0</v>
      </c>
      <c r="H12" s="94" t="e">
        <f t="shared" si="1"/>
        <v>#DIV/0!</v>
      </c>
      <c r="I12" s="158">
        <f>+G10+G11+G12</f>
        <v>0</v>
      </c>
      <c r="J12" s="168" t="str">
        <f t="shared" si="0"/>
        <v/>
      </c>
      <c r="K12" s="173"/>
      <c r="L12" s="114"/>
      <c r="M12" s="114"/>
      <c r="N12" s="114"/>
    </row>
    <row r="13" spans="1:14" x14ac:dyDescent="0.2">
      <c r="A13" s="9">
        <v>10</v>
      </c>
      <c r="B13" s="145" t="str">
        <f>IF(Notenbogen!B13&lt;&gt;"", Notenbogen!B13, "")</f>
        <v/>
      </c>
      <c r="C13" s="154" t="str">
        <f>IF(D13="","",IF($H$3="BE",LOOKUP(IF(E13="",D13+0.01,D13*$H$30/E13+0.5),NB!$X$179:$X$194,NB!$Y$179:$Y$194),D13))</f>
        <v/>
      </c>
      <c r="D13" s="4"/>
      <c r="E13" s="104"/>
      <c r="F13" s="97">
        <v>9</v>
      </c>
      <c r="G13" s="88">
        <f t="shared" si="2"/>
        <v>0</v>
      </c>
      <c r="H13" s="89" t="e">
        <f t="shared" si="1"/>
        <v>#DIV/0!</v>
      </c>
      <c r="I13" s="158"/>
      <c r="J13" s="168" t="str">
        <f t="shared" si="0"/>
        <v/>
      </c>
      <c r="K13" s="173"/>
      <c r="L13" s="110"/>
      <c r="M13" s="110"/>
      <c r="N13" s="114"/>
    </row>
    <row r="14" spans="1:14" x14ac:dyDescent="0.2">
      <c r="A14" s="9">
        <v>11</v>
      </c>
      <c r="B14" s="145" t="str">
        <f>IF(Notenbogen!B14&lt;&gt;"", Notenbogen!B14, "")</f>
        <v/>
      </c>
      <c r="C14" s="154" t="str">
        <f>IF(D14="","",IF($H$3="BE",LOOKUP(IF(E14="",D14+0.01,D14*$H$30/E14+0.5),NB!$X$179:$X$194,NB!$Y$179:$Y$194),D14))</f>
        <v/>
      </c>
      <c r="D14" s="4"/>
      <c r="E14" s="104"/>
      <c r="F14" s="171">
        <v>8</v>
      </c>
      <c r="G14" s="84">
        <f t="shared" si="2"/>
        <v>0</v>
      </c>
      <c r="H14" s="91" t="e">
        <f t="shared" si="1"/>
        <v>#DIV/0!</v>
      </c>
      <c r="I14" s="105" t="e">
        <f>+H13+H14+H15</f>
        <v>#DIV/0!</v>
      </c>
      <c r="J14" s="168" t="str">
        <f t="shared" si="0"/>
        <v/>
      </c>
      <c r="K14" s="173"/>
      <c r="L14" s="114"/>
      <c r="M14" s="114"/>
      <c r="N14" s="114"/>
    </row>
    <row r="15" spans="1:14" x14ac:dyDescent="0.2">
      <c r="A15" s="9">
        <v>12</v>
      </c>
      <c r="B15" s="145" t="str">
        <f>IF(Notenbogen!B15&lt;&gt;"", Notenbogen!B15, "")</f>
        <v/>
      </c>
      <c r="C15" s="154" t="str">
        <f>IF(D15="","",IF($H$3="BE",LOOKUP(IF(E15="",D15+0.01,D15*$H$30/E15+0.5),NB!$X$179:$X$194,NB!$Y$179:$Y$194),D15))</f>
        <v/>
      </c>
      <c r="D15" s="4"/>
      <c r="E15" s="104"/>
      <c r="F15" s="96">
        <v>7</v>
      </c>
      <c r="G15" s="93">
        <f t="shared" si="2"/>
        <v>0</v>
      </c>
      <c r="H15" s="94" t="e">
        <f t="shared" si="1"/>
        <v>#DIV/0!</v>
      </c>
      <c r="I15" s="158">
        <f>+G13+G14+G15</f>
        <v>0</v>
      </c>
      <c r="J15" s="168" t="str">
        <f t="shared" si="0"/>
        <v/>
      </c>
      <c r="K15" s="173"/>
    </row>
    <row r="16" spans="1:14" x14ac:dyDescent="0.2">
      <c r="A16" s="9">
        <v>13</v>
      </c>
      <c r="B16" s="145" t="str">
        <f>IF(Notenbogen!B16&lt;&gt;"", Notenbogen!B16, "")</f>
        <v/>
      </c>
      <c r="C16" s="154" t="str">
        <f>IF(D16="","",IF($H$3="BE",LOOKUP(IF(E16="",D16+0.01,D16*$H$30/E16+0.5),NB!$X$179:$X$194,NB!$Y$179:$Y$194),D16))</f>
        <v/>
      </c>
      <c r="D16" s="4"/>
      <c r="E16" s="104"/>
      <c r="F16" s="97">
        <v>6</v>
      </c>
      <c r="G16" s="88">
        <f t="shared" si="2"/>
        <v>0</v>
      </c>
      <c r="H16" s="89" t="e">
        <f t="shared" si="1"/>
        <v>#DIV/0!</v>
      </c>
      <c r="I16" s="158"/>
      <c r="J16" s="168" t="str">
        <f t="shared" si="0"/>
        <v/>
      </c>
      <c r="K16" s="173"/>
    </row>
    <row r="17" spans="1:12" x14ac:dyDescent="0.2">
      <c r="A17" s="9">
        <v>14</v>
      </c>
      <c r="B17" s="145" t="str">
        <f>IF(Notenbogen!B17&lt;&gt;"", Notenbogen!B17, "")</f>
        <v/>
      </c>
      <c r="C17" s="154" t="str">
        <f>IF(D17="","",IF($H$3="BE",LOOKUP(IF(E17="",D17+0.01,D17*$H$30/E17+0.5),NB!$X$179:$X$194,NB!$Y$179:$Y$194),D17))</f>
        <v/>
      </c>
      <c r="D17" s="4"/>
      <c r="E17" s="104"/>
      <c r="F17" s="98">
        <v>5</v>
      </c>
      <c r="G17" s="84">
        <f t="shared" si="2"/>
        <v>0</v>
      </c>
      <c r="H17" s="91" t="e">
        <f t="shared" si="1"/>
        <v>#DIV/0!</v>
      </c>
      <c r="I17" s="105" t="e">
        <f>+H16+H17+H18</f>
        <v>#DIV/0!</v>
      </c>
      <c r="J17" s="168" t="str">
        <f t="shared" si="0"/>
        <v/>
      </c>
      <c r="K17" s="173"/>
    </row>
    <row r="18" spans="1:12" x14ac:dyDescent="0.2">
      <c r="A18" s="9">
        <v>15</v>
      </c>
      <c r="B18" s="145" t="str">
        <f>IF(Notenbogen!B18&lt;&gt;"", Notenbogen!B18, "")</f>
        <v/>
      </c>
      <c r="C18" s="154" t="str">
        <f>IF(D18="","",IF($H$3="BE",LOOKUP(IF(E18="",D18+0.01,D18*$H$30/E18+0.5),NB!$X$179:$X$194,NB!$Y$179:$Y$194),D18))</f>
        <v/>
      </c>
      <c r="D18" s="4"/>
      <c r="E18" s="104"/>
      <c r="F18" s="172">
        <v>4</v>
      </c>
      <c r="G18" s="93">
        <f t="shared" si="2"/>
        <v>0</v>
      </c>
      <c r="H18" s="94" t="e">
        <f t="shared" si="1"/>
        <v>#DIV/0!</v>
      </c>
      <c r="I18" s="158">
        <f>+G16+G17+G18</f>
        <v>0</v>
      </c>
      <c r="J18" s="168" t="str">
        <f t="shared" si="0"/>
        <v/>
      </c>
      <c r="K18" s="158"/>
    </row>
    <row r="19" spans="1:12" x14ac:dyDescent="0.2">
      <c r="A19" s="9">
        <v>16</v>
      </c>
      <c r="B19" s="145" t="str">
        <f>IF(Notenbogen!B19&lt;&gt;"", Notenbogen!B19, "")</f>
        <v/>
      </c>
      <c r="C19" s="154" t="str">
        <f>IF(D19="","",IF($H$3="BE",LOOKUP(IF(E19="",D19+0.01,D19*$H$30/E19+0.5),NB!$X$179:$X$194,NB!$Y$179:$Y$194),D19))</f>
        <v/>
      </c>
      <c r="D19" s="4"/>
      <c r="E19" s="104"/>
      <c r="F19" s="170">
        <v>3</v>
      </c>
      <c r="G19" s="88">
        <f t="shared" si="2"/>
        <v>0</v>
      </c>
      <c r="H19" s="89" t="e">
        <f t="shared" si="1"/>
        <v>#DIV/0!</v>
      </c>
      <c r="I19" s="158"/>
      <c r="J19" s="168" t="str">
        <f t="shared" si="0"/>
        <v/>
      </c>
      <c r="K19" s="158"/>
    </row>
    <row r="20" spans="1:12" x14ac:dyDescent="0.2">
      <c r="A20" s="9">
        <v>17</v>
      </c>
      <c r="B20" s="145" t="str">
        <f>IF(Notenbogen!B20&lt;&gt;"", Notenbogen!B20, "")</f>
        <v/>
      </c>
      <c r="C20" s="154" t="str">
        <f>IF(D20="","",IF($H$3="BE",LOOKUP(IF(E20="",D20+0.01,D20*$H$30/E20+0.5),NB!$X$179:$X$194,NB!$Y$179:$Y$194),D20))</f>
        <v/>
      </c>
      <c r="D20" s="4"/>
      <c r="E20" s="104"/>
      <c r="F20" s="171">
        <v>2</v>
      </c>
      <c r="G20" s="84">
        <f t="shared" si="2"/>
        <v>0</v>
      </c>
      <c r="H20" s="91" t="e">
        <f t="shared" si="1"/>
        <v>#DIV/0!</v>
      </c>
      <c r="I20" s="105" t="e">
        <f>+H19+H20+H21</f>
        <v>#DIV/0!</v>
      </c>
      <c r="J20" s="168" t="str">
        <f t="shared" si="0"/>
        <v/>
      </c>
      <c r="K20" s="158"/>
    </row>
    <row r="21" spans="1:12" x14ac:dyDescent="0.2">
      <c r="A21" s="9">
        <v>18</v>
      </c>
      <c r="B21" s="145" t="str">
        <f>IF(Notenbogen!B21&lt;&gt;"", Notenbogen!B21, "")</f>
        <v/>
      </c>
      <c r="C21" s="154" t="str">
        <f>IF(D21="","",IF($H$3="BE",LOOKUP(IF(E21="",D21+0.01,D21*$H$30/E21+0.5),NB!$X$179:$X$194,NB!$Y$179:$Y$194),D21))</f>
        <v/>
      </c>
      <c r="D21" s="4"/>
      <c r="E21" s="104"/>
      <c r="F21" s="172">
        <v>1</v>
      </c>
      <c r="G21" s="93">
        <f t="shared" si="2"/>
        <v>0</v>
      </c>
      <c r="H21" s="94" t="e">
        <f t="shared" si="1"/>
        <v>#DIV/0!</v>
      </c>
      <c r="I21" s="158">
        <f>+G19+G20+G21</f>
        <v>0</v>
      </c>
      <c r="J21" s="168" t="str">
        <f t="shared" si="0"/>
        <v/>
      </c>
      <c r="K21" s="158"/>
    </row>
    <row r="22" spans="1:12" x14ac:dyDescent="0.2">
      <c r="A22" s="9">
        <v>19</v>
      </c>
      <c r="B22" s="145" t="str">
        <f>IF(Notenbogen!B22&lt;&gt;"", Notenbogen!B22, "")</f>
        <v/>
      </c>
      <c r="C22" s="154" t="str">
        <f>IF(D22="","",IF($H$3="BE",LOOKUP(IF(E22="",D22+0.01,D22*$H$30/E22+0.5),NB!$X$179:$X$194,NB!$Y$179:$Y$194),D22))</f>
        <v/>
      </c>
      <c r="D22" s="4"/>
      <c r="E22" s="104"/>
      <c r="F22" s="174">
        <v>0</v>
      </c>
      <c r="G22" s="85">
        <f t="shared" si="2"/>
        <v>0</v>
      </c>
      <c r="H22" s="86" t="e">
        <f t="shared" si="1"/>
        <v>#DIV/0!</v>
      </c>
      <c r="I22" s="105" t="e">
        <f>+H22</f>
        <v>#DIV/0!</v>
      </c>
      <c r="J22" s="175" t="str">
        <f t="shared" si="0"/>
        <v/>
      </c>
      <c r="K22" s="158"/>
    </row>
    <row r="23" spans="1:12" x14ac:dyDescent="0.2">
      <c r="A23" s="9">
        <v>20</v>
      </c>
      <c r="B23" s="145" t="str">
        <f>IF(Notenbogen!B23&lt;&gt;"", Notenbogen!B23, "")</f>
        <v/>
      </c>
      <c r="C23" s="154" t="str">
        <f>IF(D23="","",IF($H$3="BE",LOOKUP(IF(E23="",D23+0.01,D23*$H$30/E23+0.5),NB!$X$179:$X$194,NB!$Y$179:$Y$194),D23))</f>
        <v/>
      </c>
      <c r="D23" s="4"/>
      <c r="E23" s="104"/>
      <c r="F23" s="176" t="s">
        <v>38</v>
      </c>
      <c r="G23" s="156" t="e">
        <f>AVERAGE(C4:C38)</f>
        <v>#DIV/0!</v>
      </c>
      <c r="H23" s="193" t="e">
        <f>+(17-G23)/3</f>
        <v>#DIV/0!</v>
      </c>
      <c r="I23" s="158">
        <f>+G22</f>
        <v>0</v>
      </c>
      <c r="J23" s="175" t="str">
        <f t="shared" si="0"/>
        <v/>
      </c>
      <c r="K23" s="158"/>
    </row>
    <row r="24" spans="1:12" x14ac:dyDescent="0.2">
      <c r="A24" s="9">
        <v>21</v>
      </c>
      <c r="B24" s="145" t="str">
        <f>IF(Notenbogen!B24&lt;&gt;"", Notenbogen!B24, "")</f>
        <v/>
      </c>
      <c r="C24" s="154" t="str">
        <f>IF(D24="","",IF($H$3="BE",LOOKUP(IF(E24="",D24+0.01,D24*$H$30/E24+0.5),NB!$X$179:$X$194,NB!$Y$179:$Y$194),D24))</f>
        <v/>
      </c>
      <c r="D24" s="4"/>
      <c r="E24" s="104"/>
      <c r="F24" s="158"/>
      <c r="G24" s="158"/>
      <c r="H24" s="158"/>
      <c r="I24" s="158"/>
      <c r="J24" s="175" t="str">
        <f t="shared" si="0"/>
        <v/>
      </c>
      <c r="K24" s="158"/>
    </row>
    <row r="25" spans="1:12" x14ac:dyDescent="0.2">
      <c r="A25" s="9">
        <v>22</v>
      </c>
      <c r="B25" s="145" t="str">
        <f>IF(Notenbogen!B25&lt;&gt;"", Notenbogen!B25, "")</f>
        <v/>
      </c>
      <c r="C25" s="154" t="str">
        <f>IF(D25="","",IF($H$3="BE",LOOKUP(IF(E25="",D25+0.01,D25*$H$30/E25+0.5),NB!$X$179:$X$194,NB!$Y$179:$Y$194),D25))</f>
        <v/>
      </c>
      <c r="D25" s="4"/>
      <c r="E25" s="104"/>
      <c r="F25" s="177" t="s">
        <v>14</v>
      </c>
      <c r="G25" s="7">
        <f>COUNT(D4:D38)</f>
        <v>0</v>
      </c>
      <c r="H25" s="158"/>
      <c r="I25" s="158"/>
      <c r="J25" s="175" t="str">
        <f t="shared" si="0"/>
        <v/>
      </c>
      <c r="K25" s="158"/>
    </row>
    <row r="26" spans="1:12" x14ac:dyDescent="0.2">
      <c r="A26" s="9">
        <v>23</v>
      </c>
      <c r="B26" s="145" t="str">
        <f>IF(Notenbogen!B26&lt;&gt;"", Notenbogen!B26, "")</f>
        <v/>
      </c>
      <c r="C26" s="154" t="str">
        <f>IF(D26="","",IF($H$3="BE",LOOKUP(IF(E26="",D26+0.01,D26*$H$30/E26+0.5),NB!$X$179:$X$194,NB!$Y$179:$Y$194),D26))</f>
        <v/>
      </c>
      <c r="D26" s="4"/>
      <c r="E26" s="104"/>
      <c r="F26" s="178" t="s">
        <v>15</v>
      </c>
      <c r="G26" s="8">
        <f>+G27-G25</f>
        <v>0</v>
      </c>
      <c r="H26" s="158"/>
      <c r="I26" s="158"/>
      <c r="J26" s="175" t="str">
        <f t="shared" si="0"/>
        <v/>
      </c>
      <c r="K26" s="158"/>
    </row>
    <row r="27" spans="1:12" x14ac:dyDescent="0.2">
      <c r="A27" s="9">
        <v>24</v>
      </c>
      <c r="B27" s="145" t="str">
        <f>IF(Notenbogen!B27&lt;&gt;"", Notenbogen!B27, "")</f>
        <v/>
      </c>
      <c r="C27" s="154" t="str">
        <f>IF(D27="","",IF($H$3="BE",LOOKUP(IF(E27="",D27+0.01,D27*$H$30/E27+0.5),NB!$X$179:$X$194,NB!$Y$179:$Y$194),D27))</f>
        <v/>
      </c>
      <c r="D27" s="4"/>
      <c r="E27" s="104"/>
      <c r="F27" s="178" t="s">
        <v>16</v>
      </c>
      <c r="G27" s="8">
        <f>35-COUNTIF(J4:J38,"")</f>
        <v>0</v>
      </c>
      <c r="H27" s="158"/>
      <c r="I27" s="158"/>
      <c r="J27" s="175" t="str">
        <f t="shared" si="0"/>
        <v/>
      </c>
      <c r="K27" s="158"/>
    </row>
    <row r="28" spans="1:12" x14ac:dyDescent="0.2">
      <c r="A28" s="9">
        <v>25</v>
      </c>
      <c r="B28" s="145" t="str">
        <f>IF(Notenbogen!B28&lt;&gt;"", Notenbogen!B28, "")</f>
        <v/>
      </c>
      <c r="C28" s="154" t="str">
        <f>IF(D28="","",IF($H$3="BE",LOOKUP(IF(E28="",D28+0.01,D28*$H$30/E28+0.5),NB!$X$179:$X$194,NB!$Y$179:$Y$194),D28))</f>
        <v/>
      </c>
      <c r="D28" s="4"/>
      <c r="E28" s="104"/>
      <c r="F28" s="179"/>
      <c r="G28" s="179"/>
      <c r="H28" s="179"/>
      <c r="I28" s="158"/>
      <c r="J28" s="175" t="str">
        <f t="shared" si="0"/>
        <v/>
      </c>
      <c r="K28" s="158"/>
      <c r="L28" s="179"/>
    </row>
    <row r="29" spans="1:12" ht="13.5" thickBot="1" x14ac:dyDescent="0.25">
      <c r="A29" s="9">
        <v>26</v>
      </c>
      <c r="B29" s="145" t="str">
        <f>IF(Notenbogen!B29&lt;&gt;"", Notenbogen!B29, "")</f>
        <v/>
      </c>
      <c r="C29" s="154" t="str">
        <f>IF(D29="","",IF($H$3="BE",LOOKUP(IF(E29="",D29+0.01,D29*$H$30/E29+0.5),NB!$X$179:$X$194,NB!$Y$179:$Y$194),D29))</f>
        <v/>
      </c>
      <c r="D29" s="4"/>
      <c r="E29" s="104"/>
      <c r="F29" s="184" t="s">
        <v>20</v>
      </c>
      <c r="G29" s="179"/>
      <c r="I29" s="158"/>
      <c r="J29" s="181" t="str">
        <f t="shared" si="0"/>
        <v/>
      </c>
      <c r="K29" s="158"/>
      <c r="L29" s="179"/>
    </row>
    <row r="30" spans="1:12" ht="13.5" thickBot="1" x14ac:dyDescent="0.25">
      <c r="A30" s="9">
        <v>27</v>
      </c>
      <c r="B30" s="145" t="str">
        <f>IF(Notenbogen!B30&lt;&gt;"", Notenbogen!B30, "")</f>
        <v/>
      </c>
      <c r="C30" s="154" t="str">
        <f>IF(D30="","",IF($H$3="BE",LOOKUP(IF(E30="",D30+0.01,D30*$H$30/E30+0.5),NB!$X$179:$X$194,NB!$Y$179:$Y$194),D30))</f>
        <v/>
      </c>
      <c r="D30" s="4"/>
      <c r="E30" s="104"/>
      <c r="F30" s="179"/>
      <c r="G30" s="179"/>
      <c r="H30" s="13">
        <v>20</v>
      </c>
      <c r="I30" s="158"/>
      <c r="J30" s="181" t="str">
        <f t="shared" si="0"/>
        <v/>
      </c>
      <c r="K30" s="158"/>
      <c r="L30" s="179"/>
    </row>
    <row r="31" spans="1:12" ht="13.5" thickBot="1" x14ac:dyDescent="0.25">
      <c r="A31" s="9">
        <v>28</v>
      </c>
      <c r="B31" s="145" t="str">
        <f>IF(Notenbogen!B31&lt;&gt;"", Notenbogen!B31, "")</f>
        <v/>
      </c>
      <c r="C31" s="154" t="str">
        <f>IF(D31="","",IF($H$3="BE",LOOKUP(IF(E31="",D31+0.01,D31*$H$30/E31+0.5),NB!$X$179:$X$194,NB!$Y$179:$Y$194),D31))</f>
        <v/>
      </c>
      <c r="D31" s="4"/>
      <c r="E31" s="104"/>
      <c r="J31" s="181" t="str">
        <f t="shared" si="0"/>
        <v/>
      </c>
      <c r="K31" s="158"/>
      <c r="L31" s="179"/>
    </row>
    <row r="32" spans="1:12" ht="13.5" thickBot="1" x14ac:dyDescent="0.25">
      <c r="A32" s="9">
        <v>29</v>
      </c>
      <c r="B32" s="145" t="str">
        <f>IF(Notenbogen!B32&lt;&gt;"", Notenbogen!B32, "")</f>
        <v/>
      </c>
      <c r="C32" s="154" t="str">
        <f>IF(D32="","",IF($H$3="BE",LOOKUP(IF(E32="",D32+0.01,D32*$H$30/E32+0.5),NB!$X$179:$X$194,NB!$Y$179:$Y$194),D32))</f>
        <v/>
      </c>
      <c r="D32" s="4"/>
      <c r="E32" s="104"/>
      <c r="F32" s="182" t="s">
        <v>39</v>
      </c>
      <c r="G32" s="179"/>
      <c r="H32" s="81" t="s">
        <v>142</v>
      </c>
      <c r="J32" s="181" t="str">
        <f t="shared" si="0"/>
        <v/>
      </c>
      <c r="K32" s="158"/>
      <c r="L32" s="179"/>
    </row>
    <row r="33" spans="1:49" x14ac:dyDescent="0.2">
      <c r="A33" s="9">
        <v>30</v>
      </c>
      <c r="B33" s="145" t="str">
        <f>IF(Notenbogen!B33&lt;&gt;"", Notenbogen!B33, "")</f>
        <v/>
      </c>
      <c r="C33" s="154" t="str">
        <f>IF(D33="","",IF($H$3="BE",LOOKUP(IF(E33="",D33+0.01,D33*$H$30/E33+0.5),NB!$X$179:$X$194,NB!$Y$179:$Y$194),D33))</f>
        <v/>
      </c>
      <c r="D33" s="4"/>
      <c r="E33" s="104"/>
      <c r="F33" s="182" t="s">
        <v>21</v>
      </c>
      <c r="G33" s="179"/>
      <c r="H33" s="183"/>
      <c r="I33" s="182"/>
      <c r="J33" s="181" t="str">
        <f t="shared" si="0"/>
        <v/>
      </c>
      <c r="K33" s="158"/>
      <c r="L33" s="179"/>
    </row>
    <row r="34" spans="1:49" x14ac:dyDescent="0.2">
      <c r="A34" s="9">
        <v>31</v>
      </c>
      <c r="B34" s="145" t="str">
        <f>IF(Notenbogen!B34&lt;&gt;"", Notenbogen!B34, "")</f>
        <v/>
      </c>
      <c r="C34" s="154" t="str">
        <f>IF(D34="","",IF($H$3="BE",LOOKUP(IF(E34="",D34+0.01,D34*$H$30/E34+0.5),NB!$X$179:$X$194,NB!$Y$179:$Y$194),D34))</f>
        <v/>
      </c>
      <c r="D34" s="4"/>
      <c r="E34" s="104"/>
      <c r="F34" s="184" t="s">
        <v>22</v>
      </c>
      <c r="G34" s="182"/>
      <c r="H34" s="14">
        <v>34</v>
      </c>
      <c r="I34" s="185" t="s">
        <v>23</v>
      </c>
      <c r="J34" s="181" t="str">
        <f t="shared" si="0"/>
        <v/>
      </c>
      <c r="K34" s="158"/>
      <c r="L34" s="179"/>
    </row>
    <row r="35" spans="1:49" x14ac:dyDescent="0.2">
      <c r="A35" s="9">
        <v>32</v>
      </c>
      <c r="B35" s="145" t="str">
        <f>IF(Notenbogen!B35&lt;&gt;"", Notenbogen!B35, "")</f>
        <v/>
      </c>
      <c r="C35" s="154" t="str">
        <f>IF(D35="","",IF($H$3="BE",LOOKUP(IF(E35="",D35+0.01,D35*$H$30/E35+0.5),NB!$X$179:$X$194,NB!$Y$179:$Y$194),D35))</f>
        <v/>
      </c>
      <c r="D35" s="4"/>
      <c r="E35" s="104"/>
      <c r="F35" s="184" t="s">
        <v>24</v>
      </c>
      <c r="G35" s="182"/>
      <c r="H35" s="14">
        <v>49</v>
      </c>
      <c r="I35" s="185" t="s">
        <v>23</v>
      </c>
      <c r="J35" s="181" t="str">
        <f t="shared" si="0"/>
        <v/>
      </c>
      <c r="K35" s="158"/>
      <c r="L35" s="179"/>
    </row>
    <row r="36" spans="1:49" x14ac:dyDescent="0.2">
      <c r="A36" s="9">
        <v>33</v>
      </c>
      <c r="B36" s="145" t="str">
        <f>IF(Notenbogen!B36&lt;&gt;"", Notenbogen!B36, "")</f>
        <v/>
      </c>
      <c r="C36" s="154" t="str">
        <f>IF(D36="","",IF($H$3="BE",LOOKUP(IF(E36="",D36+0.01,D36*$H$30/E36+0.5),NB!$X$179:$X$194,NB!$Y$179:$Y$194),D36))</f>
        <v/>
      </c>
      <c r="D36" s="4"/>
      <c r="E36" s="104"/>
      <c r="F36" s="182"/>
      <c r="G36" s="179"/>
      <c r="H36" s="179"/>
      <c r="I36" s="158"/>
      <c r="J36" s="181" t="str">
        <f t="shared" si="0"/>
        <v/>
      </c>
      <c r="K36" s="158"/>
      <c r="L36" s="179"/>
    </row>
    <row r="37" spans="1:49" x14ac:dyDescent="0.2">
      <c r="A37" s="9">
        <v>34</v>
      </c>
      <c r="B37" s="145" t="str">
        <f>IF(Notenbogen!B37&lt;&gt;"", Notenbogen!B37, "")</f>
        <v/>
      </c>
      <c r="C37" s="154" t="str">
        <f>IF(D37="","",IF($H$3="BE",LOOKUP(IF(E37="",D37+0.01,D37*$H$30/E37+0.5),NB!$X$179:$X$194,NB!$Y$179:$Y$194),D37))</f>
        <v/>
      </c>
      <c r="D37" s="4"/>
      <c r="E37" s="104"/>
      <c r="J37" s="181" t="str">
        <f t="shared" si="0"/>
        <v/>
      </c>
      <c r="K37" s="179"/>
      <c r="L37" s="179"/>
      <c r="M37" s="179"/>
      <c r="N37" s="179"/>
      <c r="O37" s="179"/>
      <c r="P37" s="179"/>
      <c r="Q37" s="179"/>
      <c r="R37" s="179"/>
      <c r="S37" s="179"/>
      <c r="T37" s="179"/>
      <c r="U37" s="179"/>
      <c r="V37" s="179"/>
      <c r="W37" s="179"/>
      <c r="X37" s="179"/>
      <c r="Y37" s="179"/>
      <c r="Z37" s="179"/>
      <c r="AA37" s="179"/>
      <c r="AB37" s="179"/>
      <c r="AC37" s="179"/>
      <c r="AD37" s="179"/>
      <c r="AE37" s="179"/>
      <c r="AF37" s="179"/>
      <c r="AG37" s="179"/>
      <c r="AH37" s="179"/>
      <c r="AI37" s="179"/>
      <c r="AJ37" s="179"/>
      <c r="AK37" s="179"/>
      <c r="AL37" s="179"/>
      <c r="AM37" s="179"/>
      <c r="AN37" s="179"/>
      <c r="AO37" s="179"/>
      <c r="AP37" s="179"/>
      <c r="AQ37" s="179"/>
      <c r="AR37" s="179"/>
      <c r="AS37" s="179"/>
      <c r="AT37" s="179"/>
      <c r="AU37" s="179"/>
      <c r="AV37" s="179"/>
      <c r="AW37" s="179"/>
    </row>
    <row r="38" spans="1:49" x14ac:dyDescent="0.2">
      <c r="A38" s="9">
        <v>35</v>
      </c>
      <c r="B38" s="145" t="str">
        <f>IF(Notenbogen!B38&lt;&gt;"", Notenbogen!B38, "")</f>
        <v/>
      </c>
      <c r="C38" s="154" t="str">
        <f>IF(D38="","",IF($H$3="BE",LOOKUP(IF(E38="",D38+0.01,D38*$H$30/E38+0.5),NB!$X$179:$X$194,NB!$Y$179:$Y$194),D38))</f>
        <v/>
      </c>
      <c r="D38" s="4"/>
      <c r="E38" s="104"/>
      <c r="F38" s="179"/>
      <c r="G38" s="179"/>
      <c r="J38" s="181" t="str">
        <f t="shared" si="0"/>
        <v/>
      </c>
      <c r="K38" s="179"/>
      <c r="L38" s="179"/>
      <c r="M38" s="179"/>
      <c r="N38" s="179"/>
      <c r="O38" s="179"/>
      <c r="P38" s="179"/>
      <c r="Q38" s="179"/>
      <c r="R38" s="179"/>
      <c r="S38" s="179"/>
      <c r="T38" s="179"/>
      <c r="U38" s="179"/>
      <c r="V38" s="179"/>
      <c r="W38" s="179"/>
      <c r="X38" s="179"/>
      <c r="Y38" s="179"/>
      <c r="Z38" s="179"/>
      <c r="AA38" s="179"/>
      <c r="AB38" s="179"/>
      <c r="AC38" s="179"/>
      <c r="AD38" s="179"/>
      <c r="AE38" s="179"/>
      <c r="AF38" s="179"/>
      <c r="AG38" s="179"/>
      <c r="AH38" s="179"/>
      <c r="AI38" s="179"/>
      <c r="AJ38" s="179"/>
      <c r="AK38" s="179"/>
      <c r="AL38" s="179"/>
      <c r="AM38" s="179"/>
      <c r="AN38" s="179"/>
      <c r="AO38" s="179"/>
      <c r="AP38" s="179"/>
      <c r="AQ38" s="179"/>
      <c r="AR38" s="179"/>
      <c r="AS38" s="179"/>
      <c r="AT38" s="179"/>
      <c r="AU38" s="179"/>
      <c r="AV38" s="179"/>
      <c r="AW38" s="179"/>
    </row>
    <row r="39" spans="1:49" ht="9" customHeight="1" thickBot="1" x14ac:dyDescent="0.25">
      <c r="J39" s="179"/>
      <c r="K39" s="179"/>
      <c r="L39" s="179"/>
      <c r="M39" s="179"/>
      <c r="N39" s="179"/>
      <c r="O39" s="179"/>
      <c r="P39" s="179"/>
      <c r="Q39" s="179"/>
      <c r="R39" s="179"/>
      <c r="S39" s="179"/>
      <c r="T39" s="179"/>
      <c r="U39" s="179"/>
      <c r="V39" s="179"/>
      <c r="W39" s="179"/>
      <c r="X39" s="179"/>
      <c r="Y39" s="179"/>
      <c r="Z39" s="179"/>
      <c r="AA39" s="179"/>
      <c r="AB39" s="179"/>
      <c r="AC39" s="179"/>
      <c r="AD39" s="179"/>
      <c r="AE39" s="179"/>
      <c r="AF39" s="179"/>
      <c r="AG39" s="179"/>
      <c r="AH39" s="179"/>
      <c r="AI39" s="179"/>
      <c r="AJ39" s="179"/>
      <c r="AK39" s="179"/>
      <c r="AL39" s="179"/>
      <c r="AM39" s="179"/>
      <c r="AN39" s="179"/>
      <c r="AO39" s="179"/>
      <c r="AP39" s="179"/>
      <c r="AQ39" s="179"/>
      <c r="AR39" s="179"/>
      <c r="AS39" s="179"/>
      <c r="AT39" s="179"/>
      <c r="AU39" s="179"/>
      <c r="AV39" s="179"/>
      <c r="AW39" s="179"/>
    </row>
    <row r="40" spans="1:49" x14ac:dyDescent="0.2">
      <c r="A40" s="539" t="s">
        <v>87</v>
      </c>
      <c r="B40" s="216" t="s">
        <v>84</v>
      </c>
      <c r="C40" s="528" t="s">
        <v>81</v>
      </c>
      <c r="D40" s="529"/>
      <c r="E40" s="530" t="str">
        <f>+NB!Z2</f>
        <v>Kontrolle</v>
      </c>
      <c r="F40" s="530"/>
      <c r="G40" s="531"/>
      <c r="H40" s="179"/>
      <c r="I40" s="179"/>
      <c r="J40" s="179"/>
      <c r="K40" s="179"/>
      <c r="L40" s="179"/>
      <c r="M40" s="179"/>
      <c r="N40" s="179"/>
      <c r="O40" s="179"/>
      <c r="P40" s="179"/>
      <c r="Q40" s="179"/>
      <c r="R40" s="179"/>
      <c r="S40" s="179"/>
      <c r="T40" s="179"/>
      <c r="U40" s="179"/>
      <c r="V40" s="179"/>
      <c r="W40" s="179"/>
      <c r="X40" s="179"/>
      <c r="Y40" s="179"/>
      <c r="Z40" s="179"/>
      <c r="AA40" s="179"/>
      <c r="AB40" s="179"/>
      <c r="AC40" s="179"/>
      <c r="AD40" s="179"/>
      <c r="AE40" s="179"/>
      <c r="AF40" s="179"/>
      <c r="AG40" s="179"/>
      <c r="AH40" s="179"/>
      <c r="AI40" s="179"/>
      <c r="AJ40" s="179"/>
      <c r="AK40" s="179"/>
      <c r="AL40" s="179"/>
      <c r="AM40" s="179"/>
      <c r="AN40" s="179"/>
      <c r="AO40" s="179"/>
      <c r="AP40" s="179"/>
      <c r="AQ40" s="179"/>
      <c r="AR40" s="179"/>
      <c r="AS40" s="179"/>
      <c r="AT40" s="179"/>
      <c r="AU40" s="179"/>
      <c r="AV40" s="179"/>
      <c r="AW40" s="179"/>
    </row>
    <row r="41" spans="1:49" ht="12.75" customHeight="1" x14ac:dyDescent="0.2">
      <c r="A41" s="540"/>
      <c r="B41" s="114" t="s">
        <v>82</v>
      </c>
      <c r="C41" s="532" t="s">
        <v>83</v>
      </c>
      <c r="D41" s="533"/>
      <c r="E41" s="534" t="str">
        <f>+NB!Z3</f>
        <v>"Alarm" bei Abweichung</v>
      </c>
      <c r="F41" s="534"/>
      <c r="G41" s="535"/>
      <c r="H41" s="179"/>
      <c r="I41" s="179"/>
      <c r="J41" s="179"/>
      <c r="K41" s="179"/>
      <c r="L41" s="179"/>
      <c r="M41" s="179"/>
      <c r="N41" s="179"/>
      <c r="O41" s="179"/>
      <c r="P41" s="179"/>
      <c r="Q41" s="179"/>
      <c r="AL41" s="179"/>
      <c r="AM41" s="179"/>
      <c r="AN41" s="179"/>
      <c r="AO41" s="179"/>
      <c r="AP41" s="179"/>
      <c r="AQ41" s="179"/>
      <c r="AR41" s="179"/>
      <c r="AS41" s="179"/>
      <c r="AT41" s="179"/>
      <c r="AU41" s="179"/>
      <c r="AV41" s="179"/>
      <c r="AW41" s="179"/>
    </row>
    <row r="42" spans="1:49" ht="12.75" customHeight="1" x14ac:dyDescent="0.2">
      <c r="A42" s="541"/>
      <c r="B42" s="114"/>
      <c r="C42" s="380" t="s">
        <v>32</v>
      </c>
      <c r="D42" s="381" t="s">
        <v>33</v>
      </c>
      <c r="E42" s="534" t="str">
        <f>+NB!Z4</f>
        <v>um mehr als 1 BE</v>
      </c>
      <c r="F42" s="534"/>
      <c r="G42" s="535"/>
      <c r="H42" s="179"/>
      <c r="I42" s="179"/>
      <c r="J42" s="179"/>
      <c r="K42" s="179"/>
      <c r="L42" s="179"/>
      <c r="M42" s="179"/>
      <c r="N42" s="179"/>
      <c r="O42" s="179"/>
      <c r="P42" s="179"/>
      <c r="Q42" s="179"/>
      <c r="AL42" s="179"/>
      <c r="AM42" s="179"/>
      <c r="AN42" s="179"/>
      <c r="AO42" s="179"/>
      <c r="AP42" s="179"/>
      <c r="AQ42" s="179"/>
      <c r="AR42" s="179"/>
      <c r="AS42" s="179"/>
      <c r="AT42" s="179"/>
      <c r="AU42" s="179"/>
      <c r="AV42" s="179"/>
      <c r="AW42" s="179"/>
    </row>
    <row r="43" spans="1:49" ht="12.75" customHeight="1" x14ac:dyDescent="0.2">
      <c r="A43" s="50"/>
      <c r="B43" s="210" t="str">
        <f>TEXT(NB!V161,"#0")&amp;"                      "&amp;TEXT(NB!Y161,"#0")&amp;"   "</f>
        <v xml:space="preserve">2                      15   </v>
      </c>
      <c r="C43" s="258">
        <f>+NB!W161</f>
        <v>20</v>
      </c>
      <c r="D43" s="243">
        <f>+NB!X161</f>
        <v>19</v>
      </c>
      <c r="E43" s="211" t="str">
        <f>+NB!Z161</f>
        <v xml:space="preserve"> </v>
      </c>
      <c r="F43" s="211"/>
      <c r="G43" s="214" t="str">
        <f>+NB!AA161</f>
        <v xml:space="preserve"> </v>
      </c>
      <c r="H43" s="179"/>
      <c r="I43" s="179"/>
      <c r="J43" s="179"/>
      <c r="K43" s="179"/>
      <c r="L43" s="179"/>
      <c r="M43" s="179"/>
      <c r="N43" s="179"/>
      <c r="O43" s="179"/>
      <c r="P43" s="179"/>
      <c r="Q43" s="179"/>
      <c r="AL43" s="186"/>
      <c r="AM43" s="179"/>
      <c r="AN43" s="179"/>
      <c r="AO43" s="179"/>
      <c r="AP43" s="179"/>
      <c r="AQ43" s="179"/>
      <c r="AR43" s="179"/>
      <c r="AS43" s="179"/>
      <c r="AT43" s="179"/>
      <c r="AU43" s="179"/>
      <c r="AV43" s="179"/>
      <c r="AW43" s="179"/>
    </row>
    <row r="44" spans="1:49" ht="12.75" customHeight="1" x14ac:dyDescent="0.2">
      <c r="A44" s="50"/>
      <c r="B44" s="205" t="str">
        <f>TEXT(NB!V162,"#0")&amp;"                      "&amp;TEXT(NB!Y162,"#0")&amp;"   "</f>
        <v xml:space="preserve">1                      14   </v>
      </c>
      <c r="C44" s="259">
        <f>+NB!W162</f>
        <v>18.5</v>
      </c>
      <c r="D44" s="244">
        <f>+NB!X162</f>
        <v>18</v>
      </c>
      <c r="E44" s="114" t="str">
        <f>+NB!Z162</f>
        <v xml:space="preserve"> </v>
      </c>
      <c r="F44" s="114"/>
      <c r="G44" s="206" t="str">
        <f>+NB!AA162</f>
        <v xml:space="preserve"> </v>
      </c>
      <c r="H44" s="179"/>
      <c r="I44" s="179"/>
      <c r="J44" s="179"/>
      <c r="K44" s="179"/>
      <c r="L44" s="179"/>
      <c r="M44" s="179"/>
      <c r="N44" s="179"/>
      <c r="O44" s="179"/>
      <c r="P44" s="179"/>
      <c r="Q44" s="179"/>
      <c r="AL44" s="186"/>
      <c r="AM44" s="179"/>
      <c r="AN44" s="179"/>
      <c r="AO44" s="179"/>
      <c r="AP44" s="179"/>
      <c r="AQ44" s="179"/>
      <c r="AR44" s="179"/>
      <c r="AS44" s="179"/>
      <c r="AT44" s="179"/>
      <c r="AU44" s="179"/>
      <c r="AV44" s="179"/>
      <c r="AW44" s="179"/>
    </row>
    <row r="45" spans="1:49" ht="12.75" customHeight="1" x14ac:dyDescent="0.2">
      <c r="A45" s="51"/>
      <c r="B45" s="212" t="str">
        <f>TEXT(NB!V163,"#0")&amp;"                      "&amp;TEXT(NB!Y163,"#0")&amp;"   "</f>
        <v xml:space="preserve">1                      13   </v>
      </c>
      <c r="C45" s="260">
        <f>+NB!W163</f>
        <v>17.5</v>
      </c>
      <c r="D45" s="245">
        <f>+NB!X163</f>
        <v>17</v>
      </c>
      <c r="E45" s="213" t="str">
        <f>+NB!Z163</f>
        <v xml:space="preserve"> </v>
      </c>
      <c r="F45" s="213"/>
      <c r="G45" s="215" t="str">
        <f>+NB!AA163</f>
        <v xml:space="preserve"> </v>
      </c>
      <c r="H45" s="179"/>
      <c r="I45" s="179"/>
      <c r="J45" s="179"/>
      <c r="K45" s="179"/>
      <c r="L45" s="179"/>
      <c r="M45" s="179"/>
      <c r="N45" s="179"/>
      <c r="O45" s="179"/>
      <c r="P45" s="179"/>
      <c r="Q45" s="179"/>
      <c r="AL45" s="186"/>
      <c r="AM45" s="179"/>
      <c r="AN45" s="179"/>
      <c r="AO45" s="179"/>
      <c r="AP45" s="179"/>
      <c r="AQ45" s="179"/>
      <c r="AR45" s="179"/>
      <c r="AS45" s="179"/>
      <c r="AT45" s="179"/>
      <c r="AU45" s="179"/>
      <c r="AV45" s="179"/>
      <c r="AW45" s="179"/>
    </row>
    <row r="46" spans="1:49" ht="12.75" customHeight="1" x14ac:dyDescent="0.2">
      <c r="A46" s="50"/>
      <c r="B46" s="205" t="str">
        <f>TEXT(NB!V164,"#0")&amp;"                      "&amp;TEXT(NB!Y164,"#0")&amp;"   "</f>
        <v xml:space="preserve">1                      12   </v>
      </c>
      <c r="C46" s="259">
        <f>+NB!W164</f>
        <v>16.5</v>
      </c>
      <c r="D46" s="244">
        <f>+NB!X164</f>
        <v>16</v>
      </c>
      <c r="E46" s="114" t="str">
        <f>+NB!Z164</f>
        <v xml:space="preserve"> </v>
      </c>
      <c r="F46" s="114"/>
      <c r="G46" s="206" t="str">
        <f>+NB!AA164</f>
        <v xml:space="preserve"> </v>
      </c>
      <c r="H46" s="179"/>
      <c r="I46" s="179"/>
      <c r="J46" s="179"/>
      <c r="K46" s="179"/>
      <c r="L46" s="179"/>
      <c r="M46" s="179"/>
      <c r="N46" s="179"/>
      <c r="O46" s="179"/>
      <c r="P46" s="179"/>
      <c r="Q46" s="179"/>
      <c r="AL46" s="186"/>
      <c r="AM46" s="179"/>
      <c r="AN46" s="179"/>
      <c r="AO46" s="179"/>
      <c r="AP46" s="179"/>
      <c r="AQ46" s="179"/>
      <c r="AR46" s="179"/>
      <c r="AS46" s="179"/>
      <c r="AT46" s="179"/>
      <c r="AU46" s="179"/>
      <c r="AV46" s="179"/>
      <c r="AW46" s="179"/>
    </row>
    <row r="47" spans="1:49" ht="12.75" customHeight="1" x14ac:dyDescent="0.2">
      <c r="A47" s="50"/>
      <c r="B47" s="205" t="str">
        <f>TEXT(NB!V165,"#0")&amp;"                      "&amp;TEXT(NB!Y165,"#0")&amp;"   "</f>
        <v xml:space="preserve">1                      11   </v>
      </c>
      <c r="C47" s="259">
        <f>+NB!W165</f>
        <v>15.5</v>
      </c>
      <c r="D47" s="244">
        <f>+NB!X165</f>
        <v>15</v>
      </c>
      <c r="E47" s="114" t="str">
        <f>+NB!Z165</f>
        <v xml:space="preserve"> </v>
      </c>
      <c r="F47" s="114"/>
      <c r="G47" s="206" t="str">
        <f>+NB!AA165</f>
        <v xml:space="preserve"> </v>
      </c>
      <c r="H47" s="179"/>
      <c r="I47" s="179"/>
      <c r="J47" s="179"/>
      <c r="K47" s="179"/>
      <c r="L47" s="179"/>
      <c r="M47" s="179"/>
      <c r="N47" s="179"/>
      <c r="O47" s="179"/>
      <c r="P47" s="179"/>
      <c r="Q47" s="179"/>
      <c r="AL47" s="186"/>
      <c r="AM47" s="179"/>
      <c r="AN47" s="179"/>
      <c r="AO47" s="179"/>
      <c r="AP47" s="179"/>
      <c r="AQ47" s="179"/>
      <c r="AR47" s="179"/>
      <c r="AS47" s="179"/>
      <c r="AT47" s="179"/>
      <c r="AU47" s="179"/>
      <c r="AV47" s="179"/>
      <c r="AW47" s="179"/>
    </row>
    <row r="48" spans="1:49" ht="12.75" customHeight="1" x14ac:dyDescent="0.2">
      <c r="A48" s="51"/>
      <c r="B48" s="205" t="str">
        <f>TEXT(NB!V166,"#0")&amp;"                      "&amp;TEXT(NB!Y166,"#0")&amp;"   "</f>
        <v xml:space="preserve">1                      10   </v>
      </c>
      <c r="C48" s="259">
        <f>+NB!W166</f>
        <v>14.5</v>
      </c>
      <c r="D48" s="244">
        <f>+NB!X166</f>
        <v>14</v>
      </c>
      <c r="E48" s="114" t="str">
        <f>+NB!Z166</f>
        <v xml:space="preserve"> </v>
      </c>
      <c r="F48" s="114"/>
      <c r="G48" s="206" t="str">
        <f>+NB!AA166</f>
        <v xml:space="preserve"> </v>
      </c>
      <c r="H48" s="179"/>
      <c r="I48" s="179"/>
      <c r="J48" s="179"/>
      <c r="K48" s="179"/>
      <c r="L48" s="179"/>
      <c r="M48" s="179"/>
      <c r="N48" s="179"/>
      <c r="O48" s="179"/>
      <c r="P48" s="179"/>
      <c r="Q48" s="179"/>
      <c r="AL48" s="186"/>
      <c r="AM48" s="179"/>
      <c r="AN48" s="179"/>
      <c r="AO48" s="179"/>
      <c r="AP48" s="179"/>
      <c r="AQ48" s="179"/>
      <c r="AR48" s="179"/>
      <c r="AS48" s="179"/>
      <c r="AT48" s="179"/>
      <c r="AU48" s="179"/>
      <c r="AV48" s="179"/>
      <c r="AW48" s="179"/>
    </row>
    <row r="49" spans="1:49" ht="12.75" customHeight="1" x14ac:dyDescent="0.2">
      <c r="A49" s="50"/>
      <c r="B49" s="210" t="str">
        <f>TEXT(NB!V167,"#0")&amp;"                        "&amp;TEXT(NB!Y167,"#0")&amp;"   "</f>
        <v xml:space="preserve">1                        9   </v>
      </c>
      <c r="C49" s="258">
        <f>+NB!W167</f>
        <v>13.5</v>
      </c>
      <c r="D49" s="243">
        <f>+NB!X167</f>
        <v>13.5</v>
      </c>
      <c r="E49" s="211" t="str">
        <f>+NB!Z167</f>
        <v xml:space="preserve"> </v>
      </c>
      <c r="F49" s="211"/>
      <c r="G49" s="214" t="str">
        <f>+NB!AA167</f>
        <v xml:space="preserve"> </v>
      </c>
      <c r="H49" s="179"/>
      <c r="I49" s="179"/>
      <c r="J49" s="179"/>
      <c r="K49" s="179"/>
      <c r="L49" s="179"/>
      <c r="M49" s="179"/>
      <c r="N49" s="179"/>
      <c r="O49" s="179"/>
      <c r="P49" s="179"/>
      <c r="Q49" s="179"/>
      <c r="AL49" s="186"/>
      <c r="AM49" s="179"/>
      <c r="AN49" s="179"/>
      <c r="AO49" s="179"/>
      <c r="AP49" s="179"/>
      <c r="AQ49" s="179"/>
      <c r="AR49" s="179"/>
      <c r="AS49" s="179"/>
      <c r="AT49" s="179"/>
      <c r="AU49" s="179"/>
      <c r="AV49" s="179"/>
      <c r="AW49" s="179"/>
    </row>
    <row r="50" spans="1:49" ht="12.75" customHeight="1" x14ac:dyDescent="0.2">
      <c r="A50" s="50"/>
      <c r="B50" s="205" t="str">
        <f>TEXT(NB!V168,"#0")&amp;"                        "&amp;TEXT(NB!Y168,"#0")&amp;"   "</f>
        <v xml:space="preserve">1                        8   </v>
      </c>
      <c r="C50" s="259">
        <f>+NB!W168</f>
        <v>13</v>
      </c>
      <c r="D50" s="244">
        <f>+NB!X168</f>
        <v>13</v>
      </c>
      <c r="E50" s="114" t="str">
        <f>+NB!Z168</f>
        <v xml:space="preserve"> </v>
      </c>
      <c r="F50" s="114"/>
      <c r="G50" s="206" t="str">
        <f>+NB!AA168</f>
        <v xml:space="preserve"> </v>
      </c>
      <c r="H50" s="179"/>
      <c r="I50" s="179"/>
      <c r="J50" s="179"/>
      <c r="K50" s="179"/>
      <c r="L50" s="179"/>
      <c r="M50" s="179"/>
      <c r="N50" s="179"/>
      <c r="O50" s="179"/>
      <c r="P50" s="179"/>
      <c r="Q50" s="179"/>
      <c r="AL50" s="186"/>
      <c r="AM50" s="179"/>
      <c r="AN50" s="179"/>
      <c r="AO50" s="179"/>
      <c r="AP50" s="179"/>
      <c r="AQ50" s="179"/>
      <c r="AR50" s="179"/>
      <c r="AS50" s="179"/>
      <c r="AT50" s="179"/>
      <c r="AU50" s="179"/>
      <c r="AV50" s="179"/>
      <c r="AW50" s="179"/>
    </row>
    <row r="51" spans="1:49" ht="12.75" customHeight="1" x14ac:dyDescent="0.2">
      <c r="A51" s="51"/>
      <c r="B51" s="212" t="str">
        <f>TEXT(NB!V169,"#0")&amp;"                        "&amp;TEXT(NB!Y169,"#0")&amp;"   "</f>
        <v xml:space="preserve">1                        7   </v>
      </c>
      <c r="C51" s="260">
        <f>+NB!W169</f>
        <v>12.5</v>
      </c>
      <c r="D51" s="245">
        <f>+NB!X169</f>
        <v>12</v>
      </c>
      <c r="E51" s="213" t="str">
        <f>+NB!Z169</f>
        <v xml:space="preserve"> </v>
      </c>
      <c r="F51" s="213"/>
      <c r="G51" s="215" t="str">
        <f>+NB!AA169</f>
        <v xml:space="preserve"> </v>
      </c>
      <c r="H51" s="179"/>
      <c r="I51" s="179"/>
      <c r="J51" s="179"/>
      <c r="K51" s="179"/>
      <c r="L51" s="179"/>
      <c r="M51" s="179"/>
      <c r="N51" s="179"/>
      <c r="O51" s="179"/>
      <c r="P51" s="179"/>
      <c r="Q51" s="179"/>
      <c r="AL51" s="186"/>
      <c r="AM51" s="179"/>
      <c r="AN51" s="179"/>
      <c r="AO51" s="179"/>
      <c r="AP51" s="179"/>
      <c r="AQ51" s="179"/>
      <c r="AR51" s="179"/>
      <c r="AS51" s="179"/>
      <c r="AT51" s="179"/>
      <c r="AU51" s="179"/>
      <c r="AV51" s="179"/>
      <c r="AW51" s="179"/>
    </row>
    <row r="52" spans="1:49" ht="12.75" customHeight="1" x14ac:dyDescent="0.2">
      <c r="A52" s="50"/>
      <c r="B52" s="205" t="str">
        <f>TEXT(NB!V170,"#0")&amp;"                        "&amp;TEXT(NB!Y170,"#0")&amp;"   "</f>
        <v xml:space="preserve">1                        6   </v>
      </c>
      <c r="C52" s="259">
        <f>+NB!W170</f>
        <v>11.5</v>
      </c>
      <c r="D52" s="244">
        <f>+NB!X170</f>
        <v>11.5</v>
      </c>
      <c r="E52" s="114" t="str">
        <f>+NB!Z170</f>
        <v xml:space="preserve"> </v>
      </c>
      <c r="F52" s="114"/>
      <c r="G52" s="206" t="str">
        <f>+NB!AA170</f>
        <v xml:space="preserve"> </v>
      </c>
      <c r="H52" s="179"/>
      <c r="I52" s="179"/>
      <c r="J52" s="179"/>
      <c r="K52" s="179"/>
      <c r="L52" s="179"/>
      <c r="M52" s="179"/>
      <c r="N52" s="179"/>
      <c r="O52" s="179"/>
      <c r="P52" s="179"/>
      <c r="Q52" s="179"/>
      <c r="AL52" s="186"/>
      <c r="AM52" s="179"/>
      <c r="AN52" s="179"/>
      <c r="AO52" s="179"/>
      <c r="AP52" s="179"/>
      <c r="AQ52" s="179"/>
      <c r="AR52" s="179"/>
      <c r="AS52" s="179"/>
      <c r="AT52" s="179"/>
      <c r="AU52" s="179"/>
      <c r="AV52" s="179"/>
      <c r="AW52" s="179"/>
    </row>
    <row r="53" spans="1:49" ht="12.75" customHeight="1" x14ac:dyDescent="0.2">
      <c r="A53" s="50"/>
      <c r="B53" s="205" t="str">
        <f>TEXT(NB!V171,"#0")&amp;"                        "&amp;TEXT(NB!Y171,"#0")&amp;"   "</f>
        <v xml:space="preserve">1                        5   </v>
      </c>
      <c r="C53" s="259">
        <f>+NB!W171</f>
        <v>11</v>
      </c>
      <c r="D53" s="244">
        <f>+NB!X171</f>
        <v>10.5</v>
      </c>
      <c r="E53" s="114" t="str">
        <f>+NB!Z171</f>
        <v xml:space="preserve"> </v>
      </c>
      <c r="F53" s="114"/>
      <c r="G53" s="206" t="str">
        <f>+NB!AA171</f>
        <v xml:space="preserve"> </v>
      </c>
      <c r="H53" s="179"/>
      <c r="I53" s="179"/>
      <c r="J53" s="179"/>
      <c r="K53" s="179"/>
      <c r="L53" s="179"/>
      <c r="M53" s="179"/>
      <c r="N53" s="179"/>
      <c r="O53" s="179"/>
      <c r="P53" s="179"/>
      <c r="Q53" s="179"/>
      <c r="AL53" s="186"/>
      <c r="AM53" s="179"/>
      <c r="AN53" s="179"/>
      <c r="AO53" s="179"/>
      <c r="AP53" s="179"/>
      <c r="AQ53" s="179"/>
      <c r="AR53" s="179"/>
      <c r="AS53" s="179"/>
      <c r="AT53" s="179"/>
      <c r="AU53" s="179"/>
      <c r="AV53" s="179"/>
      <c r="AW53" s="179"/>
    </row>
    <row r="54" spans="1:49" ht="12.75" customHeight="1" x14ac:dyDescent="0.2">
      <c r="A54" s="51"/>
      <c r="B54" s="205" t="str">
        <f>TEXT(NB!V172,"#0")&amp;"                        "&amp;TEXT(NB!Y172,"#0")&amp;"   "</f>
        <v xml:space="preserve">1                        4   </v>
      </c>
      <c r="C54" s="259">
        <f>+NB!W172</f>
        <v>10</v>
      </c>
      <c r="D54" s="244">
        <f>+NB!X172</f>
        <v>10</v>
      </c>
      <c r="E54" s="114" t="str">
        <f>+NB!Z172</f>
        <v xml:space="preserve"> </v>
      </c>
      <c r="F54" s="114"/>
      <c r="G54" s="206" t="str">
        <f>+NB!AA172</f>
        <v xml:space="preserve"> </v>
      </c>
      <c r="H54" s="179"/>
      <c r="I54" s="179"/>
      <c r="J54" s="179"/>
      <c r="K54" s="179"/>
      <c r="L54" s="179"/>
      <c r="M54" s="179"/>
      <c r="N54" s="179"/>
      <c r="O54" s="179"/>
      <c r="P54" s="179"/>
      <c r="Q54" s="179"/>
      <c r="AL54" s="186"/>
      <c r="AM54" s="179"/>
      <c r="AN54" s="179"/>
      <c r="AO54" s="179"/>
      <c r="AP54" s="179"/>
      <c r="AQ54" s="179"/>
      <c r="AR54" s="179"/>
      <c r="AS54" s="179"/>
      <c r="AT54" s="179"/>
      <c r="AU54" s="179"/>
      <c r="AV54" s="179"/>
      <c r="AW54" s="179"/>
    </row>
    <row r="55" spans="1:49" ht="12.75" customHeight="1" x14ac:dyDescent="0.2">
      <c r="A55" s="50"/>
      <c r="B55" s="210" t="str">
        <f>TEXT(NB!V173,"#0")&amp;"                        "&amp;TEXT(NB!Y173,"#0")&amp;"   "</f>
        <v xml:space="preserve">1                        3   </v>
      </c>
      <c r="C55" s="258">
        <f>+NB!W173</f>
        <v>9.5</v>
      </c>
      <c r="D55" s="243">
        <f>+NB!X173</f>
        <v>9</v>
      </c>
      <c r="E55" s="211" t="str">
        <f>+NB!Z173</f>
        <v xml:space="preserve"> </v>
      </c>
      <c r="F55" s="211"/>
      <c r="G55" s="214" t="str">
        <f>+NB!AA173</f>
        <v xml:space="preserve"> </v>
      </c>
      <c r="H55" s="179"/>
      <c r="I55" s="179"/>
      <c r="J55" s="179"/>
      <c r="K55" s="179"/>
      <c r="L55" s="179"/>
      <c r="M55" s="179"/>
      <c r="N55" s="179"/>
      <c r="O55" s="179"/>
      <c r="P55" s="179"/>
      <c r="Q55" s="179"/>
      <c r="AL55" s="186"/>
      <c r="AM55" s="179"/>
      <c r="AN55" s="179"/>
      <c r="AO55" s="179"/>
      <c r="AP55" s="179"/>
      <c r="AQ55" s="179"/>
      <c r="AR55" s="179"/>
      <c r="AS55" s="179"/>
      <c r="AT55" s="179"/>
      <c r="AU55" s="179"/>
      <c r="AV55" s="179"/>
      <c r="AW55" s="179"/>
    </row>
    <row r="56" spans="1:49" ht="12.75" customHeight="1" x14ac:dyDescent="0.2">
      <c r="A56" s="50"/>
      <c r="B56" s="205" t="str">
        <f>TEXT(NB!V174,"#0")&amp;"                        "&amp;TEXT(NB!Y174,"#0")&amp;"   "</f>
        <v xml:space="preserve">1                        2   </v>
      </c>
      <c r="C56" s="259">
        <f>+NB!W174</f>
        <v>8.5</v>
      </c>
      <c r="D56" s="244">
        <f>+NB!X174</f>
        <v>8</v>
      </c>
      <c r="E56" s="114" t="str">
        <f>+NB!Z174</f>
        <v xml:space="preserve"> </v>
      </c>
      <c r="F56" s="114"/>
      <c r="G56" s="206" t="str">
        <f>+NB!AA174</f>
        <v xml:space="preserve"> </v>
      </c>
      <c r="H56" s="179"/>
      <c r="I56" s="179"/>
      <c r="J56" s="179"/>
      <c r="K56" s="179"/>
      <c r="L56" s="179"/>
      <c r="M56" s="179"/>
      <c r="N56" s="179"/>
      <c r="O56" s="179"/>
      <c r="P56" s="179"/>
      <c r="Q56" s="179"/>
      <c r="AL56" s="186"/>
      <c r="AM56" s="179"/>
      <c r="AN56" s="179"/>
      <c r="AO56" s="179"/>
      <c r="AP56" s="179"/>
      <c r="AQ56" s="179"/>
      <c r="AR56" s="179"/>
      <c r="AS56" s="179"/>
      <c r="AT56" s="179"/>
      <c r="AU56" s="179"/>
      <c r="AV56" s="179"/>
      <c r="AW56" s="179"/>
    </row>
    <row r="57" spans="1:49" ht="12.75" customHeight="1" x14ac:dyDescent="0.2">
      <c r="A57" s="51"/>
      <c r="B57" s="212" t="str">
        <f>TEXT(NB!V175,"#0")&amp;"                        "&amp;TEXT(NB!Y175,"#0")&amp;"   "</f>
        <v xml:space="preserve">1                        1   </v>
      </c>
      <c r="C57" s="260">
        <f>+NB!W175</f>
        <v>7.5</v>
      </c>
      <c r="D57" s="245">
        <f>+NB!X175</f>
        <v>7.0000000000000009</v>
      </c>
      <c r="E57" s="213" t="str">
        <f>+NB!Z175</f>
        <v xml:space="preserve"> </v>
      </c>
      <c r="F57" s="213"/>
      <c r="G57" s="215" t="str">
        <f>+NB!AA175</f>
        <v xml:space="preserve"> </v>
      </c>
      <c r="H57" s="179"/>
      <c r="I57" s="179"/>
      <c r="J57" s="179"/>
      <c r="K57" s="179"/>
      <c r="L57" s="179"/>
      <c r="M57" s="179"/>
      <c r="N57" s="179"/>
      <c r="O57" s="179"/>
      <c r="P57" s="179"/>
      <c r="Q57" s="179"/>
      <c r="AL57" s="186"/>
      <c r="AM57" s="179"/>
      <c r="AN57" s="179"/>
      <c r="AO57" s="179"/>
      <c r="AP57" s="179"/>
      <c r="AQ57" s="179"/>
      <c r="AR57" s="179"/>
      <c r="AS57" s="179"/>
      <c r="AT57" s="179"/>
      <c r="AU57" s="179"/>
      <c r="AV57" s="179"/>
      <c r="AW57" s="179"/>
    </row>
    <row r="58" spans="1:49" ht="13.5" thickBot="1" x14ac:dyDescent="0.25">
      <c r="A58" s="111"/>
      <c r="B58" s="207" t="str">
        <f>TEXT(NB!V176,"#0")&amp;"                        "&amp;TEXT(NB!Y176,"#0")&amp;"   "</f>
        <v xml:space="preserve">0                        0   </v>
      </c>
      <c r="C58" s="261">
        <f>+NB!W176</f>
        <v>6.5000000000000009</v>
      </c>
      <c r="D58" s="246">
        <f>+NB!X176</f>
        <v>0</v>
      </c>
      <c r="E58" s="208" t="str">
        <f>+NB!Z176</f>
        <v xml:space="preserve"> </v>
      </c>
      <c r="F58" s="208"/>
      <c r="G58" s="209" t="str">
        <f>+NB!AA176</f>
        <v xml:space="preserve"> </v>
      </c>
      <c r="J58" s="179"/>
      <c r="K58" s="179"/>
      <c r="L58" s="179"/>
      <c r="M58" s="179"/>
      <c r="N58" s="179"/>
      <c r="O58" s="179"/>
      <c r="P58" s="179"/>
      <c r="Q58" s="179"/>
      <c r="AL58" s="186"/>
      <c r="AM58" s="179"/>
      <c r="AN58" s="179"/>
      <c r="AO58" s="179"/>
      <c r="AP58" s="179"/>
      <c r="AQ58" s="179"/>
      <c r="AR58" s="179"/>
      <c r="AS58" s="179"/>
      <c r="AT58" s="179"/>
      <c r="AU58" s="179"/>
      <c r="AV58" s="179"/>
      <c r="AW58" s="179"/>
    </row>
    <row r="59" spans="1:49" ht="12.6" customHeight="1" x14ac:dyDescent="0.2">
      <c r="J59" s="179"/>
      <c r="K59" s="179"/>
      <c r="L59" s="179"/>
      <c r="M59" s="179"/>
      <c r="N59" s="179"/>
      <c r="O59" s="179"/>
      <c r="P59" s="179"/>
      <c r="Q59" s="179"/>
      <c r="AL59" s="186"/>
      <c r="AM59" s="179"/>
      <c r="AN59" s="179"/>
      <c r="AO59" s="179"/>
      <c r="AP59" s="179"/>
      <c r="AQ59" s="179"/>
      <c r="AR59" s="179"/>
      <c r="AS59" s="179"/>
      <c r="AT59" s="179"/>
      <c r="AU59" s="179"/>
      <c r="AV59" s="179"/>
      <c r="AW59" s="179"/>
    </row>
    <row r="60" spans="1:49" ht="14.25" customHeight="1" x14ac:dyDescent="0.2">
      <c r="J60" s="179"/>
      <c r="K60" s="179"/>
      <c r="L60" s="179"/>
      <c r="M60" s="179"/>
      <c r="N60" s="179"/>
      <c r="O60" s="179"/>
      <c r="P60" s="179"/>
      <c r="Q60" s="179"/>
      <c r="AL60" s="186"/>
      <c r="AM60" s="179"/>
      <c r="AN60" s="179"/>
      <c r="AO60" s="179"/>
      <c r="AP60" s="179"/>
      <c r="AQ60" s="179"/>
      <c r="AR60" s="179"/>
      <c r="AS60" s="179"/>
      <c r="AT60" s="179"/>
      <c r="AU60" s="179"/>
      <c r="AV60" s="179"/>
      <c r="AW60" s="179"/>
    </row>
    <row r="61" spans="1:49" x14ac:dyDescent="0.2">
      <c r="J61" s="179"/>
      <c r="K61" s="179"/>
      <c r="L61" s="179"/>
      <c r="M61" s="179"/>
      <c r="N61" s="179"/>
      <c r="O61" s="179"/>
      <c r="P61" s="179"/>
      <c r="Q61" s="179"/>
      <c r="AL61" s="179"/>
      <c r="AM61" s="179"/>
      <c r="AN61" s="179"/>
      <c r="AO61" s="179"/>
      <c r="AP61" s="179"/>
      <c r="AQ61" s="179"/>
      <c r="AR61" s="179"/>
      <c r="AS61" s="179"/>
      <c r="AT61" s="179"/>
      <c r="AU61" s="179"/>
      <c r="AV61" s="179"/>
      <c r="AW61" s="179"/>
    </row>
    <row r="62" spans="1:49" x14ac:dyDescent="0.2">
      <c r="J62" s="179"/>
      <c r="K62" s="179"/>
      <c r="L62" s="179"/>
      <c r="M62" s="179"/>
      <c r="N62" s="179"/>
      <c r="O62" s="179"/>
      <c r="P62" s="179"/>
      <c r="Q62" s="179"/>
      <c r="AL62" s="179"/>
      <c r="AM62" s="179"/>
      <c r="AN62" s="179"/>
      <c r="AO62" s="179"/>
      <c r="AP62" s="179"/>
      <c r="AQ62" s="179"/>
      <c r="AR62" s="179"/>
      <c r="AS62" s="179"/>
      <c r="AT62" s="179"/>
      <c r="AU62" s="179"/>
      <c r="AV62" s="179"/>
      <c r="AW62" s="179"/>
    </row>
    <row r="63" spans="1:49" x14ac:dyDescent="0.2">
      <c r="J63" s="179"/>
      <c r="K63" s="179"/>
      <c r="L63" s="179"/>
      <c r="M63" s="179"/>
      <c r="N63" s="179"/>
      <c r="O63" s="179"/>
      <c r="P63" s="179"/>
      <c r="Q63" s="179"/>
      <c r="AL63" s="179"/>
      <c r="AM63" s="179"/>
      <c r="AN63" s="179"/>
      <c r="AO63" s="179"/>
      <c r="AP63" s="179"/>
      <c r="AQ63" s="179"/>
      <c r="AR63" s="179"/>
      <c r="AS63" s="179"/>
      <c r="AT63" s="179"/>
      <c r="AU63" s="179"/>
      <c r="AV63" s="179"/>
      <c r="AW63" s="179"/>
    </row>
    <row r="64" spans="1:49" x14ac:dyDescent="0.2">
      <c r="J64" s="179"/>
      <c r="K64" s="179"/>
      <c r="L64" s="179"/>
      <c r="M64" s="179"/>
      <c r="N64" s="179"/>
      <c r="O64" s="179"/>
      <c r="P64" s="179"/>
      <c r="Q64" s="179"/>
      <c r="AL64" s="179"/>
      <c r="AM64" s="179"/>
      <c r="AN64" s="179"/>
      <c r="AO64" s="179"/>
      <c r="AP64" s="179"/>
      <c r="AQ64" s="179"/>
      <c r="AR64" s="179"/>
      <c r="AS64" s="179"/>
      <c r="AT64" s="179"/>
      <c r="AU64" s="179"/>
      <c r="AV64" s="179"/>
      <c r="AW64" s="179"/>
    </row>
    <row r="65" spans="10:49" x14ac:dyDescent="0.2">
      <c r="J65" s="179"/>
      <c r="K65" s="179"/>
      <c r="L65" s="179"/>
      <c r="M65" s="179"/>
      <c r="N65" s="179"/>
      <c r="O65" s="179"/>
      <c r="P65" s="179"/>
      <c r="Q65" s="179"/>
      <c r="AL65" s="179"/>
      <c r="AM65" s="179"/>
      <c r="AN65" s="179"/>
      <c r="AO65" s="179"/>
      <c r="AP65" s="179"/>
      <c r="AQ65" s="179"/>
      <c r="AR65" s="179"/>
      <c r="AS65" s="179"/>
      <c r="AT65" s="179"/>
      <c r="AU65" s="179"/>
      <c r="AV65" s="179"/>
      <c r="AW65" s="179"/>
    </row>
    <row r="66" spans="10:49" x14ac:dyDescent="0.2">
      <c r="J66" s="179"/>
      <c r="K66" s="179"/>
      <c r="L66" s="179"/>
      <c r="M66" s="179"/>
      <c r="N66" s="179"/>
      <c r="O66" s="179"/>
      <c r="P66" s="179"/>
      <c r="Q66" s="179"/>
      <c r="AL66" s="179"/>
      <c r="AM66" s="179"/>
      <c r="AN66" s="179"/>
      <c r="AO66" s="179"/>
      <c r="AP66" s="179"/>
      <c r="AQ66" s="179"/>
      <c r="AR66" s="179"/>
      <c r="AS66" s="179"/>
      <c r="AT66" s="179"/>
      <c r="AU66" s="179"/>
      <c r="AV66" s="179"/>
      <c r="AW66" s="179"/>
    </row>
    <row r="67" spans="10:49" x14ac:dyDescent="0.2">
      <c r="J67" s="179"/>
      <c r="K67" s="179"/>
      <c r="L67" s="179"/>
      <c r="M67" s="179"/>
      <c r="N67" s="179"/>
      <c r="O67" s="179"/>
      <c r="P67" s="179"/>
      <c r="Q67" s="179"/>
      <c r="AL67" s="179"/>
      <c r="AM67" s="179"/>
      <c r="AN67" s="179"/>
      <c r="AO67" s="179"/>
      <c r="AP67" s="179"/>
      <c r="AQ67" s="179"/>
      <c r="AR67" s="179"/>
      <c r="AS67" s="179"/>
      <c r="AT67" s="179"/>
      <c r="AU67" s="179"/>
      <c r="AV67" s="179"/>
      <c r="AW67" s="179"/>
    </row>
    <row r="68" spans="10:49" x14ac:dyDescent="0.2">
      <c r="J68" s="179"/>
      <c r="K68" s="179"/>
      <c r="L68" s="179"/>
      <c r="M68" s="179"/>
      <c r="N68" s="179"/>
      <c r="O68" s="179"/>
      <c r="P68" s="179"/>
      <c r="Q68" s="179"/>
      <c r="AL68" s="179"/>
      <c r="AM68" s="179"/>
      <c r="AN68" s="179"/>
      <c r="AO68" s="179"/>
      <c r="AP68" s="179"/>
      <c r="AQ68" s="179"/>
      <c r="AR68" s="179"/>
      <c r="AS68" s="179"/>
      <c r="AT68" s="179"/>
      <c r="AU68" s="179"/>
      <c r="AV68" s="179"/>
      <c r="AW68" s="179"/>
    </row>
    <row r="69" spans="10:49" x14ac:dyDescent="0.2">
      <c r="J69" s="179"/>
      <c r="K69" s="179"/>
      <c r="L69" s="179"/>
      <c r="M69" s="179"/>
      <c r="N69" s="179"/>
      <c r="O69" s="179"/>
      <c r="P69" s="179"/>
      <c r="Q69" s="179"/>
      <c r="AL69" s="179"/>
      <c r="AM69" s="179"/>
      <c r="AN69" s="179"/>
      <c r="AO69" s="179"/>
      <c r="AP69" s="179"/>
      <c r="AQ69" s="179"/>
      <c r="AR69" s="179"/>
      <c r="AS69" s="179"/>
      <c r="AT69" s="179"/>
      <c r="AU69" s="179"/>
      <c r="AV69" s="179"/>
      <c r="AW69" s="179"/>
    </row>
    <row r="70" spans="10:49" x14ac:dyDescent="0.2">
      <c r="J70" s="179"/>
      <c r="K70" s="179"/>
      <c r="L70" s="179"/>
      <c r="M70" s="179"/>
      <c r="N70" s="179"/>
      <c r="O70" s="179"/>
      <c r="P70" s="179"/>
      <c r="Q70" s="179"/>
      <c r="AL70" s="179"/>
      <c r="AM70" s="179"/>
      <c r="AN70" s="179"/>
      <c r="AO70" s="179"/>
      <c r="AP70" s="179"/>
      <c r="AQ70" s="179"/>
      <c r="AR70" s="179"/>
      <c r="AS70" s="179"/>
      <c r="AT70" s="179"/>
      <c r="AU70" s="179"/>
      <c r="AV70" s="179"/>
      <c r="AW70" s="179"/>
    </row>
    <row r="71" spans="10:49" x14ac:dyDescent="0.2">
      <c r="J71" s="179"/>
      <c r="K71" s="179"/>
      <c r="L71" s="179"/>
      <c r="M71" s="179"/>
      <c r="N71" s="179"/>
      <c r="O71" s="179"/>
      <c r="P71" s="179"/>
      <c r="Q71" s="179"/>
      <c r="AL71" s="179"/>
      <c r="AM71" s="179"/>
      <c r="AN71" s="179"/>
      <c r="AO71" s="179"/>
      <c r="AP71" s="179"/>
      <c r="AQ71" s="179"/>
      <c r="AR71" s="179"/>
      <c r="AS71" s="179"/>
      <c r="AT71" s="179"/>
      <c r="AU71" s="179"/>
      <c r="AV71" s="179"/>
      <c r="AW71" s="179"/>
    </row>
    <row r="72" spans="10:49" x14ac:dyDescent="0.2">
      <c r="J72" s="179"/>
      <c r="K72" s="179"/>
      <c r="L72" s="179"/>
      <c r="M72" s="179"/>
      <c r="N72" s="179"/>
      <c r="O72" s="179"/>
      <c r="P72" s="179"/>
      <c r="Q72" s="179"/>
      <c r="AL72" s="179"/>
      <c r="AM72" s="179"/>
      <c r="AN72" s="179"/>
      <c r="AO72" s="179"/>
      <c r="AP72" s="179"/>
      <c r="AQ72" s="179"/>
      <c r="AR72" s="179"/>
      <c r="AS72" s="179"/>
      <c r="AT72" s="179"/>
      <c r="AU72" s="179"/>
      <c r="AV72" s="179"/>
      <c r="AW72" s="179"/>
    </row>
    <row r="73" spans="10:49" x14ac:dyDescent="0.2">
      <c r="J73" s="179"/>
      <c r="K73" s="179"/>
      <c r="L73" s="179"/>
      <c r="M73" s="179"/>
      <c r="N73" s="179"/>
      <c r="O73" s="179"/>
      <c r="P73" s="179"/>
      <c r="Q73" s="179"/>
      <c r="AL73" s="179"/>
      <c r="AM73" s="179"/>
      <c r="AN73" s="179"/>
      <c r="AO73" s="179"/>
      <c r="AP73" s="179"/>
      <c r="AQ73" s="179"/>
      <c r="AR73" s="179"/>
      <c r="AS73" s="179"/>
      <c r="AT73" s="179"/>
      <c r="AU73" s="179"/>
      <c r="AV73" s="179"/>
      <c r="AW73" s="179"/>
    </row>
    <row r="74" spans="10:49" x14ac:dyDescent="0.2">
      <c r="J74" s="179"/>
      <c r="K74" s="179"/>
      <c r="L74" s="179"/>
      <c r="M74" s="179"/>
      <c r="N74" s="179"/>
      <c r="O74" s="179"/>
      <c r="P74" s="179"/>
      <c r="Q74" s="179"/>
      <c r="AL74" s="179"/>
      <c r="AM74" s="179"/>
      <c r="AN74" s="179"/>
      <c r="AO74" s="179"/>
      <c r="AP74" s="179"/>
      <c r="AQ74" s="179"/>
      <c r="AR74" s="179"/>
      <c r="AS74" s="179"/>
      <c r="AT74" s="179"/>
      <c r="AU74" s="179"/>
      <c r="AV74" s="179"/>
      <c r="AW74" s="179"/>
    </row>
    <row r="75" spans="10:49" x14ac:dyDescent="0.2">
      <c r="J75" s="179"/>
      <c r="K75" s="179"/>
      <c r="L75" s="179"/>
      <c r="M75" s="179"/>
      <c r="N75" s="179"/>
      <c r="O75" s="179"/>
      <c r="P75" s="179"/>
      <c r="Q75" s="179"/>
      <c r="AL75" s="179"/>
      <c r="AM75" s="179"/>
      <c r="AN75" s="179"/>
      <c r="AO75" s="179"/>
      <c r="AP75" s="179"/>
      <c r="AQ75" s="179"/>
      <c r="AR75" s="179"/>
      <c r="AS75" s="179"/>
      <c r="AT75" s="179"/>
      <c r="AU75" s="179"/>
      <c r="AV75" s="179"/>
      <c r="AW75" s="179"/>
    </row>
    <row r="76" spans="10:49" x14ac:dyDescent="0.2">
      <c r="J76" s="179"/>
      <c r="K76" s="179"/>
      <c r="L76" s="179"/>
      <c r="M76" s="179"/>
      <c r="N76" s="179"/>
      <c r="O76" s="179"/>
      <c r="P76" s="179"/>
      <c r="Q76" s="179"/>
      <c r="AL76" s="179"/>
      <c r="AM76" s="179"/>
      <c r="AN76" s="179"/>
      <c r="AO76" s="179"/>
      <c r="AP76" s="179"/>
      <c r="AQ76" s="179"/>
      <c r="AR76" s="179"/>
      <c r="AS76" s="179"/>
      <c r="AT76" s="179"/>
      <c r="AU76" s="179"/>
      <c r="AV76" s="179"/>
      <c r="AW76" s="179"/>
    </row>
    <row r="77" spans="10:49" x14ac:dyDescent="0.2">
      <c r="J77" s="179"/>
      <c r="K77" s="179"/>
      <c r="L77" s="179"/>
      <c r="M77" s="179"/>
      <c r="N77" s="179"/>
      <c r="O77" s="179"/>
      <c r="P77" s="179"/>
      <c r="Q77" s="179"/>
      <c r="AL77" s="179"/>
      <c r="AM77" s="179"/>
      <c r="AN77" s="179"/>
      <c r="AO77" s="179"/>
      <c r="AP77" s="179"/>
      <c r="AQ77" s="179"/>
      <c r="AR77" s="179"/>
      <c r="AS77" s="179"/>
      <c r="AT77" s="179"/>
      <c r="AU77" s="179"/>
      <c r="AV77" s="179"/>
      <c r="AW77" s="179"/>
    </row>
    <row r="78" spans="10:49" x14ac:dyDescent="0.2">
      <c r="J78" s="179"/>
      <c r="K78" s="179"/>
      <c r="L78" s="179"/>
      <c r="M78" s="179"/>
      <c r="N78" s="179"/>
      <c r="O78" s="179"/>
      <c r="P78" s="179"/>
      <c r="Q78" s="179"/>
      <c r="AL78" s="179"/>
      <c r="AM78" s="179"/>
      <c r="AN78" s="179"/>
      <c r="AO78" s="179"/>
      <c r="AP78" s="179"/>
      <c r="AQ78" s="179"/>
      <c r="AR78" s="179"/>
      <c r="AS78" s="179"/>
      <c r="AT78" s="179"/>
      <c r="AU78" s="179"/>
      <c r="AV78" s="179"/>
      <c r="AW78" s="179"/>
    </row>
    <row r="79" spans="10:49" x14ac:dyDescent="0.2">
      <c r="J79" s="179"/>
      <c r="K79" s="179"/>
      <c r="L79" s="179"/>
      <c r="M79" s="179"/>
      <c r="N79" s="179"/>
      <c r="O79" s="179"/>
      <c r="P79" s="179"/>
      <c r="Q79" s="179"/>
      <c r="AL79" s="179"/>
      <c r="AM79" s="179"/>
      <c r="AN79" s="179"/>
      <c r="AO79" s="179"/>
      <c r="AP79" s="179"/>
      <c r="AQ79" s="179"/>
      <c r="AR79" s="179"/>
      <c r="AS79" s="179"/>
      <c r="AT79" s="179"/>
      <c r="AU79" s="179"/>
      <c r="AV79" s="179"/>
      <c r="AW79" s="179"/>
    </row>
    <row r="80" spans="10:49" x14ac:dyDescent="0.2">
      <c r="J80" s="179"/>
      <c r="K80" s="179"/>
      <c r="L80" s="179"/>
      <c r="M80" s="179"/>
      <c r="N80" s="179"/>
      <c r="O80" s="179"/>
      <c r="P80" s="179"/>
      <c r="Q80" s="179"/>
      <c r="AL80" s="179"/>
      <c r="AM80" s="179"/>
      <c r="AN80" s="179"/>
      <c r="AO80" s="179"/>
      <c r="AP80" s="179"/>
      <c r="AQ80" s="179"/>
      <c r="AR80" s="179"/>
      <c r="AS80" s="179"/>
      <c r="AT80" s="179"/>
      <c r="AU80" s="179"/>
      <c r="AV80" s="179"/>
      <c r="AW80" s="179"/>
    </row>
    <row r="81" spans="10:50" x14ac:dyDescent="0.2">
      <c r="J81" s="179"/>
      <c r="K81" s="179"/>
      <c r="L81" s="179"/>
      <c r="M81" s="179"/>
      <c r="N81" s="179"/>
      <c r="O81" s="179"/>
      <c r="P81" s="179"/>
      <c r="Q81" s="179"/>
      <c r="AL81" s="179"/>
      <c r="AM81" s="179"/>
      <c r="AN81" s="179"/>
      <c r="AO81" s="179"/>
      <c r="AP81" s="179"/>
      <c r="AQ81" s="179"/>
      <c r="AR81" s="179"/>
      <c r="AS81" s="179"/>
      <c r="AT81" s="179"/>
      <c r="AU81" s="179"/>
      <c r="AV81" s="179"/>
      <c r="AW81" s="179"/>
      <c r="AX81" s="179"/>
    </row>
    <row r="82" spans="10:50" x14ac:dyDescent="0.2">
      <c r="J82" s="179"/>
      <c r="K82" s="179"/>
      <c r="L82" s="179"/>
      <c r="M82" s="179"/>
      <c r="N82" s="179"/>
      <c r="O82" s="179"/>
      <c r="P82" s="179"/>
      <c r="Q82" s="179"/>
      <c r="AL82" s="186"/>
      <c r="AM82" s="188"/>
      <c r="AN82" s="188"/>
      <c r="AO82" s="188"/>
      <c r="AP82" s="189"/>
      <c r="AQ82" s="189"/>
      <c r="AR82" s="190"/>
      <c r="AS82" s="179"/>
      <c r="AT82" s="179"/>
      <c r="AU82" s="179"/>
      <c r="AV82" s="179"/>
      <c r="AW82" s="179"/>
      <c r="AX82" s="179"/>
    </row>
    <row r="83" spans="10:50" x14ac:dyDescent="0.2">
      <c r="J83" s="179"/>
      <c r="K83" s="179"/>
      <c r="L83" s="179"/>
      <c r="M83" s="179"/>
      <c r="N83" s="179"/>
      <c r="O83" s="179"/>
      <c r="P83" s="179"/>
      <c r="Q83" s="179"/>
      <c r="AL83" s="188"/>
      <c r="AM83" s="179"/>
      <c r="AN83" s="179"/>
      <c r="AO83" s="179"/>
      <c r="AP83" s="179"/>
      <c r="AQ83" s="179"/>
      <c r="AR83" s="179"/>
      <c r="AS83" s="179"/>
      <c r="AT83" s="179"/>
      <c r="AU83" s="179"/>
      <c r="AV83" s="179"/>
      <c r="AW83" s="179"/>
    </row>
    <row r="84" spans="10:50" x14ac:dyDescent="0.2">
      <c r="J84" s="179"/>
      <c r="K84" s="179"/>
      <c r="L84" s="179"/>
      <c r="M84" s="179"/>
      <c r="N84" s="179"/>
      <c r="O84" s="179"/>
      <c r="P84" s="179"/>
      <c r="Q84" s="179"/>
      <c r="AL84" s="190"/>
      <c r="AM84" s="179"/>
      <c r="AN84" s="179"/>
      <c r="AO84" s="179"/>
      <c r="AP84" s="179"/>
      <c r="AQ84" s="179"/>
      <c r="AR84" s="179"/>
      <c r="AS84" s="179"/>
      <c r="AT84" s="179"/>
      <c r="AU84" s="179"/>
      <c r="AV84" s="179"/>
      <c r="AW84" s="179"/>
    </row>
    <row r="85" spans="10:50" x14ac:dyDescent="0.2">
      <c r="J85" s="179"/>
      <c r="K85" s="179"/>
      <c r="L85" s="179"/>
      <c r="M85" s="179"/>
      <c r="N85" s="179"/>
      <c r="O85" s="179"/>
      <c r="P85" s="179"/>
      <c r="Q85" s="179"/>
      <c r="AL85" s="190"/>
      <c r="AM85" s="179"/>
      <c r="AN85" s="179"/>
      <c r="AO85" s="179"/>
      <c r="AP85" s="179"/>
      <c r="AQ85" s="179"/>
      <c r="AR85" s="179"/>
      <c r="AS85" s="179"/>
      <c r="AT85" s="179"/>
      <c r="AU85" s="179"/>
      <c r="AV85" s="179"/>
      <c r="AW85" s="179"/>
    </row>
    <row r="86" spans="10:50" x14ac:dyDescent="0.2">
      <c r="J86" s="179"/>
      <c r="K86" s="179"/>
      <c r="L86" s="179"/>
      <c r="M86" s="179"/>
      <c r="N86" s="179"/>
      <c r="O86" s="179"/>
      <c r="P86" s="179"/>
      <c r="Q86" s="179"/>
      <c r="AL86" s="186"/>
      <c r="AM86" s="179"/>
      <c r="AN86" s="179"/>
      <c r="AO86" s="179"/>
      <c r="AP86" s="179"/>
      <c r="AQ86" s="179"/>
      <c r="AR86" s="179"/>
      <c r="AS86" s="179"/>
      <c r="AT86" s="179"/>
      <c r="AU86" s="179"/>
      <c r="AV86" s="179"/>
      <c r="AW86" s="179"/>
    </row>
    <row r="87" spans="10:50" x14ac:dyDescent="0.2">
      <c r="J87" s="179"/>
      <c r="K87" s="179"/>
      <c r="L87" s="179"/>
      <c r="M87" s="179"/>
      <c r="N87" s="179"/>
      <c r="O87" s="179"/>
      <c r="P87" s="179"/>
      <c r="Q87" s="179"/>
      <c r="AL87" s="186"/>
      <c r="AM87" s="179"/>
      <c r="AN87" s="179"/>
      <c r="AO87" s="179"/>
      <c r="AP87" s="179"/>
      <c r="AQ87" s="179"/>
      <c r="AR87" s="179"/>
      <c r="AS87" s="179"/>
      <c r="AT87" s="179"/>
      <c r="AU87" s="179"/>
      <c r="AV87" s="179"/>
      <c r="AW87" s="179"/>
    </row>
    <row r="88" spans="10:50" x14ac:dyDescent="0.2">
      <c r="J88" s="179"/>
      <c r="K88" s="179"/>
      <c r="L88" s="179"/>
      <c r="M88" s="179"/>
      <c r="N88" s="179"/>
      <c r="O88" s="179"/>
      <c r="P88" s="179"/>
      <c r="Q88" s="179"/>
      <c r="AL88" s="186"/>
      <c r="AM88" s="179"/>
      <c r="AN88" s="179"/>
      <c r="AO88" s="179"/>
      <c r="AP88" s="179"/>
      <c r="AQ88" s="179"/>
      <c r="AR88" s="179"/>
      <c r="AS88" s="179"/>
      <c r="AT88" s="179"/>
      <c r="AU88" s="179"/>
      <c r="AV88" s="179"/>
      <c r="AW88" s="179"/>
    </row>
    <row r="89" spans="10:50" x14ac:dyDescent="0.2">
      <c r="J89" s="179"/>
      <c r="K89" s="179"/>
      <c r="L89" s="179"/>
      <c r="M89" s="179"/>
      <c r="N89" s="179"/>
      <c r="O89" s="179"/>
      <c r="P89" s="179"/>
      <c r="Q89" s="179"/>
      <c r="AL89" s="186"/>
      <c r="AM89" s="179"/>
      <c r="AN89" s="179"/>
      <c r="AO89" s="179"/>
      <c r="AP89" s="179"/>
      <c r="AQ89" s="179"/>
      <c r="AR89" s="179"/>
      <c r="AS89" s="179"/>
      <c r="AT89" s="179"/>
      <c r="AU89" s="179"/>
      <c r="AV89" s="179"/>
      <c r="AW89" s="179"/>
    </row>
    <row r="90" spans="10:50" x14ac:dyDescent="0.2">
      <c r="J90" s="179"/>
      <c r="K90" s="179"/>
      <c r="L90" s="179"/>
      <c r="M90" s="179"/>
      <c r="N90" s="179"/>
      <c r="O90" s="179"/>
      <c r="P90" s="179"/>
      <c r="Q90" s="179"/>
      <c r="AL90" s="186"/>
      <c r="AM90" s="179"/>
      <c r="AN90" s="179"/>
      <c r="AO90" s="179"/>
      <c r="AP90" s="179"/>
      <c r="AQ90" s="179"/>
      <c r="AR90" s="179"/>
      <c r="AS90" s="179"/>
      <c r="AT90" s="179"/>
      <c r="AU90" s="179"/>
      <c r="AV90" s="179"/>
      <c r="AW90" s="179"/>
    </row>
    <row r="91" spans="10:50" x14ac:dyDescent="0.2">
      <c r="J91" s="179"/>
      <c r="K91" s="179"/>
      <c r="L91" s="179"/>
      <c r="M91" s="179"/>
      <c r="N91" s="179"/>
      <c r="O91" s="179"/>
      <c r="P91" s="179"/>
      <c r="Q91" s="179"/>
      <c r="AL91" s="186"/>
      <c r="AM91" s="179"/>
      <c r="AN91" s="179"/>
      <c r="AO91" s="179"/>
      <c r="AP91" s="179"/>
      <c r="AQ91" s="179"/>
      <c r="AR91" s="179"/>
      <c r="AS91" s="179"/>
      <c r="AT91" s="179"/>
      <c r="AU91" s="179"/>
      <c r="AV91" s="179"/>
      <c r="AW91" s="179"/>
    </row>
    <row r="92" spans="10:50" x14ac:dyDescent="0.2">
      <c r="J92" s="179"/>
      <c r="K92" s="179"/>
      <c r="L92" s="179"/>
      <c r="M92" s="179"/>
      <c r="N92" s="179"/>
      <c r="O92" s="179"/>
      <c r="P92" s="179"/>
      <c r="Q92" s="179"/>
      <c r="AL92" s="186"/>
      <c r="AM92" s="179"/>
      <c r="AN92" s="179"/>
      <c r="AO92" s="179"/>
      <c r="AP92" s="179"/>
      <c r="AQ92" s="179"/>
      <c r="AR92" s="179"/>
      <c r="AS92" s="179"/>
      <c r="AT92" s="179"/>
      <c r="AU92" s="179"/>
      <c r="AV92" s="179"/>
      <c r="AW92" s="179"/>
    </row>
    <row r="93" spans="10:50" x14ac:dyDescent="0.2">
      <c r="J93" s="179"/>
      <c r="K93" s="179"/>
      <c r="L93" s="179"/>
      <c r="M93" s="179"/>
      <c r="N93" s="179"/>
      <c r="O93" s="179"/>
      <c r="P93" s="179"/>
      <c r="Q93" s="179"/>
      <c r="AL93" s="186"/>
      <c r="AM93" s="179"/>
      <c r="AN93" s="179"/>
      <c r="AO93" s="179"/>
      <c r="AP93" s="179"/>
      <c r="AQ93" s="179"/>
      <c r="AR93" s="179"/>
      <c r="AS93" s="179"/>
      <c r="AT93" s="179"/>
      <c r="AU93" s="179"/>
      <c r="AV93" s="179"/>
      <c r="AW93" s="179"/>
    </row>
    <row r="94" spans="10:50" x14ac:dyDescent="0.2">
      <c r="J94" s="179"/>
      <c r="K94" s="179"/>
      <c r="L94" s="179"/>
      <c r="M94" s="179"/>
      <c r="N94" s="179"/>
      <c r="O94" s="179"/>
      <c r="P94" s="179"/>
      <c r="Q94" s="179"/>
      <c r="AL94" s="186"/>
      <c r="AM94" s="179"/>
      <c r="AN94" s="179"/>
      <c r="AO94" s="179"/>
      <c r="AP94" s="179"/>
      <c r="AQ94" s="179"/>
      <c r="AR94" s="179"/>
      <c r="AS94" s="179"/>
      <c r="AT94" s="179"/>
      <c r="AU94" s="179"/>
      <c r="AV94" s="179"/>
      <c r="AW94" s="179"/>
    </row>
    <row r="95" spans="10:50" x14ac:dyDescent="0.2">
      <c r="J95" s="179"/>
      <c r="K95" s="179"/>
      <c r="L95" s="179"/>
      <c r="M95" s="179"/>
      <c r="N95" s="179"/>
      <c r="O95" s="179"/>
      <c r="P95" s="179"/>
      <c r="Q95" s="179"/>
      <c r="AL95" s="186"/>
      <c r="AM95" s="179"/>
      <c r="AN95" s="179"/>
      <c r="AO95" s="179"/>
      <c r="AP95" s="179"/>
      <c r="AQ95" s="179"/>
      <c r="AR95" s="179"/>
      <c r="AS95" s="179"/>
      <c r="AT95" s="179"/>
      <c r="AU95" s="179"/>
      <c r="AV95" s="179"/>
      <c r="AW95" s="179"/>
    </row>
    <row r="96" spans="10:50" x14ac:dyDescent="0.2">
      <c r="J96" s="179"/>
      <c r="K96" s="179"/>
      <c r="L96" s="179"/>
      <c r="M96" s="179"/>
      <c r="N96" s="179"/>
      <c r="O96" s="179"/>
      <c r="P96" s="179"/>
      <c r="Q96" s="179"/>
      <c r="AL96" s="186"/>
      <c r="AM96" s="179"/>
      <c r="AN96" s="179"/>
      <c r="AO96" s="179"/>
      <c r="AP96" s="179"/>
      <c r="AQ96" s="179"/>
      <c r="AR96" s="179"/>
      <c r="AS96" s="179"/>
      <c r="AT96" s="179"/>
      <c r="AU96" s="179"/>
      <c r="AV96" s="179"/>
      <c r="AW96" s="179"/>
    </row>
    <row r="97" spans="10:49" x14ac:dyDescent="0.2">
      <c r="J97" s="179"/>
      <c r="K97" s="179"/>
      <c r="L97" s="179"/>
      <c r="M97" s="179"/>
      <c r="N97" s="179"/>
      <c r="O97" s="179"/>
      <c r="P97" s="179"/>
      <c r="Q97" s="179"/>
      <c r="AL97" s="186"/>
      <c r="AM97" s="179"/>
      <c r="AN97" s="179"/>
      <c r="AO97" s="179"/>
      <c r="AP97" s="179"/>
      <c r="AQ97" s="179"/>
      <c r="AR97" s="179"/>
      <c r="AS97" s="179"/>
      <c r="AT97" s="179"/>
      <c r="AU97" s="179"/>
      <c r="AV97" s="179"/>
      <c r="AW97" s="179"/>
    </row>
    <row r="98" spans="10:49" x14ac:dyDescent="0.2">
      <c r="J98" s="179"/>
      <c r="K98" s="179"/>
      <c r="L98" s="179"/>
      <c r="M98" s="179"/>
      <c r="N98" s="179"/>
      <c r="O98" s="179"/>
      <c r="P98" s="179"/>
      <c r="Q98" s="179"/>
      <c r="AL98" s="186"/>
      <c r="AM98" s="179"/>
      <c r="AN98" s="179"/>
      <c r="AO98" s="179"/>
      <c r="AP98" s="179"/>
      <c r="AQ98" s="179"/>
      <c r="AR98" s="179"/>
      <c r="AS98" s="179"/>
      <c r="AT98" s="179"/>
      <c r="AU98" s="179"/>
      <c r="AV98" s="179"/>
      <c r="AW98" s="179"/>
    </row>
    <row r="99" spans="10:49" x14ac:dyDescent="0.2">
      <c r="J99" s="179"/>
      <c r="K99" s="179"/>
      <c r="L99" s="179"/>
      <c r="M99" s="179"/>
      <c r="N99" s="179"/>
      <c r="O99" s="179"/>
      <c r="P99" s="179"/>
      <c r="Q99" s="179"/>
      <c r="AL99" s="186"/>
      <c r="AM99" s="179"/>
      <c r="AN99" s="179"/>
      <c r="AO99" s="179"/>
      <c r="AP99" s="179"/>
      <c r="AQ99" s="179"/>
      <c r="AR99" s="179"/>
      <c r="AS99" s="179"/>
      <c r="AT99" s="179"/>
      <c r="AU99" s="179"/>
      <c r="AV99" s="179"/>
      <c r="AW99" s="179"/>
    </row>
    <row r="100" spans="10:49" x14ac:dyDescent="0.2">
      <c r="J100" s="179"/>
      <c r="K100" s="179"/>
      <c r="L100" s="179"/>
      <c r="M100" s="179"/>
      <c r="N100" s="179"/>
      <c r="O100" s="179"/>
      <c r="P100" s="179"/>
      <c r="Q100" s="179"/>
      <c r="AL100" s="186"/>
      <c r="AM100" s="179"/>
      <c r="AN100" s="179"/>
      <c r="AO100" s="179"/>
      <c r="AP100" s="179"/>
      <c r="AQ100" s="179"/>
      <c r="AR100" s="179"/>
      <c r="AS100" s="179"/>
      <c r="AT100" s="179"/>
      <c r="AU100" s="179"/>
      <c r="AV100" s="179"/>
      <c r="AW100" s="179"/>
    </row>
    <row r="101" spans="10:49" x14ac:dyDescent="0.2">
      <c r="J101" s="179"/>
      <c r="K101" s="179"/>
      <c r="L101" s="179"/>
      <c r="M101" s="179"/>
      <c r="N101" s="179"/>
      <c r="O101" s="179"/>
      <c r="P101" s="179"/>
      <c r="Q101" s="179"/>
      <c r="AL101" s="186"/>
      <c r="AM101" s="179"/>
      <c r="AN101" s="179"/>
      <c r="AO101" s="179"/>
      <c r="AP101" s="179"/>
      <c r="AQ101" s="179"/>
      <c r="AR101" s="179"/>
      <c r="AS101" s="179"/>
      <c r="AT101" s="179"/>
      <c r="AU101" s="179"/>
      <c r="AV101" s="179"/>
      <c r="AW101" s="179"/>
    </row>
    <row r="102" spans="10:49" x14ac:dyDescent="0.2">
      <c r="J102" s="179"/>
      <c r="K102" s="179"/>
      <c r="L102" s="179"/>
      <c r="M102" s="179"/>
      <c r="N102" s="179"/>
      <c r="O102" s="179"/>
      <c r="P102" s="179"/>
      <c r="Q102" s="179"/>
      <c r="AL102" s="186"/>
      <c r="AM102" s="179"/>
      <c r="AN102" s="179"/>
      <c r="AO102" s="179"/>
      <c r="AP102" s="179"/>
      <c r="AQ102" s="179"/>
      <c r="AR102" s="179"/>
      <c r="AS102" s="179"/>
      <c r="AT102" s="179"/>
      <c r="AU102" s="179"/>
      <c r="AV102" s="179"/>
      <c r="AW102" s="179"/>
    </row>
    <row r="103" spans="10:49" x14ac:dyDescent="0.2">
      <c r="J103" s="179"/>
      <c r="K103" s="179"/>
      <c r="L103" s="179"/>
      <c r="M103" s="179"/>
      <c r="N103" s="179"/>
      <c r="O103" s="179"/>
      <c r="P103" s="179"/>
      <c r="Q103" s="179"/>
      <c r="AL103" s="179"/>
      <c r="AM103" s="179"/>
      <c r="AN103" s="179"/>
      <c r="AO103" s="179"/>
      <c r="AP103" s="179"/>
      <c r="AQ103" s="179"/>
      <c r="AR103" s="179"/>
      <c r="AS103" s="179"/>
      <c r="AT103" s="179"/>
      <c r="AU103" s="179"/>
      <c r="AV103" s="179"/>
      <c r="AW103" s="179"/>
    </row>
    <row r="104" spans="10:49" x14ac:dyDescent="0.2">
      <c r="J104" s="179"/>
      <c r="K104" s="179"/>
      <c r="L104" s="179"/>
      <c r="M104" s="179"/>
      <c r="N104" s="179"/>
      <c r="O104" s="179"/>
      <c r="P104" s="179"/>
      <c r="Q104" s="179"/>
      <c r="R104" s="179"/>
      <c r="S104" s="179"/>
      <c r="T104" s="179"/>
      <c r="U104" s="179"/>
      <c r="V104" s="179"/>
      <c r="W104" s="179"/>
      <c r="X104" s="179"/>
      <c r="Y104" s="179"/>
      <c r="Z104" s="179"/>
      <c r="AA104" s="179"/>
      <c r="AB104" s="179"/>
      <c r="AC104" s="179"/>
      <c r="AD104" s="179"/>
      <c r="AE104" s="179"/>
      <c r="AF104" s="179"/>
      <c r="AG104" s="179"/>
      <c r="AH104" s="179"/>
      <c r="AI104" s="179"/>
      <c r="AJ104" s="179"/>
      <c r="AK104" s="179"/>
      <c r="AL104" s="179"/>
      <c r="AM104" s="179"/>
      <c r="AN104" s="179"/>
      <c r="AO104" s="179"/>
      <c r="AP104" s="179"/>
      <c r="AQ104" s="179"/>
      <c r="AR104" s="179"/>
      <c r="AS104" s="179"/>
      <c r="AT104" s="179"/>
      <c r="AU104" s="179"/>
      <c r="AV104" s="179"/>
      <c r="AW104" s="179"/>
    </row>
    <row r="105" spans="10:49" x14ac:dyDescent="0.2">
      <c r="J105" s="179"/>
      <c r="K105" s="179"/>
      <c r="L105" s="179"/>
      <c r="M105" s="179"/>
      <c r="N105" s="179"/>
      <c r="O105" s="179"/>
      <c r="P105" s="179"/>
      <c r="Q105" s="179"/>
      <c r="R105" s="179"/>
      <c r="S105" s="179"/>
      <c r="T105" s="179"/>
      <c r="U105" s="179"/>
      <c r="V105" s="179"/>
      <c r="W105" s="179"/>
      <c r="X105" s="179"/>
      <c r="Y105" s="179"/>
      <c r="Z105" s="179"/>
      <c r="AA105" s="179"/>
      <c r="AB105" s="179"/>
      <c r="AC105" s="179"/>
      <c r="AD105" s="179"/>
      <c r="AE105" s="179"/>
      <c r="AF105" s="179"/>
      <c r="AG105" s="179"/>
      <c r="AH105" s="179"/>
      <c r="AI105" s="179"/>
      <c r="AJ105" s="179"/>
      <c r="AK105" s="179"/>
      <c r="AL105" s="179"/>
      <c r="AM105" s="179"/>
      <c r="AN105" s="179"/>
      <c r="AO105" s="179"/>
      <c r="AP105" s="179"/>
      <c r="AQ105" s="179"/>
      <c r="AR105" s="179"/>
      <c r="AS105" s="179"/>
      <c r="AT105" s="179"/>
      <c r="AU105" s="179"/>
      <c r="AV105" s="179"/>
      <c r="AW105" s="179"/>
    </row>
    <row r="106" spans="10:49" x14ac:dyDescent="0.2">
      <c r="J106" s="179"/>
      <c r="K106" s="179"/>
      <c r="L106" s="179"/>
      <c r="M106" s="179"/>
      <c r="N106" s="179"/>
      <c r="O106" s="179"/>
      <c r="P106" s="179"/>
      <c r="Q106" s="179"/>
      <c r="R106" s="179"/>
      <c r="S106" s="179"/>
      <c r="T106" s="179"/>
      <c r="U106" s="179"/>
      <c r="V106" s="179"/>
      <c r="W106" s="179"/>
      <c r="X106" s="179"/>
      <c r="Y106" s="179"/>
      <c r="Z106" s="179"/>
      <c r="AA106" s="179"/>
      <c r="AB106" s="179"/>
      <c r="AC106" s="179"/>
      <c r="AD106" s="179"/>
      <c r="AE106" s="179"/>
      <c r="AF106" s="179"/>
      <c r="AG106" s="179"/>
      <c r="AH106" s="179"/>
      <c r="AI106" s="179"/>
      <c r="AJ106" s="179"/>
      <c r="AK106" s="179"/>
      <c r="AL106" s="179"/>
      <c r="AM106" s="179"/>
      <c r="AN106" s="179"/>
      <c r="AO106" s="179"/>
      <c r="AP106" s="179"/>
      <c r="AQ106" s="179"/>
      <c r="AR106" s="179"/>
      <c r="AS106" s="179"/>
      <c r="AT106" s="179"/>
      <c r="AU106" s="179"/>
      <c r="AV106" s="179"/>
      <c r="AW106" s="179"/>
    </row>
    <row r="107" spans="10:49" x14ac:dyDescent="0.2">
      <c r="J107" s="179"/>
      <c r="K107" s="179"/>
      <c r="L107" s="179"/>
      <c r="M107" s="179"/>
      <c r="N107" s="179"/>
      <c r="O107" s="179"/>
      <c r="P107" s="179"/>
      <c r="Q107" s="179"/>
      <c r="R107" s="179"/>
      <c r="S107" s="179"/>
      <c r="T107" s="179"/>
      <c r="U107" s="179"/>
      <c r="V107" s="179"/>
      <c r="W107" s="179"/>
      <c r="X107" s="179"/>
      <c r="Y107" s="179"/>
      <c r="Z107" s="179"/>
      <c r="AA107" s="179"/>
      <c r="AB107" s="179"/>
      <c r="AC107" s="179"/>
      <c r="AD107" s="179"/>
      <c r="AE107" s="179"/>
      <c r="AF107" s="179"/>
      <c r="AG107" s="179"/>
      <c r="AH107" s="179"/>
      <c r="AI107" s="179"/>
      <c r="AJ107" s="179"/>
      <c r="AK107" s="179"/>
      <c r="AL107" s="179"/>
      <c r="AM107" s="179"/>
      <c r="AN107" s="179"/>
      <c r="AO107" s="179"/>
      <c r="AP107" s="179"/>
      <c r="AQ107" s="179"/>
      <c r="AR107" s="179"/>
      <c r="AS107" s="179"/>
      <c r="AT107" s="179"/>
      <c r="AU107" s="179"/>
      <c r="AV107" s="179"/>
      <c r="AW107" s="179"/>
    </row>
    <row r="108" spans="10:49" x14ac:dyDescent="0.2">
      <c r="J108" s="179"/>
      <c r="K108" s="179"/>
      <c r="L108" s="179"/>
      <c r="M108" s="179"/>
      <c r="N108" s="179"/>
      <c r="O108" s="179"/>
      <c r="P108" s="179"/>
      <c r="Q108" s="179"/>
      <c r="R108" s="179"/>
      <c r="S108" s="179"/>
      <c r="T108" s="179"/>
      <c r="U108" s="179"/>
      <c r="V108" s="179"/>
      <c r="W108" s="179"/>
      <c r="X108" s="179"/>
      <c r="Y108" s="179"/>
      <c r="Z108" s="179"/>
      <c r="AA108" s="179"/>
      <c r="AB108" s="179"/>
      <c r="AC108" s="179"/>
      <c r="AD108" s="179"/>
      <c r="AE108" s="179"/>
      <c r="AF108" s="179"/>
      <c r="AG108" s="179"/>
      <c r="AH108" s="179"/>
      <c r="AI108" s="179"/>
      <c r="AJ108" s="179"/>
      <c r="AK108" s="179"/>
      <c r="AL108" s="179"/>
      <c r="AM108" s="179"/>
      <c r="AN108" s="179"/>
      <c r="AO108" s="179"/>
      <c r="AP108" s="179"/>
      <c r="AQ108" s="179"/>
      <c r="AR108" s="179"/>
      <c r="AS108" s="179"/>
      <c r="AT108" s="179"/>
      <c r="AU108" s="179"/>
      <c r="AV108" s="179"/>
      <c r="AW108" s="179"/>
    </row>
    <row r="109" spans="10:49" x14ac:dyDescent="0.2">
      <c r="J109" s="179"/>
      <c r="K109" s="179"/>
      <c r="L109" s="179"/>
      <c r="M109" s="179"/>
      <c r="N109" s="179"/>
      <c r="O109" s="179"/>
      <c r="P109" s="179"/>
      <c r="Q109" s="179"/>
      <c r="R109" s="179"/>
      <c r="S109" s="179"/>
      <c r="T109" s="179"/>
      <c r="U109" s="179"/>
      <c r="V109" s="179"/>
      <c r="W109" s="179"/>
      <c r="X109" s="179"/>
      <c r="Y109" s="179"/>
      <c r="Z109" s="179"/>
      <c r="AA109" s="179"/>
      <c r="AB109" s="179"/>
      <c r="AC109" s="179"/>
      <c r="AD109" s="179"/>
      <c r="AE109" s="179"/>
      <c r="AF109" s="179"/>
      <c r="AG109" s="179"/>
      <c r="AH109" s="179"/>
      <c r="AI109" s="179"/>
      <c r="AJ109" s="179"/>
      <c r="AK109" s="179"/>
      <c r="AL109" s="179"/>
      <c r="AM109" s="179"/>
      <c r="AN109" s="179"/>
      <c r="AO109" s="179"/>
      <c r="AP109" s="179"/>
      <c r="AQ109" s="179"/>
      <c r="AR109" s="179"/>
      <c r="AS109" s="179"/>
      <c r="AT109" s="179"/>
      <c r="AU109" s="179"/>
      <c r="AV109" s="179"/>
      <c r="AW109" s="179"/>
    </row>
    <row r="110" spans="10:49" x14ac:dyDescent="0.2">
      <c r="J110" s="179"/>
      <c r="K110" s="179"/>
      <c r="L110" s="179"/>
      <c r="M110" s="179"/>
      <c r="N110" s="179"/>
      <c r="O110" s="179"/>
      <c r="P110" s="179"/>
      <c r="Q110" s="179"/>
      <c r="R110" s="179"/>
      <c r="S110" s="179"/>
      <c r="T110" s="179"/>
      <c r="U110" s="179"/>
      <c r="V110" s="179"/>
      <c r="W110" s="179"/>
      <c r="X110" s="179"/>
      <c r="Y110" s="179"/>
      <c r="Z110" s="179"/>
      <c r="AA110" s="179"/>
      <c r="AB110" s="179"/>
      <c r="AC110" s="179"/>
      <c r="AD110" s="179"/>
      <c r="AE110" s="179"/>
      <c r="AF110" s="179"/>
      <c r="AG110" s="179"/>
      <c r="AH110" s="179"/>
      <c r="AI110" s="179"/>
      <c r="AJ110" s="179"/>
      <c r="AK110" s="179"/>
      <c r="AL110" s="179"/>
      <c r="AM110" s="179"/>
      <c r="AN110" s="179"/>
      <c r="AO110" s="179"/>
      <c r="AP110" s="179"/>
      <c r="AQ110" s="179"/>
      <c r="AR110" s="179"/>
      <c r="AS110" s="179"/>
      <c r="AT110" s="179"/>
      <c r="AU110" s="179"/>
      <c r="AV110" s="179"/>
      <c r="AW110" s="179"/>
    </row>
    <row r="111" spans="10:49" x14ac:dyDescent="0.2">
      <c r="J111" s="179"/>
      <c r="K111" s="179"/>
      <c r="L111" s="179"/>
      <c r="M111" s="179"/>
      <c r="N111" s="179"/>
      <c r="O111" s="179"/>
      <c r="P111" s="179"/>
      <c r="Q111" s="179"/>
      <c r="R111" s="179"/>
      <c r="S111" s="179"/>
      <c r="T111" s="179"/>
      <c r="U111" s="179"/>
      <c r="V111" s="179"/>
      <c r="W111" s="179"/>
      <c r="X111" s="179"/>
      <c r="Y111" s="179"/>
      <c r="Z111" s="179"/>
      <c r="AA111" s="179"/>
      <c r="AB111" s="179"/>
      <c r="AC111" s="179"/>
      <c r="AD111" s="179"/>
      <c r="AE111" s="179"/>
      <c r="AF111" s="179"/>
      <c r="AG111" s="179"/>
      <c r="AH111" s="179"/>
      <c r="AI111" s="179"/>
      <c r="AJ111" s="179"/>
      <c r="AK111" s="179"/>
      <c r="AL111" s="179"/>
      <c r="AM111" s="179"/>
      <c r="AN111" s="179"/>
      <c r="AO111" s="179"/>
      <c r="AP111" s="179"/>
      <c r="AQ111" s="179"/>
      <c r="AR111" s="179"/>
      <c r="AS111" s="179"/>
      <c r="AT111" s="179"/>
      <c r="AU111" s="179"/>
      <c r="AV111" s="179"/>
      <c r="AW111" s="179"/>
    </row>
    <row r="112" spans="10:49" x14ac:dyDescent="0.2">
      <c r="J112" s="179"/>
      <c r="K112" s="179"/>
      <c r="L112" s="179"/>
      <c r="M112" s="179"/>
      <c r="N112" s="179"/>
      <c r="O112" s="179"/>
      <c r="P112" s="179"/>
      <c r="Q112" s="179"/>
      <c r="R112" s="179"/>
      <c r="S112" s="179"/>
      <c r="T112" s="179"/>
      <c r="U112" s="179"/>
      <c r="V112" s="179"/>
      <c r="W112" s="179"/>
      <c r="X112" s="179"/>
      <c r="Y112" s="179"/>
      <c r="Z112" s="179"/>
      <c r="AA112" s="179"/>
      <c r="AB112" s="179"/>
      <c r="AC112" s="179"/>
      <c r="AD112" s="179"/>
      <c r="AE112" s="179"/>
      <c r="AF112" s="179"/>
      <c r="AG112" s="179"/>
      <c r="AH112" s="179"/>
      <c r="AI112" s="179"/>
      <c r="AJ112" s="179"/>
      <c r="AK112" s="179"/>
      <c r="AL112" s="179"/>
      <c r="AM112" s="179"/>
      <c r="AN112" s="179"/>
      <c r="AO112" s="179"/>
      <c r="AP112" s="179"/>
      <c r="AQ112" s="179"/>
      <c r="AR112" s="179"/>
      <c r="AS112" s="179"/>
      <c r="AT112" s="179"/>
      <c r="AU112" s="179"/>
      <c r="AV112" s="179"/>
      <c r="AW112" s="179"/>
    </row>
    <row r="113" spans="10:49" x14ac:dyDescent="0.2">
      <c r="J113" s="179"/>
      <c r="K113" s="179"/>
      <c r="L113" s="179"/>
      <c r="M113" s="179"/>
      <c r="N113" s="179"/>
      <c r="O113" s="179"/>
      <c r="P113" s="179"/>
      <c r="Q113" s="179"/>
      <c r="R113" s="179"/>
      <c r="S113" s="179"/>
      <c r="T113" s="179"/>
      <c r="U113" s="179"/>
      <c r="V113" s="179"/>
      <c r="W113" s="179"/>
      <c r="X113" s="179"/>
      <c r="Y113" s="179"/>
      <c r="Z113" s="179"/>
      <c r="AA113" s="179"/>
      <c r="AB113" s="179"/>
      <c r="AC113" s="179"/>
      <c r="AD113" s="179"/>
      <c r="AE113" s="179"/>
      <c r="AF113" s="179"/>
      <c r="AG113" s="179"/>
      <c r="AH113" s="179"/>
      <c r="AI113" s="179"/>
      <c r="AJ113" s="179"/>
      <c r="AK113" s="179"/>
      <c r="AL113" s="179"/>
      <c r="AM113" s="179"/>
      <c r="AN113" s="179"/>
      <c r="AO113" s="179"/>
      <c r="AP113" s="179"/>
      <c r="AQ113" s="179"/>
      <c r="AR113" s="179"/>
      <c r="AS113" s="179"/>
      <c r="AT113" s="179"/>
      <c r="AU113" s="179"/>
      <c r="AV113" s="179"/>
      <c r="AW113" s="179"/>
    </row>
    <row r="114" spans="10:49" x14ac:dyDescent="0.2">
      <c r="J114" s="179"/>
      <c r="K114" s="179"/>
      <c r="L114" s="179"/>
      <c r="M114" s="179"/>
      <c r="N114" s="179"/>
      <c r="O114" s="179"/>
      <c r="P114" s="179"/>
      <c r="Q114" s="179"/>
      <c r="R114" s="179"/>
      <c r="S114" s="179"/>
      <c r="T114" s="179"/>
      <c r="U114" s="179"/>
      <c r="V114" s="179"/>
      <c r="W114" s="179"/>
      <c r="X114" s="179"/>
      <c r="Y114" s="179"/>
      <c r="Z114" s="179"/>
      <c r="AA114" s="179"/>
      <c r="AB114" s="179"/>
      <c r="AC114" s="179"/>
      <c r="AD114" s="179"/>
      <c r="AE114" s="179"/>
      <c r="AF114" s="179"/>
      <c r="AG114" s="179"/>
      <c r="AH114" s="179"/>
      <c r="AI114" s="179"/>
      <c r="AJ114" s="179"/>
      <c r="AK114" s="179"/>
      <c r="AL114" s="179"/>
      <c r="AM114" s="179"/>
      <c r="AN114" s="179"/>
      <c r="AO114" s="179"/>
      <c r="AP114" s="179"/>
      <c r="AQ114" s="179"/>
      <c r="AR114" s="179"/>
      <c r="AS114" s="179"/>
      <c r="AT114" s="179"/>
      <c r="AU114" s="179"/>
      <c r="AV114" s="179"/>
      <c r="AW114" s="179"/>
    </row>
    <row r="115" spans="10:49" x14ac:dyDescent="0.2">
      <c r="J115" s="179"/>
      <c r="K115" s="179"/>
      <c r="L115" s="179"/>
      <c r="M115" s="179"/>
      <c r="N115" s="179"/>
      <c r="O115" s="179"/>
      <c r="P115" s="179"/>
      <c r="Q115" s="179"/>
      <c r="R115" s="179"/>
      <c r="S115" s="179"/>
      <c r="T115" s="179"/>
      <c r="U115" s="179"/>
      <c r="V115" s="179"/>
      <c r="W115" s="179"/>
      <c r="X115" s="179"/>
      <c r="Y115" s="179"/>
      <c r="Z115" s="179"/>
      <c r="AA115" s="179"/>
      <c r="AB115" s="179"/>
      <c r="AC115" s="179"/>
      <c r="AD115" s="179"/>
      <c r="AE115" s="179"/>
      <c r="AF115" s="179"/>
      <c r="AG115" s="179"/>
      <c r="AH115" s="179"/>
      <c r="AI115" s="179"/>
      <c r="AJ115" s="179"/>
      <c r="AK115" s="179"/>
      <c r="AL115" s="179"/>
      <c r="AM115" s="179"/>
      <c r="AN115" s="179"/>
      <c r="AO115" s="179"/>
      <c r="AP115" s="179"/>
      <c r="AQ115" s="179"/>
      <c r="AR115" s="179"/>
      <c r="AS115" s="179"/>
      <c r="AT115" s="179"/>
      <c r="AU115" s="179"/>
      <c r="AV115" s="179"/>
      <c r="AW115" s="179"/>
    </row>
    <row r="116" spans="10:49" x14ac:dyDescent="0.2">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c r="AI116" s="179"/>
      <c r="AJ116" s="179"/>
      <c r="AK116" s="179"/>
      <c r="AL116" s="179"/>
      <c r="AM116" s="179"/>
      <c r="AN116" s="179"/>
      <c r="AO116" s="179"/>
      <c r="AP116" s="179"/>
      <c r="AQ116" s="179"/>
      <c r="AR116" s="179"/>
      <c r="AS116" s="179"/>
      <c r="AT116" s="179"/>
      <c r="AU116" s="179"/>
      <c r="AV116" s="179"/>
      <c r="AW116" s="179"/>
    </row>
    <row r="117" spans="10:49" x14ac:dyDescent="0.2">
      <c r="J117" s="179"/>
      <c r="K117" s="179"/>
      <c r="L117" s="179"/>
      <c r="M117" s="179"/>
      <c r="N117" s="179"/>
      <c r="O117" s="179"/>
      <c r="P117" s="179"/>
      <c r="Q117" s="179"/>
      <c r="R117" s="179"/>
      <c r="S117" s="179"/>
      <c r="T117" s="179"/>
      <c r="U117" s="179"/>
      <c r="V117" s="179"/>
      <c r="W117" s="179"/>
      <c r="X117" s="179"/>
      <c r="Y117" s="179"/>
      <c r="Z117" s="179"/>
      <c r="AA117" s="179"/>
      <c r="AB117" s="179"/>
      <c r="AC117" s="179"/>
      <c r="AD117" s="179"/>
      <c r="AE117" s="179"/>
      <c r="AF117" s="179"/>
      <c r="AG117" s="179"/>
      <c r="AH117" s="179"/>
      <c r="AI117" s="179"/>
      <c r="AJ117" s="179"/>
      <c r="AK117" s="179"/>
      <c r="AL117" s="179"/>
      <c r="AM117" s="179"/>
      <c r="AN117" s="179"/>
      <c r="AO117" s="179"/>
      <c r="AP117" s="179"/>
      <c r="AQ117" s="179"/>
      <c r="AR117" s="179"/>
      <c r="AS117" s="179"/>
      <c r="AT117" s="179"/>
      <c r="AU117" s="179"/>
      <c r="AV117" s="179"/>
      <c r="AW117" s="179"/>
    </row>
    <row r="118" spans="10:49" x14ac:dyDescent="0.2">
      <c r="J118" s="179"/>
      <c r="K118" s="179"/>
      <c r="L118" s="179"/>
      <c r="M118" s="179"/>
      <c r="N118" s="179"/>
      <c r="O118" s="179"/>
      <c r="P118" s="179"/>
      <c r="Q118" s="179"/>
      <c r="R118" s="179"/>
      <c r="S118" s="179"/>
      <c r="T118" s="179"/>
      <c r="U118" s="179"/>
      <c r="V118" s="179"/>
      <c r="W118" s="179"/>
      <c r="X118" s="179"/>
      <c r="Y118" s="179"/>
      <c r="Z118" s="179"/>
      <c r="AA118" s="179"/>
      <c r="AB118" s="179"/>
      <c r="AC118" s="179"/>
      <c r="AD118" s="179"/>
      <c r="AE118" s="179"/>
      <c r="AF118" s="179"/>
      <c r="AG118" s="179"/>
      <c r="AH118" s="179"/>
      <c r="AI118" s="179"/>
      <c r="AJ118" s="179"/>
      <c r="AK118" s="179"/>
      <c r="AL118" s="179"/>
      <c r="AM118" s="179"/>
      <c r="AN118" s="179"/>
      <c r="AO118" s="179"/>
      <c r="AP118" s="179"/>
      <c r="AQ118" s="179"/>
      <c r="AR118" s="179"/>
      <c r="AS118" s="179"/>
      <c r="AT118" s="179"/>
      <c r="AU118" s="179"/>
      <c r="AV118" s="179"/>
      <c r="AW118" s="179"/>
    </row>
    <row r="119" spans="10:49" x14ac:dyDescent="0.2">
      <c r="J119" s="179"/>
      <c r="K119" s="179"/>
      <c r="L119" s="179"/>
      <c r="M119" s="179"/>
      <c r="N119" s="179"/>
      <c r="O119" s="179"/>
      <c r="P119" s="179"/>
      <c r="Q119" s="179"/>
      <c r="R119" s="179"/>
      <c r="S119" s="179"/>
      <c r="T119" s="179"/>
      <c r="U119" s="179"/>
      <c r="V119" s="179"/>
      <c r="W119" s="179"/>
      <c r="X119" s="179"/>
      <c r="Y119" s="179"/>
      <c r="Z119" s="179"/>
      <c r="AA119" s="179"/>
      <c r="AB119" s="179"/>
      <c r="AC119" s="179"/>
      <c r="AD119" s="179"/>
      <c r="AE119" s="179"/>
      <c r="AF119" s="179"/>
      <c r="AG119" s="179"/>
      <c r="AH119" s="179"/>
      <c r="AI119" s="179"/>
      <c r="AJ119" s="179"/>
      <c r="AK119" s="179"/>
      <c r="AL119" s="179"/>
      <c r="AM119" s="179"/>
      <c r="AN119" s="179"/>
      <c r="AO119" s="179"/>
      <c r="AP119" s="179"/>
      <c r="AQ119" s="179"/>
      <c r="AR119" s="179"/>
      <c r="AS119" s="179"/>
      <c r="AT119" s="179"/>
      <c r="AU119" s="179"/>
      <c r="AV119" s="179"/>
      <c r="AW119" s="179"/>
    </row>
    <row r="120" spans="10:49" x14ac:dyDescent="0.2">
      <c r="J120" s="179"/>
      <c r="K120" s="179"/>
      <c r="L120" s="179"/>
      <c r="M120" s="179"/>
      <c r="N120" s="179"/>
      <c r="O120" s="179"/>
      <c r="P120" s="179"/>
      <c r="Q120" s="179"/>
      <c r="R120" s="179"/>
      <c r="S120" s="179"/>
      <c r="T120" s="179"/>
      <c r="U120" s="179"/>
      <c r="V120" s="179"/>
      <c r="W120" s="179"/>
      <c r="X120" s="179"/>
      <c r="Y120" s="179"/>
      <c r="Z120" s="179"/>
      <c r="AA120" s="179"/>
      <c r="AB120" s="179"/>
      <c r="AC120" s="179"/>
      <c r="AD120" s="179"/>
      <c r="AE120" s="179"/>
      <c r="AF120" s="179"/>
      <c r="AG120" s="179"/>
      <c r="AH120" s="179"/>
      <c r="AI120" s="179"/>
      <c r="AJ120" s="179"/>
      <c r="AK120" s="179"/>
      <c r="AL120" s="179"/>
      <c r="AM120" s="179"/>
      <c r="AN120" s="179"/>
      <c r="AO120" s="179"/>
      <c r="AP120" s="179"/>
      <c r="AQ120" s="179"/>
      <c r="AR120" s="179"/>
      <c r="AS120" s="179"/>
      <c r="AT120" s="179"/>
      <c r="AU120" s="179"/>
      <c r="AV120" s="179"/>
      <c r="AW120" s="179"/>
    </row>
    <row r="121" spans="10:49" x14ac:dyDescent="0.2">
      <c r="J121" s="179"/>
      <c r="K121" s="179"/>
      <c r="L121" s="179"/>
      <c r="M121" s="179"/>
      <c r="N121" s="179"/>
      <c r="O121" s="179"/>
      <c r="P121" s="179"/>
      <c r="Q121" s="179"/>
      <c r="R121" s="179"/>
      <c r="S121" s="179"/>
      <c r="T121" s="179"/>
      <c r="U121" s="179"/>
      <c r="V121" s="179"/>
      <c r="W121" s="179"/>
      <c r="X121" s="179"/>
      <c r="Y121" s="179"/>
      <c r="Z121" s="179"/>
      <c r="AA121" s="179"/>
      <c r="AB121" s="179"/>
      <c r="AC121" s="179"/>
      <c r="AD121" s="179"/>
      <c r="AE121" s="179"/>
      <c r="AF121" s="179"/>
      <c r="AG121" s="179"/>
      <c r="AH121" s="179"/>
      <c r="AI121" s="179"/>
      <c r="AJ121" s="179"/>
      <c r="AK121" s="179"/>
      <c r="AL121" s="179"/>
      <c r="AM121" s="179"/>
      <c r="AN121" s="179"/>
      <c r="AO121" s="179"/>
      <c r="AP121" s="179"/>
      <c r="AQ121" s="179"/>
      <c r="AR121" s="179"/>
      <c r="AS121" s="179"/>
      <c r="AT121" s="179"/>
      <c r="AU121" s="179"/>
      <c r="AV121" s="179"/>
      <c r="AW121" s="179"/>
    </row>
    <row r="122" spans="10:49" x14ac:dyDescent="0.2">
      <c r="J122" s="179"/>
      <c r="K122" s="179"/>
      <c r="L122" s="179"/>
      <c r="M122" s="179"/>
      <c r="N122" s="179"/>
      <c r="O122" s="179"/>
      <c r="P122" s="179"/>
      <c r="Q122" s="179"/>
      <c r="R122" s="179"/>
      <c r="S122" s="179"/>
      <c r="T122" s="179"/>
      <c r="U122" s="179"/>
      <c r="V122" s="179"/>
      <c r="W122" s="179"/>
      <c r="X122" s="179"/>
      <c r="Y122" s="179"/>
      <c r="Z122" s="179"/>
      <c r="AA122" s="179"/>
      <c r="AB122" s="179"/>
      <c r="AC122" s="179"/>
      <c r="AD122" s="179"/>
      <c r="AE122" s="179"/>
      <c r="AF122" s="179"/>
      <c r="AG122" s="179"/>
      <c r="AH122" s="179"/>
      <c r="AI122" s="179"/>
      <c r="AJ122" s="179"/>
      <c r="AK122" s="179"/>
      <c r="AL122" s="179"/>
      <c r="AM122" s="179"/>
      <c r="AN122" s="179"/>
      <c r="AO122" s="179"/>
      <c r="AP122" s="179"/>
      <c r="AQ122" s="179"/>
      <c r="AR122" s="179"/>
      <c r="AS122" s="179"/>
      <c r="AT122" s="179"/>
      <c r="AU122" s="179"/>
      <c r="AV122" s="179"/>
      <c r="AW122" s="179"/>
    </row>
    <row r="123" spans="10:49" x14ac:dyDescent="0.2">
      <c r="J123" s="179"/>
      <c r="K123" s="179"/>
      <c r="L123" s="179"/>
      <c r="M123" s="179"/>
      <c r="N123" s="179"/>
      <c r="O123" s="179"/>
      <c r="P123" s="179"/>
      <c r="Q123" s="179"/>
      <c r="R123" s="179"/>
      <c r="S123" s="179"/>
      <c r="T123" s="179"/>
      <c r="U123" s="179"/>
      <c r="V123" s="179"/>
      <c r="W123" s="179"/>
      <c r="X123" s="179"/>
      <c r="Y123" s="179"/>
      <c r="Z123" s="179"/>
      <c r="AA123" s="179"/>
      <c r="AB123" s="179"/>
      <c r="AC123" s="179"/>
      <c r="AD123" s="179"/>
      <c r="AE123" s="179"/>
      <c r="AF123" s="179"/>
      <c r="AG123" s="179"/>
      <c r="AH123" s="179"/>
      <c r="AI123" s="179"/>
      <c r="AJ123" s="179"/>
      <c r="AK123" s="179"/>
      <c r="AL123" s="179"/>
      <c r="AM123" s="179"/>
      <c r="AN123" s="179"/>
      <c r="AO123" s="179"/>
      <c r="AP123" s="179"/>
      <c r="AQ123" s="179"/>
      <c r="AR123" s="179"/>
      <c r="AS123" s="179"/>
      <c r="AT123" s="179"/>
      <c r="AU123" s="179"/>
      <c r="AV123" s="179"/>
      <c r="AW123" s="179"/>
    </row>
    <row r="124" spans="10:49" x14ac:dyDescent="0.2">
      <c r="J124" s="179"/>
      <c r="K124" s="179"/>
      <c r="L124" s="179"/>
      <c r="M124" s="179"/>
      <c r="N124" s="179"/>
      <c r="O124" s="179"/>
      <c r="P124" s="179"/>
      <c r="Q124" s="179"/>
      <c r="R124" s="179"/>
      <c r="S124" s="179"/>
      <c r="T124" s="179"/>
      <c r="U124" s="179"/>
      <c r="V124" s="179"/>
      <c r="W124" s="179"/>
      <c r="X124" s="179"/>
      <c r="Y124" s="179"/>
      <c r="Z124" s="179"/>
      <c r="AA124" s="179"/>
      <c r="AB124" s="179"/>
      <c r="AC124" s="179"/>
      <c r="AD124" s="179"/>
      <c r="AE124" s="179"/>
      <c r="AF124" s="179"/>
      <c r="AG124" s="179"/>
      <c r="AH124" s="179"/>
      <c r="AI124" s="179"/>
      <c r="AJ124" s="179"/>
      <c r="AK124" s="179"/>
      <c r="AL124" s="179"/>
      <c r="AM124" s="179"/>
      <c r="AN124" s="179"/>
      <c r="AO124" s="179"/>
      <c r="AP124" s="179"/>
      <c r="AQ124" s="179"/>
      <c r="AR124" s="179"/>
      <c r="AS124" s="179"/>
      <c r="AT124" s="179"/>
      <c r="AU124" s="179"/>
      <c r="AV124" s="179"/>
      <c r="AW124" s="179"/>
    </row>
    <row r="125" spans="10:49" x14ac:dyDescent="0.2">
      <c r="J125" s="179"/>
      <c r="K125" s="179"/>
      <c r="L125" s="179"/>
      <c r="M125" s="179"/>
      <c r="N125" s="179"/>
      <c r="O125" s="179"/>
      <c r="P125" s="179"/>
      <c r="Q125" s="179"/>
      <c r="R125" s="179"/>
      <c r="S125" s="179"/>
      <c r="T125" s="179"/>
      <c r="U125" s="179"/>
      <c r="V125" s="179"/>
      <c r="W125" s="179"/>
      <c r="X125" s="179"/>
      <c r="Y125" s="179"/>
      <c r="Z125" s="179"/>
      <c r="AA125" s="179"/>
      <c r="AB125" s="179"/>
      <c r="AC125" s="179"/>
      <c r="AD125" s="179"/>
      <c r="AE125" s="179"/>
      <c r="AF125" s="179"/>
      <c r="AG125" s="179"/>
      <c r="AH125" s="179"/>
      <c r="AI125" s="179"/>
      <c r="AJ125" s="179"/>
      <c r="AK125" s="179"/>
      <c r="AL125" s="179"/>
      <c r="AM125" s="179"/>
      <c r="AN125" s="179"/>
      <c r="AO125" s="179"/>
      <c r="AP125" s="179"/>
      <c r="AQ125" s="179"/>
      <c r="AR125" s="179"/>
      <c r="AS125" s="179"/>
      <c r="AT125" s="179"/>
      <c r="AU125" s="179"/>
      <c r="AV125" s="179"/>
      <c r="AW125" s="179"/>
    </row>
    <row r="126" spans="10:49" x14ac:dyDescent="0.2">
      <c r="J126" s="179"/>
      <c r="K126" s="179"/>
      <c r="L126" s="179"/>
      <c r="M126" s="179"/>
      <c r="N126" s="179"/>
      <c r="O126" s="179"/>
      <c r="P126" s="179"/>
      <c r="Q126" s="179"/>
      <c r="R126" s="179"/>
      <c r="S126" s="179"/>
      <c r="T126" s="179"/>
      <c r="U126" s="179"/>
      <c r="V126" s="179"/>
      <c r="W126" s="179"/>
      <c r="X126" s="179"/>
      <c r="Y126" s="179"/>
      <c r="Z126" s="179"/>
      <c r="AA126" s="179"/>
      <c r="AB126" s="179"/>
      <c r="AC126" s="179"/>
      <c r="AD126" s="179"/>
      <c r="AE126" s="179"/>
      <c r="AF126" s="179"/>
      <c r="AG126" s="179"/>
      <c r="AH126" s="179"/>
      <c r="AI126" s="179"/>
      <c r="AJ126" s="179"/>
      <c r="AK126" s="179"/>
      <c r="AL126" s="179"/>
      <c r="AM126" s="179"/>
      <c r="AN126" s="179"/>
      <c r="AO126" s="179"/>
      <c r="AP126" s="179"/>
      <c r="AQ126" s="179"/>
      <c r="AR126" s="179"/>
      <c r="AS126" s="179"/>
      <c r="AT126" s="179"/>
      <c r="AU126" s="179"/>
      <c r="AV126" s="179"/>
      <c r="AW126" s="179"/>
    </row>
    <row r="127" spans="10:49" x14ac:dyDescent="0.2">
      <c r="J127" s="179"/>
      <c r="K127" s="179"/>
      <c r="L127" s="179"/>
      <c r="M127" s="179"/>
      <c r="N127" s="179"/>
      <c r="O127" s="179"/>
      <c r="P127" s="179"/>
      <c r="Q127" s="179"/>
      <c r="R127" s="179"/>
      <c r="S127" s="179"/>
      <c r="T127" s="179"/>
      <c r="U127" s="179"/>
      <c r="V127" s="179"/>
      <c r="W127" s="179"/>
      <c r="X127" s="179"/>
      <c r="Y127" s="179"/>
      <c r="Z127" s="179"/>
      <c r="AA127" s="179"/>
      <c r="AB127" s="179"/>
      <c r="AC127" s="179"/>
      <c r="AD127" s="179"/>
      <c r="AE127" s="179"/>
      <c r="AF127" s="179"/>
      <c r="AG127" s="179"/>
      <c r="AH127" s="179"/>
      <c r="AI127" s="179"/>
      <c r="AJ127" s="179"/>
      <c r="AK127" s="179"/>
      <c r="AL127" s="179"/>
      <c r="AM127" s="179"/>
      <c r="AN127" s="179"/>
      <c r="AO127" s="179"/>
      <c r="AP127" s="179"/>
      <c r="AQ127" s="179"/>
      <c r="AR127" s="179"/>
      <c r="AS127" s="179"/>
      <c r="AT127" s="179"/>
      <c r="AU127" s="179"/>
      <c r="AV127" s="179"/>
      <c r="AW127" s="179"/>
    </row>
    <row r="128" spans="10:49" x14ac:dyDescent="0.2">
      <c r="J128" s="179"/>
      <c r="K128" s="179"/>
      <c r="L128" s="179"/>
      <c r="M128" s="179"/>
      <c r="N128" s="179"/>
      <c r="O128" s="179"/>
      <c r="P128" s="179"/>
      <c r="Q128" s="179"/>
      <c r="R128" s="179"/>
      <c r="S128" s="179"/>
      <c r="T128" s="179"/>
      <c r="U128" s="179"/>
      <c r="V128" s="179"/>
      <c r="W128" s="179"/>
      <c r="X128" s="179"/>
      <c r="Y128" s="179"/>
      <c r="Z128" s="179"/>
      <c r="AA128" s="179"/>
      <c r="AB128" s="179"/>
      <c r="AC128" s="179"/>
      <c r="AD128" s="179"/>
      <c r="AE128" s="179"/>
      <c r="AF128" s="179"/>
      <c r="AG128" s="179"/>
      <c r="AH128" s="179"/>
      <c r="AI128" s="179"/>
      <c r="AJ128" s="179"/>
      <c r="AK128" s="179"/>
      <c r="AL128" s="179"/>
      <c r="AM128" s="179"/>
      <c r="AN128" s="179"/>
      <c r="AO128" s="179"/>
      <c r="AP128" s="179"/>
      <c r="AQ128" s="179"/>
      <c r="AR128" s="179"/>
      <c r="AS128" s="179"/>
      <c r="AT128" s="179"/>
      <c r="AU128" s="179"/>
      <c r="AV128" s="179"/>
      <c r="AW128" s="179"/>
    </row>
    <row r="129" spans="10:49" x14ac:dyDescent="0.2">
      <c r="J129" s="179"/>
      <c r="K129" s="179"/>
      <c r="L129" s="179"/>
      <c r="M129" s="179"/>
      <c r="N129" s="179"/>
      <c r="O129" s="179"/>
      <c r="P129" s="179"/>
      <c r="Q129" s="179"/>
      <c r="R129" s="179"/>
      <c r="S129" s="179"/>
      <c r="T129" s="179"/>
      <c r="U129" s="179"/>
      <c r="V129" s="179"/>
      <c r="W129" s="179"/>
      <c r="X129" s="179"/>
      <c r="Y129" s="179"/>
      <c r="Z129" s="179"/>
      <c r="AA129" s="179"/>
      <c r="AB129" s="179"/>
      <c r="AC129" s="179"/>
      <c r="AD129" s="179"/>
      <c r="AE129" s="179"/>
      <c r="AF129" s="179"/>
      <c r="AG129" s="179"/>
      <c r="AH129" s="179"/>
      <c r="AI129" s="179"/>
      <c r="AJ129" s="179"/>
      <c r="AK129" s="179"/>
      <c r="AL129" s="179"/>
      <c r="AM129" s="179"/>
      <c r="AN129" s="179"/>
      <c r="AO129" s="179"/>
      <c r="AP129" s="179"/>
      <c r="AQ129" s="179"/>
      <c r="AR129" s="179"/>
      <c r="AS129" s="179"/>
      <c r="AT129" s="179"/>
      <c r="AU129" s="179"/>
      <c r="AV129" s="179"/>
      <c r="AW129" s="179"/>
    </row>
    <row r="130" spans="10:49" x14ac:dyDescent="0.2">
      <c r="J130" s="179"/>
      <c r="K130" s="179"/>
      <c r="L130" s="179"/>
      <c r="M130" s="179"/>
      <c r="N130" s="179"/>
      <c r="O130" s="179"/>
      <c r="P130" s="179"/>
      <c r="Q130" s="179"/>
      <c r="R130" s="179"/>
      <c r="S130" s="179"/>
      <c r="T130" s="179"/>
      <c r="U130" s="179"/>
      <c r="V130" s="179"/>
      <c r="W130" s="179"/>
      <c r="X130" s="179"/>
      <c r="Y130" s="179"/>
      <c r="Z130" s="179"/>
      <c r="AA130" s="179"/>
      <c r="AB130" s="179"/>
      <c r="AC130" s="179"/>
      <c r="AD130" s="179"/>
      <c r="AE130" s="179"/>
      <c r="AF130" s="179"/>
      <c r="AG130" s="179"/>
      <c r="AH130" s="179"/>
      <c r="AI130" s="179"/>
      <c r="AJ130" s="179"/>
      <c r="AK130" s="179"/>
      <c r="AL130" s="179"/>
      <c r="AM130" s="179"/>
      <c r="AN130" s="179"/>
      <c r="AO130" s="179"/>
      <c r="AP130" s="179"/>
      <c r="AQ130" s="179"/>
      <c r="AR130" s="179"/>
      <c r="AS130" s="179"/>
      <c r="AT130" s="179"/>
      <c r="AU130" s="179"/>
      <c r="AV130" s="179"/>
      <c r="AW130" s="179"/>
    </row>
    <row r="131" spans="10:49" x14ac:dyDescent="0.2">
      <c r="J131" s="179"/>
      <c r="K131" s="179"/>
      <c r="L131" s="179"/>
      <c r="M131" s="179"/>
      <c r="N131" s="179"/>
      <c r="O131" s="179"/>
      <c r="P131" s="179"/>
      <c r="Q131" s="179"/>
      <c r="R131" s="179"/>
      <c r="S131" s="179"/>
      <c r="T131" s="179"/>
      <c r="U131" s="179"/>
      <c r="V131" s="179"/>
      <c r="W131" s="179"/>
      <c r="X131" s="179"/>
      <c r="Y131" s="179"/>
      <c r="Z131" s="179"/>
      <c r="AA131" s="179"/>
      <c r="AB131" s="179"/>
      <c r="AC131" s="179"/>
      <c r="AD131" s="179"/>
      <c r="AE131" s="179"/>
      <c r="AF131" s="179"/>
      <c r="AG131" s="179"/>
      <c r="AH131" s="179"/>
      <c r="AI131" s="179"/>
      <c r="AJ131" s="179"/>
      <c r="AK131" s="179"/>
      <c r="AL131" s="179"/>
      <c r="AM131" s="179"/>
      <c r="AN131" s="179"/>
      <c r="AO131" s="179"/>
      <c r="AP131" s="179"/>
      <c r="AQ131" s="179"/>
      <c r="AR131" s="179"/>
      <c r="AS131" s="179"/>
      <c r="AT131" s="179"/>
      <c r="AU131" s="179"/>
      <c r="AV131" s="179"/>
      <c r="AW131" s="179"/>
    </row>
    <row r="132" spans="10:49" x14ac:dyDescent="0.2">
      <c r="J132" s="179"/>
      <c r="K132" s="179"/>
      <c r="L132" s="179"/>
      <c r="M132" s="179"/>
      <c r="N132" s="179"/>
      <c r="O132" s="179"/>
      <c r="P132" s="179"/>
      <c r="Q132" s="179"/>
      <c r="R132" s="179"/>
      <c r="S132" s="179"/>
      <c r="T132" s="179"/>
      <c r="U132" s="179"/>
      <c r="V132" s="179"/>
      <c r="W132" s="179"/>
      <c r="X132" s="179"/>
      <c r="Y132" s="179"/>
      <c r="Z132" s="179"/>
      <c r="AA132" s="179"/>
      <c r="AB132" s="179"/>
      <c r="AC132" s="179"/>
      <c r="AD132" s="179"/>
      <c r="AE132" s="179"/>
      <c r="AF132" s="179"/>
      <c r="AG132" s="179"/>
      <c r="AH132" s="179"/>
      <c r="AI132" s="179"/>
      <c r="AJ132" s="179"/>
      <c r="AK132" s="179"/>
      <c r="AL132" s="179"/>
      <c r="AM132" s="179"/>
      <c r="AN132" s="179"/>
      <c r="AO132" s="179"/>
      <c r="AP132" s="179"/>
      <c r="AQ132" s="179"/>
      <c r="AR132" s="179"/>
      <c r="AS132" s="179"/>
      <c r="AT132" s="179"/>
      <c r="AU132" s="179"/>
      <c r="AV132" s="179"/>
      <c r="AW132" s="179"/>
    </row>
    <row r="133" spans="10:49" x14ac:dyDescent="0.2">
      <c r="J133" s="179"/>
      <c r="K133" s="179"/>
      <c r="L133" s="179"/>
      <c r="M133" s="179"/>
      <c r="N133" s="179"/>
      <c r="O133" s="179"/>
      <c r="P133" s="179"/>
      <c r="Q133" s="179"/>
      <c r="R133" s="179"/>
      <c r="S133" s="179"/>
      <c r="T133" s="179"/>
      <c r="U133" s="179"/>
      <c r="V133" s="179"/>
      <c r="W133" s="179"/>
      <c r="X133" s="179"/>
      <c r="Y133" s="179"/>
      <c r="Z133" s="179"/>
      <c r="AA133" s="179"/>
      <c r="AB133" s="179"/>
      <c r="AC133" s="179"/>
      <c r="AD133" s="179"/>
      <c r="AE133" s="179"/>
      <c r="AF133" s="179"/>
      <c r="AG133" s="179"/>
      <c r="AH133" s="179"/>
      <c r="AI133" s="179"/>
      <c r="AJ133" s="179"/>
      <c r="AK133" s="179"/>
      <c r="AL133" s="179"/>
      <c r="AM133" s="179"/>
      <c r="AN133" s="179"/>
      <c r="AO133" s="179"/>
      <c r="AP133" s="179"/>
      <c r="AQ133" s="179"/>
      <c r="AR133" s="179"/>
      <c r="AS133" s="179"/>
      <c r="AT133" s="179"/>
      <c r="AU133" s="179"/>
      <c r="AV133" s="179"/>
      <c r="AW133" s="179"/>
    </row>
    <row r="134" spans="10:49" x14ac:dyDescent="0.2">
      <c r="J134" s="179"/>
      <c r="K134" s="179"/>
      <c r="L134" s="179"/>
      <c r="M134" s="179"/>
      <c r="N134" s="179"/>
      <c r="O134" s="179"/>
      <c r="P134" s="179"/>
      <c r="Q134" s="179"/>
      <c r="R134" s="179"/>
      <c r="S134" s="179"/>
      <c r="T134" s="179"/>
      <c r="U134" s="179"/>
      <c r="V134" s="179"/>
      <c r="W134" s="179"/>
      <c r="X134" s="179"/>
      <c r="Y134" s="179"/>
      <c r="Z134" s="179"/>
      <c r="AA134" s="179"/>
      <c r="AB134" s="179"/>
      <c r="AC134" s="179"/>
      <c r="AD134" s="179"/>
      <c r="AE134" s="179"/>
      <c r="AF134" s="179"/>
      <c r="AG134" s="179"/>
      <c r="AH134" s="179"/>
      <c r="AI134" s="179"/>
      <c r="AJ134" s="179"/>
      <c r="AK134" s="179"/>
      <c r="AL134" s="179"/>
      <c r="AM134" s="179"/>
      <c r="AN134" s="179"/>
      <c r="AO134" s="179"/>
      <c r="AP134" s="179"/>
      <c r="AQ134" s="179"/>
      <c r="AR134" s="179"/>
      <c r="AS134" s="179"/>
      <c r="AT134" s="179"/>
      <c r="AU134" s="179"/>
      <c r="AV134" s="179"/>
      <c r="AW134" s="179"/>
    </row>
    <row r="135" spans="10:49" x14ac:dyDescent="0.2">
      <c r="J135" s="179"/>
      <c r="K135" s="179"/>
      <c r="L135" s="179"/>
      <c r="M135" s="179"/>
      <c r="N135" s="179"/>
      <c r="O135" s="179"/>
      <c r="P135" s="179"/>
      <c r="Q135" s="179"/>
      <c r="R135" s="179"/>
      <c r="S135" s="179"/>
      <c r="T135" s="179"/>
      <c r="U135" s="179"/>
      <c r="V135" s="179"/>
      <c r="W135" s="179"/>
      <c r="X135" s="179"/>
      <c r="Y135" s="179"/>
      <c r="Z135" s="179"/>
      <c r="AA135" s="179"/>
      <c r="AB135" s="179"/>
      <c r="AC135" s="179"/>
      <c r="AD135" s="179"/>
      <c r="AE135" s="179"/>
      <c r="AF135" s="179"/>
      <c r="AG135" s="179"/>
      <c r="AH135" s="179"/>
      <c r="AI135" s="179"/>
      <c r="AJ135" s="179"/>
      <c r="AK135" s="179"/>
      <c r="AL135" s="179"/>
      <c r="AM135" s="179"/>
      <c r="AN135" s="179"/>
      <c r="AO135" s="179"/>
      <c r="AP135" s="179"/>
      <c r="AQ135" s="179"/>
      <c r="AR135" s="179"/>
      <c r="AS135" s="179"/>
      <c r="AT135" s="179"/>
      <c r="AU135" s="179"/>
      <c r="AV135" s="179"/>
      <c r="AW135" s="179"/>
    </row>
    <row r="136" spans="10:49" x14ac:dyDescent="0.2">
      <c r="J136" s="179"/>
      <c r="K136" s="179"/>
      <c r="L136" s="179"/>
      <c r="M136" s="179"/>
      <c r="N136" s="179"/>
      <c r="O136" s="179"/>
      <c r="P136" s="179"/>
      <c r="Q136" s="179"/>
      <c r="R136" s="179"/>
      <c r="S136" s="179"/>
      <c r="T136" s="179"/>
      <c r="U136" s="179"/>
      <c r="V136" s="179"/>
      <c r="W136" s="179"/>
      <c r="X136" s="179"/>
      <c r="Y136" s="179"/>
      <c r="Z136" s="179"/>
      <c r="AA136" s="179"/>
      <c r="AB136" s="179"/>
      <c r="AC136" s="179"/>
      <c r="AD136" s="179"/>
      <c r="AE136" s="179"/>
      <c r="AF136" s="179"/>
      <c r="AG136" s="179"/>
      <c r="AH136" s="179"/>
      <c r="AI136" s="179"/>
      <c r="AJ136" s="179"/>
      <c r="AK136" s="179"/>
      <c r="AL136" s="179"/>
      <c r="AM136" s="179"/>
      <c r="AN136" s="179"/>
      <c r="AO136" s="179"/>
      <c r="AP136" s="179"/>
      <c r="AQ136" s="179"/>
      <c r="AR136" s="179"/>
      <c r="AS136" s="179"/>
      <c r="AT136" s="179"/>
      <c r="AU136" s="179"/>
      <c r="AV136" s="179"/>
      <c r="AW136" s="179"/>
    </row>
    <row r="137" spans="10:49" x14ac:dyDescent="0.2">
      <c r="J137" s="179"/>
      <c r="K137" s="179"/>
      <c r="L137" s="179"/>
      <c r="M137" s="179"/>
      <c r="N137" s="179"/>
      <c r="O137" s="179"/>
      <c r="P137" s="179"/>
      <c r="Q137" s="179"/>
      <c r="R137" s="179"/>
      <c r="S137" s="179"/>
      <c r="T137" s="179"/>
      <c r="U137" s="179"/>
      <c r="V137" s="179"/>
      <c r="W137" s="179"/>
      <c r="X137" s="179"/>
      <c r="Y137" s="179"/>
      <c r="Z137" s="179"/>
      <c r="AA137" s="179"/>
      <c r="AB137" s="179"/>
      <c r="AC137" s="179"/>
      <c r="AD137" s="179"/>
      <c r="AE137" s="179"/>
      <c r="AF137" s="179"/>
      <c r="AG137" s="179"/>
      <c r="AH137" s="179"/>
      <c r="AI137" s="179"/>
      <c r="AJ137" s="179"/>
      <c r="AK137" s="179"/>
      <c r="AL137" s="179"/>
      <c r="AM137" s="179"/>
      <c r="AN137" s="179"/>
      <c r="AO137" s="179"/>
      <c r="AP137" s="179"/>
      <c r="AQ137" s="179"/>
      <c r="AR137" s="179"/>
      <c r="AS137" s="179"/>
      <c r="AT137" s="179"/>
      <c r="AU137" s="179"/>
      <c r="AV137" s="179"/>
      <c r="AW137" s="179"/>
    </row>
    <row r="138" spans="10:49" x14ac:dyDescent="0.2">
      <c r="J138" s="179"/>
      <c r="K138" s="179"/>
      <c r="L138" s="179"/>
      <c r="M138" s="179"/>
      <c r="N138" s="179"/>
      <c r="O138" s="179"/>
      <c r="P138" s="179"/>
      <c r="Q138" s="179"/>
      <c r="R138" s="179"/>
      <c r="S138" s="179"/>
      <c r="T138" s="179"/>
      <c r="U138" s="179"/>
      <c r="V138" s="179"/>
      <c r="W138" s="179"/>
      <c r="X138" s="179"/>
      <c r="Y138" s="179"/>
      <c r="Z138" s="179"/>
      <c r="AA138" s="179"/>
      <c r="AB138" s="179"/>
      <c r="AC138" s="179"/>
      <c r="AD138" s="179"/>
      <c r="AE138" s="179"/>
      <c r="AF138" s="179"/>
      <c r="AG138" s="179"/>
      <c r="AH138" s="179"/>
      <c r="AI138" s="179"/>
      <c r="AJ138" s="179"/>
      <c r="AK138" s="179"/>
      <c r="AL138" s="179"/>
      <c r="AM138" s="179"/>
      <c r="AN138" s="179"/>
      <c r="AO138" s="179"/>
      <c r="AP138" s="179"/>
      <c r="AQ138" s="179"/>
      <c r="AR138" s="179"/>
      <c r="AS138" s="179"/>
      <c r="AT138" s="179"/>
      <c r="AU138" s="179"/>
      <c r="AV138" s="179"/>
      <c r="AW138" s="179"/>
    </row>
    <row r="139" spans="10:49" x14ac:dyDescent="0.2">
      <c r="J139" s="179"/>
      <c r="K139" s="179"/>
      <c r="L139" s="179"/>
      <c r="M139" s="179"/>
      <c r="N139" s="179"/>
      <c r="O139" s="179"/>
      <c r="P139" s="179"/>
      <c r="Q139" s="179"/>
      <c r="R139" s="179"/>
      <c r="S139" s="179"/>
      <c r="T139" s="179"/>
      <c r="U139" s="179"/>
      <c r="V139" s="179"/>
      <c r="W139" s="179"/>
      <c r="X139" s="179"/>
      <c r="Y139" s="179"/>
      <c r="Z139" s="179"/>
      <c r="AA139" s="179"/>
      <c r="AB139" s="179"/>
      <c r="AC139" s="179"/>
      <c r="AD139" s="179"/>
      <c r="AE139" s="179"/>
      <c r="AF139" s="179"/>
      <c r="AG139" s="179"/>
      <c r="AH139" s="179"/>
      <c r="AI139" s="179"/>
      <c r="AJ139" s="179"/>
      <c r="AK139" s="179"/>
      <c r="AL139" s="179"/>
      <c r="AM139" s="179"/>
      <c r="AN139" s="179"/>
      <c r="AO139" s="179"/>
      <c r="AP139" s="179"/>
      <c r="AQ139" s="179"/>
      <c r="AR139" s="179"/>
      <c r="AS139" s="179"/>
      <c r="AT139" s="179"/>
      <c r="AU139" s="179"/>
      <c r="AV139" s="179"/>
      <c r="AW139" s="179"/>
    </row>
    <row r="140" spans="10:49" x14ac:dyDescent="0.2">
      <c r="J140" s="179"/>
      <c r="K140" s="179"/>
      <c r="L140" s="179"/>
      <c r="M140" s="179"/>
      <c r="N140" s="179"/>
      <c r="O140" s="179"/>
      <c r="P140" s="179"/>
      <c r="Q140" s="179"/>
      <c r="R140" s="179"/>
      <c r="S140" s="179"/>
      <c r="T140" s="179"/>
      <c r="U140" s="179"/>
      <c r="V140" s="179"/>
      <c r="W140" s="179"/>
      <c r="X140" s="179"/>
      <c r="Y140" s="179"/>
      <c r="Z140" s="179"/>
      <c r="AA140" s="179"/>
      <c r="AB140" s="179"/>
      <c r="AC140" s="179"/>
      <c r="AD140" s="179"/>
      <c r="AE140" s="179"/>
      <c r="AF140" s="179"/>
      <c r="AG140" s="179"/>
      <c r="AH140" s="179"/>
      <c r="AI140" s="179"/>
      <c r="AJ140" s="179"/>
      <c r="AK140" s="179"/>
      <c r="AL140" s="179"/>
      <c r="AM140" s="179"/>
      <c r="AN140" s="179"/>
      <c r="AO140" s="179"/>
      <c r="AP140" s="179"/>
      <c r="AQ140" s="179"/>
      <c r="AR140" s="179"/>
      <c r="AS140" s="179"/>
      <c r="AT140" s="179"/>
      <c r="AU140" s="179"/>
      <c r="AV140" s="179"/>
      <c r="AW140" s="179"/>
    </row>
    <row r="141" spans="10:49" x14ac:dyDescent="0.2">
      <c r="J141" s="179"/>
      <c r="K141" s="179"/>
      <c r="L141" s="179"/>
      <c r="M141" s="179"/>
      <c r="N141" s="179"/>
      <c r="O141" s="179"/>
      <c r="P141" s="179"/>
      <c r="Q141" s="179"/>
      <c r="R141" s="179"/>
      <c r="S141" s="179"/>
      <c r="T141" s="179"/>
      <c r="U141" s="179"/>
      <c r="V141" s="179"/>
      <c r="W141" s="179"/>
      <c r="X141" s="179"/>
      <c r="Y141" s="179"/>
      <c r="Z141" s="179"/>
      <c r="AA141" s="179"/>
      <c r="AB141" s="179"/>
      <c r="AC141" s="179"/>
      <c r="AD141" s="179"/>
      <c r="AE141" s="179"/>
      <c r="AF141" s="179"/>
      <c r="AG141" s="179"/>
      <c r="AH141" s="179"/>
      <c r="AI141" s="179"/>
      <c r="AJ141" s="179"/>
      <c r="AK141" s="179"/>
      <c r="AL141" s="179"/>
      <c r="AM141" s="179"/>
      <c r="AN141" s="179"/>
      <c r="AO141" s="179"/>
      <c r="AP141" s="179"/>
      <c r="AQ141" s="179"/>
      <c r="AR141" s="179"/>
      <c r="AS141" s="179"/>
      <c r="AT141" s="179"/>
      <c r="AU141" s="179"/>
      <c r="AV141" s="179"/>
      <c r="AW141" s="179"/>
    </row>
    <row r="142" spans="10:49" x14ac:dyDescent="0.2">
      <c r="J142" s="179"/>
      <c r="K142" s="179"/>
      <c r="L142" s="179"/>
      <c r="M142" s="179"/>
      <c r="N142" s="179"/>
      <c r="O142" s="179"/>
      <c r="P142" s="179"/>
      <c r="Q142" s="179"/>
      <c r="R142" s="179"/>
      <c r="S142" s="179"/>
      <c r="T142" s="179"/>
      <c r="U142" s="179"/>
      <c r="V142" s="179"/>
      <c r="W142" s="179"/>
      <c r="X142" s="179"/>
      <c r="Y142" s="179"/>
      <c r="Z142" s="179"/>
      <c r="AA142" s="179"/>
      <c r="AB142" s="179"/>
      <c r="AC142" s="179"/>
      <c r="AD142" s="179"/>
      <c r="AE142" s="179"/>
      <c r="AF142" s="179"/>
      <c r="AG142" s="179"/>
      <c r="AH142" s="179"/>
      <c r="AI142" s="179"/>
      <c r="AJ142" s="179"/>
      <c r="AK142" s="179"/>
      <c r="AL142" s="179"/>
      <c r="AM142" s="179"/>
      <c r="AN142" s="179"/>
      <c r="AO142" s="179"/>
      <c r="AP142" s="179"/>
      <c r="AQ142" s="179"/>
      <c r="AR142" s="179"/>
      <c r="AS142" s="179"/>
      <c r="AT142" s="179"/>
      <c r="AU142" s="179"/>
      <c r="AV142" s="179"/>
      <c r="AW142" s="179"/>
    </row>
    <row r="143" spans="10:49" x14ac:dyDescent="0.2">
      <c r="J143" s="179"/>
      <c r="K143" s="179"/>
      <c r="L143" s="179"/>
      <c r="M143" s="179"/>
      <c r="N143" s="179"/>
      <c r="O143" s="179"/>
      <c r="P143" s="179"/>
      <c r="Q143" s="179"/>
      <c r="R143" s="179"/>
      <c r="S143" s="179"/>
      <c r="T143" s="179"/>
      <c r="U143" s="179"/>
      <c r="V143" s="179"/>
      <c r="W143" s="179"/>
      <c r="X143" s="179"/>
      <c r="Y143" s="179"/>
      <c r="Z143" s="179"/>
      <c r="AA143" s="179"/>
      <c r="AB143" s="179"/>
      <c r="AC143" s="179"/>
      <c r="AD143" s="179"/>
      <c r="AE143" s="179"/>
      <c r="AF143" s="179"/>
      <c r="AG143" s="179"/>
      <c r="AH143" s="179"/>
      <c r="AI143" s="179"/>
      <c r="AJ143" s="179"/>
      <c r="AK143" s="179"/>
      <c r="AL143" s="179"/>
      <c r="AM143" s="179"/>
      <c r="AN143" s="179"/>
      <c r="AO143" s="179"/>
      <c r="AP143" s="179"/>
      <c r="AQ143" s="179"/>
      <c r="AR143" s="179"/>
      <c r="AS143" s="179"/>
      <c r="AT143" s="179"/>
      <c r="AU143" s="179"/>
      <c r="AV143" s="179"/>
      <c r="AW143" s="179"/>
    </row>
    <row r="144" spans="10:49" x14ac:dyDescent="0.2">
      <c r="J144" s="179"/>
      <c r="K144" s="179"/>
      <c r="L144" s="179"/>
      <c r="M144" s="179"/>
      <c r="N144" s="179"/>
      <c r="O144" s="179"/>
      <c r="P144" s="179"/>
      <c r="Q144" s="179"/>
      <c r="R144" s="179"/>
      <c r="S144" s="179"/>
      <c r="T144" s="179"/>
      <c r="U144" s="179"/>
      <c r="V144" s="179"/>
      <c r="W144" s="179"/>
      <c r="X144" s="179"/>
      <c r="Y144" s="179"/>
      <c r="Z144" s="179"/>
      <c r="AA144" s="179"/>
      <c r="AB144" s="179"/>
      <c r="AC144" s="179"/>
      <c r="AD144" s="179"/>
      <c r="AE144" s="179"/>
      <c r="AF144" s="179"/>
      <c r="AG144" s="179"/>
      <c r="AH144" s="179"/>
      <c r="AI144" s="179"/>
      <c r="AJ144" s="179"/>
      <c r="AK144" s="179"/>
      <c r="AL144" s="179"/>
      <c r="AM144" s="179"/>
      <c r="AN144" s="179"/>
      <c r="AO144" s="179"/>
      <c r="AP144" s="179"/>
      <c r="AQ144" s="179"/>
      <c r="AR144" s="179"/>
      <c r="AS144" s="179"/>
      <c r="AT144" s="179"/>
      <c r="AU144" s="179"/>
      <c r="AV144" s="179"/>
      <c r="AW144" s="179"/>
    </row>
    <row r="145" spans="10:49" x14ac:dyDescent="0.2">
      <c r="J145" s="179"/>
      <c r="K145" s="179"/>
      <c r="L145" s="179"/>
      <c r="M145" s="179"/>
      <c r="N145" s="179"/>
      <c r="O145" s="179"/>
      <c r="P145" s="179"/>
      <c r="Q145" s="179"/>
      <c r="R145" s="179"/>
      <c r="S145" s="179"/>
      <c r="T145" s="179"/>
      <c r="U145" s="179"/>
      <c r="V145" s="179"/>
      <c r="W145" s="179"/>
      <c r="X145" s="179"/>
      <c r="Y145" s="179"/>
      <c r="Z145" s="179"/>
      <c r="AA145" s="179"/>
      <c r="AB145" s="179"/>
      <c r="AC145" s="179"/>
      <c r="AD145" s="179"/>
      <c r="AE145" s="179"/>
      <c r="AF145" s="179"/>
      <c r="AG145" s="179"/>
      <c r="AH145" s="179"/>
      <c r="AI145" s="179"/>
      <c r="AJ145" s="179"/>
      <c r="AK145" s="179"/>
      <c r="AL145" s="179"/>
      <c r="AM145" s="179"/>
      <c r="AN145" s="179"/>
      <c r="AO145" s="179"/>
      <c r="AP145" s="179"/>
      <c r="AQ145" s="179"/>
      <c r="AR145" s="179"/>
      <c r="AS145" s="179"/>
      <c r="AT145" s="179"/>
      <c r="AU145" s="179"/>
      <c r="AV145" s="179"/>
      <c r="AW145" s="179"/>
    </row>
    <row r="146" spans="10:49" x14ac:dyDescent="0.2">
      <c r="J146" s="179"/>
      <c r="K146" s="179"/>
      <c r="L146" s="179"/>
      <c r="M146" s="179"/>
      <c r="N146" s="179"/>
      <c r="O146" s="179"/>
      <c r="P146" s="179"/>
      <c r="Q146" s="179"/>
      <c r="R146" s="179"/>
      <c r="S146" s="179"/>
      <c r="T146" s="179"/>
      <c r="U146" s="179"/>
      <c r="V146" s="179"/>
      <c r="W146" s="179"/>
      <c r="X146" s="179"/>
      <c r="Y146" s="179"/>
      <c r="Z146" s="179"/>
      <c r="AA146" s="179"/>
      <c r="AB146" s="179"/>
      <c r="AC146" s="179"/>
      <c r="AD146" s="179"/>
      <c r="AE146" s="179"/>
      <c r="AF146" s="179"/>
      <c r="AG146" s="179"/>
      <c r="AH146" s="179"/>
      <c r="AI146" s="179"/>
      <c r="AJ146" s="179"/>
      <c r="AK146" s="179"/>
      <c r="AL146" s="179"/>
      <c r="AM146" s="179"/>
      <c r="AN146" s="179"/>
      <c r="AO146" s="179"/>
      <c r="AP146" s="179"/>
      <c r="AQ146" s="179"/>
      <c r="AR146" s="179"/>
      <c r="AS146" s="179"/>
      <c r="AT146" s="179"/>
      <c r="AU146" s="179"/>
      <c r="AV146" s="179"/>
      <c r="AW146" s="179"/>
    </row>
    <row r="147" spans="10:49" x14ac:dyDescent="0.2">
      <c r="J147" s="179"/>
      <c r="K147" s="179"/>
      <c r="L147" s="179"/>
      <c r="M147" s="179"/>
      <c r="N147" s="179"/>
      <c r="O147" s="179"/>
      <c r="P147" s="179"/>
      <c r="Q147" s="179"/>
      <c r="R147" s="179"/>
      <c r="S147" s="179"/>
      <c r="T147" s="179"/>
      <c r="U147" s="179"/>
      <c r="V147" s="179"/>
      <c r="W147" s="179"/>
      <c r="X147" s="179"/>
      <c r="Y147" s="179"/>
      <c r="Z147" s="179"/>
      <c r="AA147" s="179"/>
      <c r="AB147" s="179"/>
      <c r="AC147" s="179"/>
      <c r="AD147" s="179"/>
      <c r="AE147" s="179"/>
      <c r="AF147" s="179"/>
      <c r="AG147" s="179"/>
      <c r="AH147" s="179"/>
      <c r="AI147" s="179"/>
      <c r="AJ147" s="179"/>
      <c r="AK147" s="179"/>
      <c r="AL147" s="179"/>
      <c r="AM147" s="179"/>
      <c r="AN147" s="179"/>
      <c r="AO147" s="179"/>
      <c r="AP147" s="179"/>
      <c r="AQ147" s="179"/>
      <c r="AR147" s="179"/>
      <c r="AS147" s="179"/>
      <c r="AT147" s="179"/>
      <c r="AU147" s="179"/>
      <c r="AV147" s="179"/>
      <c r="AW147" s="179"/>
    </row>
    <row r="148" spans="10:49" x14ac:dyDescent="0.2">
      <c r="J148" s="179"/>
      <c r="K148" s="179"/>
      <c r="L148" s="179"/>
      <c r="M148" s="179"/>
      <c r="N148" s="179"/>
      <c r="O148" s="179"/>
      <c r="P148" s="179"/>
      <c r="Q148" s="179"/>
      <c r="R148" s="179"/>
      <c r="S148" s="179"/>
      <c r="T148" s="179"/>
      <c r="U148" s="179"/>
      <c r="V148" s="179"/>
      <c r="W148" s="179"/>
      <c r="X148" s="179"/>
      <c r="Y148" s="179"/>
      <c r="Z148" s="179"/>
      <c r="AA148" s="179"/>
      <c r="AB148" s="179"/>
      <c r="AC148" s="179"/>
      <c r="AD148" s="179"/>
      <c r="AE148" s="179"/>
      <c r="AF148" s="179"/>
      <c r="AG148" s="179"/>
      <c r="AH148" s="179"/>
      <c r="AI148" s="179"/>
      <c r="AJ148" s="179"/>
      <c r="AK148" s="179"/>
      <c r="AL148" s="179"/>
      <c r="AM148" s="179"/>
      <c r="AN148" s="179"/>
      <c r="AO148" s="179"/>
      <c r="AP148" s="179"/>
      <c r="AQ148" s="179"/>
      <c r="AR148" s="179"/>
      <c r="AS148" s="179"/>
      <c r="AT148" s="179"/>
      <c r="AU148" s="179"/>
      <c r="AV148" s="179"/>
      <c r="AW148" s="179"/>
    </row>
    <row r="149" spans="10:49" x14ac:dyDescent="0.2">
      <c r="J149" s="179"/>
      <c r="K149" s="179"/>
      <c r="L149" s="179"/>
      <c r="M149" s="179"/>
      <c r="N149" s="179"/>
      <c r="O149" s="179"/>
      <c r="P149" s="179"/>
      <c r="Q149" s="179"/>
      <c r="R149" s="179"/>
      <c r="S149" s="179"/>
      <c r="T149" s="179"/>
      <c r="U149" s="179"/>
      <c r="V149" s="179"/>
      <c r="W149" s="179"/>
      <c r="X149" s="179"/>
      <c r="Y149" s="179"/>
      <c r="Z149" s="179"/>
      <c r="AA149" s="179"/>
      <c r="AB149" s="179"/>
      <c r="AC149" s="179"/>
      <c r="AD149" s="179"/>
      <c r="AE149" s="179"/>
      <c r="AF149" s="179"/>
      <c r="AG149" s="179"/>
      <c r="AH149" s="179"/>
      <c r="AI149" s="179"/>
      <c r="AJ149" s="179"/>
      <c r="AK149" s="179"/>
      <c r="AL149" s="179"/>
      <c r="AM149" s="179"/>
      <c r="AN149" s="179"/>
      <c r="AO149" s="179"/>
      <c r="AP149" s="179"/>
      <c r="AQ149" s="179"/>
      <c r="AR149" s="179"/>
      <c r="AS149" s="179"/>
      <c r="AT149" s="179"/>
      <c r="AU149" s="179"/>
      <c r="AV149" s="179"/>
      <c r="AW149" s="179"/>
    </row>
    <row r="150" spans="10:49" x14ac:dyDescent="0.2">
      <c r="J150" s="179"/>
      <c r="K150" s="179"/>
      <c r="L150" s="179"/>
      <c r="M150" s="179"/>
      <c r="N150" s="179"/>
      <c r="O150" s="179"/>
      <c r="P150" s="179"/>
      <c r="Q150" s="179"/>
      <c r="R150" s="179"/>
      <c r="S150" s="179"/>
      <c r="T150" s="179"/>
      <c r="U150" s="179"/>
      <c r="V150" s="179"/>
      <c r="W150" s="179"/>
      <c r="X150" s="179"/>
      <c r="Y150" s="179"/>
      <c r="Z150" s="179"/>
      <c r="AA150" s="179"/>
      <c r="AB150" s="179"/>
      <c r="AC150" s="179"/>
      <c r="AD150" s="179"/>
      <c r="AE150" s="179"/>
      <c r="AF150" s="179"/>
      <c r="AG150" s="179"/>
      <c r="AH150" s="179"/>
      <c r="AI150" s="179"/>
      <c r="AJ150" s="179"/>
      <c r="AK150" s="179"/>
      <c r="AL150" s="179"/>
      <c r="AM150" s="179"/>
      <c r="AN150" s="179"/>
      <c r="AO150" s="179"/>
      <c r="AP150" s="179"/>
      <c r="AQ150" s="179"/>
      <c r="AR150" s="179"/>
      <c r="AS150" s="179"/>
      <c r="AT150" s="179"/>
      <c r="AU150" s="179"/>
      <c r="AV150" s="179"/>
      <c r="AW150" s="179"/>
    </row>
    <row r="151" spans="10:49" x14ac:dyDescent="0.2">
      <c r="J151" s="179"/>
      <c r="K151" s="179"/>
      <c r="L151" s="179"/>
      <c r="M151" s="179"/>
      <c r="N151" s="179"/>
      <c r="O151" s="179"/>
      <c r="P151" s="179"/>
      <c r="Q151" s="179"/>
      <c r="R151" s="179"/>
      <c r="S151" s="179"/>
      <c r="T151" s="179"/>
      <c r="U151" s="179"/>
      <c r="V151" s="179"/>
      <c r="W151" s="179"/>
      <c r="X151" s="179"/>
      <c r="Y151" s="179"/>
      <c r="Z151" s="179"/>
      <c r="AA151" s="179"/>
      <c r="AB151" s="179"/>
      <c r="AC151" s="179"/>
      <c r="AD151" s="179"/>
      <c r="AE151" s="179"/>
      <c r="AF151" s="179"/>
      <c r="AG151" s="179"/>
      <c r="AH151" s="179"/>
      <c r="AI151" s="179"/>
      <c r="AJ151" s="179"/>
      <c r="AK151" s="179"/>
      <c r="AL151" s="179"/>
      <c r="AM151" s="179"/>
      <c r="AN151" s="179"/>
      <c r="AO151" s="179"/>
      <c r="AP151" s="179"/>
      <c r="AQ151" s="179"/>
      <c r="AR151" s="179"/>
      <c r="AS151" s="179"/>
      <c r="AT151" s="179"/>
      <c r="AU151" s="179"/>
      <c r="AV151" s="179"/>
      <c r="AW151" s="179"/>
    </row>
    <row r="152" spans="10:49" x14ac:dyDescent="0.2">
      <c r="J152" s="179"/>
      <c r="K152" s="179"/>
      <c r="L152" s="179"/>
      <c r="M152" s="179"/>
      <c r="N152" s="179"/>
      <c r="O152" s="179"/>
      <c r="P152" s="179"/>
      <c r="Q152" s="179"/>
      <c r="R152" s="179"/>
      <c r="S152" s="179"/>
      <c r="T152" s="179"/>
      <c r="U152" s="179"/>
      <c r="V152" s="179"/>
      <c r="W152" s="179"/>
      <c r="X152" s="179"/>
      <c r="Y152" s="179"/>
      <c r="Z152" s="179"/>
      <c r="AA152" s="179"/>
      <c r="AB152" s="179"/>
      <c r="AC152" s="179"/>
      <c r="AD152" s="179"/>
      <c r="AE152" s="179"/>
      <c r="AF152" s="179"/>
      <c r="AG152" s="179"/>
      <c r="AH152" s="179"/>
      <c r="AI152" s="179"/>
      <c r="AJ152" s="179"/>
      <c r="AK152" s="179"/>
      <c r="AL152" s="179"/>
      <c r="AM152" s="179"/>
      <c r="AN152" s="179"/>
      <c r="AO152" s="179"/>
      <c r="AP152" s="179"/>
      <c r="AQ152" s="179"/>
      <c r="AR152" s="179"/>
      <c r="AS152" s="179"/>
      <c r="AT152" s="179"/>
      <c r="AU152" s="179"/>
      <c r="AV152" s="179"/>
      <c r="AW152" s="179"/>
    </row>
    <row r="153" spans="10:49" x14ac:dyDescent="0.2">
      <c r="J153" s="179"/>
      <c r="K153" s="179"/>
      <c r="L153" s="179"/>
      <c r="M153" s="179"/>
      <c r="N153" s="179"/>
      <c r="O153" s="179"/>
      <c r="P153" s="179"/>
      <c r="Q153" s="179"/>
      <c r="R153" s="179"/>
      <c r="S153" s="179"/>
      <c r="T153" s="179"/>
      <c r="U153" s="179"/>
      <c r="V153" s="179"/>
      <c r="W153" s="179"/>
      <c r="X153" s="179"/>
      <c r="Y153" s="179"/>
      <c r="Z153" s="179"/>
      <c r="AA153" s="179"/>
      <c r="AB153" s="179"/>
      <c r="AC153" s="179"/>
      <c r="AD153" s="179"/>
      <c r="AE153" s="179"/>
      <c r="AF153" s="179"/>
      <c r="AG153" s="179"/>
      <c r="AH153" s="179"/>
      <c r="AI153" s="179"/>
      <c r="AJ153" s="179"/>
      <c r="AK153" s="179"/>
      <c r="AL153" s="179"/>
      <c r="AM153" s="179"/>
      <c r="AN153" s="179"/>
      <c r="AO153" s="179"/>
      <c r="AP153" s="179"/>
      <c r="AQ153" s="179"/>
      <c r="AR153" s="179"/>
      <c r="AS153" s="179"/>
      <c r="AT153" s="179"/>
      <c r="AU153" s="179"/>
      <c r="AV153" s="179"/>
      <c r="AW153" s="179"/>
    </row>
    <row r="154" spans="10:49" x14ac:dyDescent="0.2">
      <c r="J154" s="179"/>
      <c r="K154" s="179"/>
      <c r="L154" s="179"/>
      <c r="M154" s="179"/>
      <c r="N154" s="179"/>
      <c r="O154" s="179"/>
      <c r="P154" s="179"/>
      <c r="Q154" s="179"/>
      <c r="R154" s="179"/>
      <c r="S154" s="179"/>
      <c r="T154" s="179"/>
      <c r="U154" s="179"/>
      <c r="V154" s="179"/>
      <c r="W154" s="179"/>
      <c r="X154" s="179"/>
      <c r="Y154" s="179"/>
      <c r="Z154" s="179"/>
      <c r="AA154" s="179"/>
      <c r="AB154" s="179"/>
      <c r="AC154" s="179"/>
      <c r="AD154" s="179"/>
      <c r="AE154" s="179"/>
      <c r="AF154" s="179"/>
      <c r="AG154" s="179"/>
      <c r="AH154" s="179"/>
      <c r="AI154" s="179"/>
      <c r="AJ154" s="179"/>
      <c r="AK154" s="179"/>
      <c r="AL154" s="179"/>
      <c r="AM154" s="179"/>
      <c r="AN154" s="179"/>
      <c r="AO154" s="179"/>
      <c r="AP154" s="179"/>
      <c r="AQ154" s="179"/>
      <c r="AR154" s="179"/>
      <c r="AS154" s="179"/>
      <c r="AT154" s="179"/>
      <c r="AU154" s="179"/>
      <c r="AV154" s="179"/>
      <c r="AW154" s="179"/>
    </row>
    <row r="155" spans="10:49" x14ac:dyDescent="0.2">
      <c r="J155" s="179"/>
      <c r="K155" s="179"/>
      <c r="L155" s="179"/>
      <c r="M155" s="179"/>
      <c r="N155" s="179"/>
      <c r="O155" s="179"/>
      <c r="P155" s="179"/>
      <c r="Q155" s="179"/>
      <c r="R155" s="179"/>
      <c r="S155" s="179"/>
      <c r="T155" s="179"/>
      <c r="U155" s="179"/>
      <c r="V155" s="179"/>
      <c r="W155" s="179"/>
      <c r="X155" s="179"/>
      <c r="Y155" s="179"/>
      <c r="Z155" s="179"/>
      <c r="AA155" s="179"/>
      <c r="AB155" s="179"/>
      <c r="AC155" s="179"/>
      <c r="AD155" s="179"/>
      <c r="AE155" s="179"/>
      <c r="AF155" s="179"/>
      <c r="AG155" s="179"/>
      <c r="AH155" s="179"/>
      <c r="AI155" s="179"/>
      <c r="AJ155" s="179"/>
      <c r="AK155" s="179"/>
      <c r="AL155" s="179"/>
      <c r="AM155" s="179"/>
      <c r="AN155" s="179"/>
      <c r="AO155" s="179"/>
      <c r="AP155" s="179"/>
      <c r="AQ155" s="179"/>
      <c r="AR155" s="179"/>
      <c r="AS155" s="179"/>
      <c r="AT155" s="179"/>
      <c r="AU155" s="179"/>
      <c r="AV155" s="179"/>
      <c r="AW155" s="179"/>
    </row>
    <row r="156" spans="10:49" x14ac:dyDescent="0.2">
      <c r="J156" s="179"/>
      <c r="K156" s="179"/>
      <c r="L156" s="179"/>
      <c r="M156" s="179"/>
      <c r="N156" s="179"/>
      <c r="O156" s="179"/>
      <c r="P156" s="179"/>
      <c r="Q156" s="179"/>
      <c r="R156" s="179"/>
      <c r="S156" s="179"/>
      <c r="T156" s="179"/>
      <c r="U156" s="179"/>
      <c r="V156" s="179"/>
      <c r="W156" s="179"/>
      <c r="X156" s="179"/>
      <c r="Y156" s="179"/>
      <c r="Z156" s="179"/>
      <c r="AA156" s="179"/>
      <c r="AB156" s="179"/>
      <c r="AC156" s="179"/>
      <c r="AD156" s="179"/>
      <c r="AE156" s="179"/>
      <c r="AF156" s="179"/>
      <c r="AG156" s="179"/>
      <c r="AH156" s="179"/>
      <c r="AI156" s="179"/>
      <c r="AJ156" s="179"/>
      <c r="AK156" s="179"/>
      <c r="AL156" s="179"/>
      <c r="AM156" s="179"/>
      <c r="AN156" s="179"/>
      <c r="AO156" s="179"/>
      <c r="AP156" s="179"/>
      <c r="AQ156" s="179"/>
      <c r="AR156" s="179"/>
      <c r="AS156" s="179"/>
      <c r="AT156" s="179"/>
      <c r="AU156" s="179"/>
      <c r="AV156" s="179"/>
      <c r="AW156" s="179"/>
    </row>
    <row r="157" spans="10:49" x14ac:dyDescent="0.2">
      <c r="J157" s="179"/>
      <c r="K157" s="179"/>
      <c r="L157" s="179"/>
      <c r="M157" s="179"/>
      <c r="N157" s="179"/>
      <c r="O157" s="179"/>
      <c r="P157" s="179"/>
      <c r="Q157" s="179"/>
      <c r="R157" s="179"/>
      <c r="S157" s="179"/>
      <c r="T157" s="179"/>
      <c r="U157" s="179"/>
      <c r="V157" s="179"/>
      <c r="W157" s="179"/>
      <c r="X157" s="179"/>
      <c r="Y157" s="179"/>
      <c r="Z157" s="179"/>
      <c r="AA157" s="179"/>
      <c r="AB157" s="179"/>
      <c r="AC157" s="179"/>
      <c r="AD157" s="179"/>
      <c r="AE157" s="179"/>
      <c r="AF157" s="179"/>
      <c r="AG157" s="179"/>
      <c r="AH157" s="179"/>
      <c r="AI157" s="179"/>
      <c r="AJ157" s="179"/>
      <c r="AK157" s="179"/>
      <c r="AL157" s="179"/>
      <c r="AM157" s="179"/>
      <c r="AN157" s="179"/>
      <c r="AO157" s="179"/>
      <c r="AP157" s="179"/>
      <c r="AQ157" s="179"/>
      <c r="AR157" s="179"/>
      <c r="AS157" s="179"/>
      <c r="AT157" s="179"/>
      <c r="AU157" s="179"/>
      <c r="AV157" s="179"/>
      <c r="AW157" s="179"/>
    </row>
    <row r="158" spans="10:49" x14ac:dyDescent="0.2">
      <c r="J158" s="179"/>
      <c r="K158" s="179"/>
      <c r="L158" s="179"/>
      <c r="M158" s="179"/>
      <c r="N158" s="179"/>
      <c r="O158" s="179"/>
      <c r="P158" s="179"/>
      <c r="Q158" s="179"/>
      <c r="R158" s="179"/>
      <c r="S158" s="179"/>
      <c r="T158" s="179"/>
      <c r="U158" s="179"/>
      <c r="V158" s="179"/>
      <c r="W158" s="179"/>
      <c r="X158" s="179"/>
      <c r="Y158" s="179"/>
      <c r="Z158" s="179"/>
      <c r="AA158" s="179"/>
      <c r="AB158" s="179"/>
      <c r="AC158" s="179"/>
      <c r="AD158" s="179"/>
      <c r="AE158" s="179"/>
      <c r="AF158" s="179"/>
      <c r="AG158" s="179"/>
      <c r="AH158" s="179"/>
      <c r="AI158" s="179"/>
      <c r="AJ158" s="179"/>
      <c r="AK158" s="179"/>
      <c r="AL158" s="179"/>
      <c r="AM158" s="179"/>
      <c r="AN158" s="179"/>
      <c r="AO158" s="179"/>
      <c r="AP158" s="179"/>
      <c r="AQ158" s="179"/>
      <c r="AR158" s="179"/>
      <c r="AS158" s="179"/>
      <c r="AT158" s="179"/>
      <c r="AU158" s="179"/>
      <c r="AV158" s="179"/>
      <c r="AW158" s="179"/>
    </row>
    <row r="159" spans="10:49" x14ac:dyDescent="0.2">
      <c r="J159" s="179"/>
      <c r="K159" s="179"/>
      <c r="L159" s="179"/>
      <c r="M159" s="179"/>
      <c r="N159" s="179"/>
      <c r="O159" s="179"/>
      <c r="P159" s="179"/>
      <c r="Q159" s="179"/>
      <c r="R159" s="179"/>
      <c r="S159" s="179"/>
      <c r="T159" s="179"/>
      <c r="U159" s="179"/>
      <c r="V159" s="179"/>
      <c r="W159" s="179"/>
      <c r="X159" s="179"/>
      <c r="Y159" s="179"/>
      <c r="Z159" s="179"/>
      <c r="AA159" s="179"/>
      <c r="AB159" s="179"/>
      <c r="AC159" s="179"/>
      <c r="AD159" s="179"/>
      <c r="AE159" s="179"/>
      <c r="AF159" s="179"/>
      <c r="AG159" s="179"/>
      <c r="AH159" s="179"/>
      <c r="AI159" s="179"/>
      <c r="AJ159" s="179"/>
      <c r="AK159" s="179"/>
      <c r="AL159" s="179"/>
      <c r="AM159" s="179"/>
      <c r="AN159" s="179"/>
      <c r="AO159" s="179"/>
      <c r="AP159" s="179"/>
      <c r="AQ159" s="179"/>
      <c r="AR159" s="179"/>
      <c r="AS159" s="179"/>
      <c r="AT159" s="179"/>
      <c r="AU159" s="179"/>
      <c r="AV159" s="179"/>
      <c r="AW159" s="179"/>
    </row>
    <row r="160" spans="10:49" x14ac:dyDescent="0.2">
      <c r="J160" s="179"/>
      <c r="K160" s="179"/>
      <c r="L160" s="179"/>
      <c r="M160" s="179"/>
      <c r="N160" s="179"/>
      <c r="O160" s="179"/>
      <c r="P160" s="179"/>
      <c r="Q160" s="179"/>
      <c r="R160" s="179"/>
      <c r="S160" s="179"/>
      <c r="T160" s="179"/>
      <c r="U160" s="179"/>
      <c r="V160" s="179"/>
      <c r="W160" s="179"/>
      <c r="X160" s="179"/>
      <c r="Y160" s="179"/>
      <c r="Z160" s="179"/>
      <c r="AA160" s="179"/>
      <c r="AB160" s="179"/>
      <c r="AC160" s="179"/>
      <c r="AD160" s="179"/>
      <c r="AE160" s="179"/>
      <c r="AF160" s="179"/>
      <c r="AG160" s="179"/>
      <c r="AH160" s="179"/>
      <c r="AI160" s="179"/>
      <c r="AJ160" s="179"/>
      <c r="AK160" s="179"/>
      <c r="AL160" s="179"/>
      <c r="AM160" s="179"/>
      <c r="AN160" s="179"/>
      <c r="AO160" s="179"/>
      <c r="AP160" s="179"/>
      <c r="AQ160" s="179"/>
      <c r="AR160" s="179"/>
      <c r="AS160" s="179"/>
      <c r="AT160" s="179"/>
      <c r="AU160" s="179"/>
      <c r="AV160" s="179"/>
      <c r="AW160" s="179"/>
    </row>
    <row r="161" spans="10:49" x14ac:dyDescent="0.2">
      <c r="J161" s="179"/>
      <c r="K161" s="179"/>
      <c r="L161" s="179"/>
      <c r="M161" s="179"/>
      <c r="N161" s="179"/>
      <c r="O161" s="179"/>
      <c r="P161" s="179"/>
      <c r="Q161" s="179"/>
      <c r="R161" s="179"/>
      <c r="S161" s="179"/>
      <c r="T161" s="179"/>
      <c r="U161" s="179"/>
      <c r="V161" s="179"/>
      <c r="W161" s="179"/>
      <c r="X161" s="179"/>
      <c r="Y161" s="179"/>
      <c r="Z161" s="179"/>
      <c r="AA161" s="179"/>
      <c r="AB161" s="179"/>
      <c r="AC161" s="179"/>
      <c r="AD161" s="179"/>
      <c r="AE161" s="179"/>
      <c r="AF161" s="179"/>
      <c r="AG161" s="179"/>
      <c r="AH161" s="179"/>
      <c r="AI161" s="179"/>
      <c r="AJ161" s="179"/>
      <c r="AK161" s="179"/>
      <c r="AL161" s="179"/>
      <c r="AM161" s="179"/>
      <c r="AN161" s="179"/>
      <c r="AO161" s="179"/>
      <c r="AP161" s="179"/>
      <c r="AQ161" s="179"/>
      <c r="AR161" s="179"/>
      <c r="AS161" s="179"/>
      <c r="AT161" s="179"/>
      <c r="AU161" s="179"/>
      <c r="AV161" s="179"/>
      <c r="AW161" s="179"/>
    </row>
    <row r="162" spans="10:49" x14ac:dyDescent="0.2">
      <c r="J162" s="179"/>
      <c r="K162" s="179"/>
      <c r="L162" s="179"/>
      <c r="M162" s="179"/>
      <c r="N162" s="179"/>
      <c r="O162" s="179"/>
      <c r="P162" s="179"/>
      <c r="Q162" s="179"/>
      <c r="R162" s="179"/>
      <c r="S162" s="179"/>
      <c r="T162" s="179"/>
      <c r="U162" s="179"/>
      <c r="V162" s="179"/>
      <c r="W162" s="179"/>
      <c r="X162" s="179"/>
      <c r="Y162" s="179"/>
      <c r="Z162" s="179"/>
      <c r="AA162" s="179"/>
      <c r="AB162" s="179"/>
      <c r="AC162" s="179"/>
      <c r="AD162" s="179"/>
      <c r="AE162" s="179"/>
      <c r="AF162" s="179"/>
      <c r="AG162" s="179"/>
      <c r="AH162" s="179"/>
      <c r="AI162" s="179"/>
      <c r="AJ162" s="179"/>
      <c r="AK162" s="179"/>
      <c r="AL162" s="179"/>
      <c r="AM162" s="179"/>
      <c r="AN162" s="179"/>
      <c r="AO162" s="179"/>
      <c r="AP162" s="179"/>
      <c r="AQ162" s="179"/>
      <c r="AR162" s="179"/>
      <c r="AS162" s="179"/>
      <c r="AT162" s="179"/>
      <c r="AU162" s="179"/>
      <c r="AV162" s="179"/>
      <c r="AW162" s="179"/>
    </row>
    <row r="163" spans="10:49" x14ac:dyDescent="0.2">
      <c r="J163" s="179"/>
      <c r="K163" s="179"/>
      <c r="L163" s="179"/>
      <c r="M163" s="179"/>
      <c r="N163" s="179"/>
      <c r="O163" s="179"/>
      <c r="P163" s="179"/>
      <c r="Q163" s="179"/>
      <c r="R163" s="179"/>
      <c r="S163" s="179"/>
      <c r="T163" s="179"/>
      <c r="U163" s="179"/>
      <c r="V163" s="179"/>
      <c r="W163" s="179"/>
      <c r="X163" s="179"/>
      <c r="Y163" s="179"/>
      <c r="Z163" s="179"/>
      <c r="AA163" s="179"/>
      <c r="AB163" s="179"/>
      <c r="AC163" s="179"/>
      <c r="AD163" s="179"/>
      <c r="AE163" s="179"/>
      <c r="AF163" s="179"/>
      <c r="AG163" s="179"/>
      <c r="AH163" s="179"/>
      <c r="AI163" s="179"/>
      <c r="AJ163" s="179"/>
      <c r="AK163" s="179"/>
      <c r="AL163" s="179"/>
      <c r="AM163" s="179"/>
      <c r="AN163" s="179"/>
      <c r="AO163" s="179"/>
      <c r="AP163" s="179"/>
      <c r="AQ163" s="179"/>
      <c r="AR163" s="179"/>
      <c r="AS163" s="179"/>
      <c r="AT163" s="179"/>
      <c r="AU163" s="179"/>
      <c r="AV163" s="179"/>
      <c r="AW163" s="179"/>
    </row>
    <row r="164" spans="10:49" x14ac:dyDescent="0.2">
      <c r="J164" s="179"/>
      <c r="K164" s="179"/>
      <c r="L164" s="179"/>
      <c r="M164" s="179"/>
      <c r="N164" s="179"/>
      <c r="O164" s="179"/>
      <c r="P164" s="179"/>
      <c r="Q164" s="179"/>
      <c r="R164" s="179"/>
      <c r="S164" s="179"/>
      <c r="T164" s="179"/>
      <c r="U164" s="179"/>
      <c r="V164" s="179"/>
      <c r="W164" s="179"/>
      <c r="X164" s="179"/>
      <c r="Y164" s="179"/>
      <c r="Z164" s="179"/>
      <c r="AA164" s="179"/>
      <c r="AB164" s="179"/>
      <c r="AC164" s="179"/>
      <c r="AD164" s="179"/>
      <c r="AE164" s="179"/>
      <c r="AF164" s="179"/>
      <c r="AG164" s="179"/>
      <c r="AH164" s="179"/>
      <c r="AI164" s="179"/>
      <c r="AJ164" s="179"/>
      <c r="AK164" s="179"/>
      <c r="AL164" s="179"/>
      <c r="AM164" s="179"/>
      <c r="AN164" s="179"/>
      <c r="AO164" s="179"/>
      <c r="AP164" s="179"/>
      <c r="AQ164" s="179"/>
      <c r="AR164" s="179"/>
      <c r="AS164" s="179"/>
      <c r="AT164" s="179"/>
      <c r="AU164" s="179"/>
      <c r="AV164" s="179"/>
      <c r="AW164" s="179"/>
    </row>
    <row r="165" spans="10:49" x14ac:dyDescent="0.2">
      <c r="J165" s="179"/>
      <c r="K165" s="179"/>
      <c r="L165" s="179"/>
      <c r="M165" s="179"/>
      <c r="N165" s="179"/>
      <c r="O165" s="179"/>
      <c r="P165" s="179"/>
      <c r="Q165" s="179"/>
      <c r="R165" s="179"/>
      <c r="S165" s="179"/>
      <c r="T165" s="179"/>
      <c r="U165" s="179"/>
      <c r="V165" s="179"/>
      <c r="W165" s="179"/>
      <c r="X165" s="179"/>
      <c r="Y165" s="179"/>
      <c r="Z165" s="179"/>
      <c r="AA165" s="179"/>
      <c r="AB165" s="179"/>
      <c r="AC165" s="179"/>
      <c r="AD165" s="179"/>
      <c r="AE165" s="179"/>
      <c r="AF165" s="179"/>
      <c r="AG165" s="179"/>
      <c r="AH165" s="179"/>
      <c r="AI165" s="179"/>
      <c r="AJ165" s="179"/>
      <c r="AK165" s="179"/>
      <c r="AL165" s="179"/>
      <c r="AM165" s="179"/>
      <c r="AN165" s="179"/>
      <c r="AO165" s="179"/>
      <c r="AP165" s="179"/>
      <c r="AQ165" s="179"/>
      <c r="AR165" s="179"/>
      <c r="AS165" s="179"/>
      <c r="AT165" s="179"/>
      <c r="AU165" s="179"/>
      <c r="AV165" s="179"/>
      <c r="AW165" s="179"/>
    </row>
    <row r="166" spans="10:49" x14ac:dyDescent="0.2">
      <c r="J166" s="179"/>
      <c r="K166" s="179"/>
      <c r="L166" s="179"/>
      <c r="M166" s="179"/>
      <c r="N166" s="179"/>
      <c r="O166" s="179"/>
      <c r="P166" s="179"/>
      <c r="Q166" s="179"/>
      <c r="R166" s="179"/>
      <c r="S166" s="179"/>
      <c r="T166" s="179"/>
      <c r="U166" s="179"/>
      <c r="V166" s="179"/>
      <c r="W166" s="179"/>
      <c r="X166" s="179"/>
      <c r="Y166" s="179"/>
      <c r="Z166" s="179"/>
      <c r="AA166" s="179"/>
      <c r="AB166" s="179"/>
      <c r="AC166" s="179"/>
      <c r="AD166" s="179"/>
      <c r="AE166" s="179"/>
      <c r="AF166" s="179"/>
      <c r="AG166" s="179"/>
      <c r="AH166" s="179"/>
      <c r="AI166" s="179"/>
      <c r="AJ166" s="179"/>
      <c r="AK166" s="179"/>
      <c r="AL166" s="179"/>
      <c r="AM166" s="179"/>
      <c r="AN166" s="179"/>
      <c r="AO166" s="179"/>
      <c r="AP166" s="179"/>
      <c r="AQ166" s="179"/>
      <c r="AR166" s="179"/>
      <c r="AS166" s="179"/>
      <c r="AT166" s="179"/>
      <c r="AU166" s="179"/>
      <c r="AV166" s="179"/>
      <c r="AW166" s="179"/>
    </row>
    <row r="167" spans="10:49" x14ac:dyDescent="0.2">
      <c r="J167" s="179"/>
      <c r="K167" s="179"/>
      <c r="L167" s="179"/>
      <c r="M167" s="179"/>
      <c r="N167" s="179"/>
      <c r="O167" s="179"/>
      <c r="P167" s="179"/>
      <c r="Q167" s="179"/>
      <c r="R167" s="179"/>
      <c r="S167" s="179"/>
      <c r="T167" s="179"/>
      <c r="U167" s="179"/>
      <c r="V167" s="179"/>
      <c r="W167" s="179"/>
      <c r="X167" s="179"/>
      <c r="Y167" s="179"/>
      <c r="Z167" s="179"/>
      <c r="AA167" s="179"/>
      <c r="AB167" s="179"/>
      <c r="AC167" s="179"/>
      <c r="AD167" s="179"/>
      <c r="AE167" s="179"/>
      <c r="AF167" s="179"/>
      <c r="AG167" s="179"/>
      <c r="AH167" s="179"/>
      <c r="AI167" s="179"/>
      <c r="AJ167" s="179"/>
      <c r="AK167" s="179"/>
      <c r="AL167" s="179"/>
      <c r="AM167" s="179"/>
      <c r="AN167" s="179"/>
      <c r="AO167" s="179"/>
      <c r="AP167" s="179"/>
      <c r="AQ167" s="179"/>
      <c r="AR167" s="179"/>
      <c r="AS167" s="179"/>
      <c r="AT167" s="179"/>
      <c r="AU167" s="179"/>
      <c r="AV167" s="179"/>
      <c r="AW167" s="179"/>
    </row>
    <row r="168" spans="10:49" x14ac:dyDescent="0.2">
      <c r="J168" s="179"/>
      <c r="K168" s="179"/>
      <c r="L168" s="179"/>
      <c r="M168" s="179"/>
      <c r="N168" s="179"/>
      <c r="O168" s="179"/>
      <c r="P168" s="179"/>
      <c r="Q168" s="179"/>
      <c r="R168" s="179"/>
      <c r="S168" s="179"/>
      <c r="T168" s="179"/>
      <c r="U168" s="179"/>
      <c r="V168" s="179"/>
      <c r="W168" s="179"/>
      <c r="X168" s="179"/>
      <c r="Y168" s="179"/>
      <c r="Z168" s="179"/>
      <c r="AA168" s="179"/>
      <c r="AB168" s="179"/>
      <c r="AC168" s="179"/>
      <c r="AD168" s="179"/>
      <c r="AE168" s="179"/>
      <c r="AF168" s="179"/>
      <c r="AG168" s="179"/>
      <c r="AH168" s="179"/>
      <c r="AI168" s="179"/>
      <c r="AJ168" s="179"/>
      <c r="AK168" s="179"/>
      <c r="AL168" s="179"/>
      <c r="AM168" s="179"/>
      <c r="AN168" s="179"/>
      <c r="AO168" s="179"/>
      <c r="AP168" s="179"/>
      <c r="AQ168" s="179"/>
      <c r="AR168" s="179"/>
      <c r="AS168" s="179"/>
      <c r="AT168" s="179"/>
      <c r="AU168" s="179"/>
      <c r="AV168" s="179"/>
      <c r="AW168" s="179"/>
    </row>
    <row r="169" spans="10:49" x14ac:dyDescent="0.2">
      <c r="J169" s="179"/>
      <c r="K169" s="179"/>
      <c r="L169" s="179"/>
      <c r="M169" s="179"/>
      <c r="N169" s="179"/>
      <c r="O169" s="179"/>
      <c r="P169" s="179"/>
      <c r="Q169" s="179"/>
      <c r="R169" s="179"/>
      <c r="S169" s="179"/>
      <c r="T169" s="179"/>
      <c r="U169" s="179"/>
      <c r="V169" s="179"/>
      <c r="W169" s="179"/>
      <c r="X169" s="179"/>
      <c r="Y169" s="179"/>
      <c r="Z169" s="179"/>
      <c r="AA169" s="179"/>
      <c r="AB169" s="179"/>
      <c r="AC169" s="179"/>
      <c r="AD169" s="179"/>
      <c r="AE169" s="179"/>
      <c r="AF169" s="179"/>
      <c r="AG169" s="179"/>
      <c r="AH169" s="179"/>
      <c r="AI169" s="179"/>
      <c r="AJ169" s="179"/>
      <c r="AK169" s="179"/>
      <c r="AL169" s="179"/>
      <c r="AM169" s="179"/>
      <c r="AN169" s="179"/>
      <c r="AO169" s="179"/>
      <c r="AP169" s="179"/>
      <c r="AQ169" s="179"/>
      <c r="AR169" s="179"/>
      <c r="AS169" s="179"/>
      <c r="AT169" s="179"/>
      <c r="AU169" s="179"/>
      <c r="AV169" s="179"/>
      <c r="AW169" s="179"/>
    </row>
    <row r="170" spans="10:49" x14ac:dyDescent="0.2">
      <c r="J170" s="179"/>
      <c r="K170" s="179"/>
      <c r="L170" s="179"/>
      <c r="M170" s="179"/>
      <c r="N170" s="179"/>
      <c r="O170" s="179"/>
      <c r="P170" s="179"/>
      <c r="Q170" s="179"/>
      <c r="R170" s="179"/>
      <c r="S170" s="179"/>
      <c r="T170" s="179"/>
      <c r="U170" s="179"/>
      <c r="V170" s="179"/>
      <c r="W170" s="179"/>
      <c r="X170" s="179"/>
      <c r="Y170" s="179"/>
      <c r="Z170" s="179"/>
      <c r="AA170" s="179"/>
      <c r="AB170" s="179"/>
      <c r="AC170" s="179"/>
      <c r="AD170" s="179"/>
      <c r="AE170" s="179"/>
      <c r="AF170" s="179"/>
      <c r="AG170" s="179"/>
      <c r="AH170" s="179"/>
      <c r="AI170" s="179"/>
      <c r="AJ170" s="179"/>
      <c r="AK170" s="179"/>
      <c r="AL170" s="179"/>
      <c r="AM170" s="179"/>
      <c r="AN170" s="179"/>
      <c r="AO170" s="179"/>
      <c r="AP170" s="179"/>
      <c r="AQ170" s="179"/>
      <c r="AR170" s="179"/>
      <c r="AS170" s="179"/>
      <c r="AT170" s="179"/>
      <c r="AU170" s="179"/>
      <c r="AV170" s="179"/>
      <c r="AW170" s="179"/>
    </row>
    <row r="171" spans="10:49" x14ac:dyDescent="0.2">
      <c r="J171" s="179"/>
      <c r="K171" s="179"/>
      <c r="L171" s="179"/>
      <c r="M171" s="179"/>
      <c r="N171" s="179"/>
      <c r="O171" s="179"/>
      <c r="P171" s="179"/>
      <c r="Q171" s="179"/>
      <c r="R171" s="179"/>
      <c r="S171" s="179"/>
      <c r="T171" s="179"/>
      <c r="U171" s="179"/>
      <c r="V171" s="179"/>
      <c r="W171" s="179"/>
      <c r="X171" s="179"/>
      <c r="Y171" s="179"/>
      <c r="Z171" s="179"/>
      <c r="AA171" s="179"/>
      <c r="AB171" s="179"/>
      <c r="AC171" s="179"/>
      <c r="AD171" s="179"/>
      <c r="AE171" s="179"/>
      <c r="AF171" s="179"/>
      <c r="AG171" s="179"/>
      <c r="AH171" s="179"/>
      <c r="AI171" s="179"/>
      <c r="AJ171" s="179"/>
      <c r="AK171" s="179"/>
      <c r="AL171" s="179"/>
      <c r="AM171" s="179"/>
      <c r="AN171" s="179"/>
      <c r="AO171" s="179"/>
      <c r="AP171" s="179"/>
      <c r="AQ171" s="179"/>
      <c r="AR171" s="179"/>
      <c r="AS171" s="179"/>
      <c r="AT171" s="179"/>
      <c r="AU171" s="179"/>
      <c r="AV171" s="179"/>
      <c r="AW171" s="179"/>
    </row>
    <row r="172" spans="10:49" x14ac:dyDescent="0.2">
      <c r="J172" s="179"/>
      <c r="K172" s="179"/>
      <c r="L172" s="179"/>
      <c r="M172" s="179"/>
      <c r="N172" s="179"/>
      <c r="O172" s="179"/>
      <c r="P172" s="179"/>
      <c r="Q172" s="179"/>
      <c r="R172" s="179"/>
      <c r="S172" s="179"/>
      <c r="T172" s="179"/>
      <c r="U172" s="179"/>
      <c r="V172" s="179"/>
      <c r="W172" s="179"/>
      <c r="X172" s="179"/>
      <c r="Y172" s="179"/>
      <c r="Z172" s="179"/>
      <c r="AA172" s="179"/>
      <c r="AB172" s="179"/>
      <c r="AC172" s="179"/>
      <c r="AD172" s="179"/>
      <c r="AE172" s="179"/>
      <c r="AF172" s="179"/>
      <c r="AG172" s="179"/>
      <c r="AH172" s="179"/>
      <c r="AI172" s="179"/>
      <c r="AJ172" s="179"/>
      <c r="AK172" s="179"/>
      <c r="AL172" s="179"/>
      <c r="AM172" s="179"/>
      <c r="AN172" s="179"/>
      <c r="AO172" s="179"/>
      <c r="AP172" s="179"/>
      <c r="AQ172" s="179"/>
      <c r="AR172" s="179"/>
      <c r="AS172" s="179"/>
      <c r="AT172" s="179"/>
      <c r="AU172" s="179"/>
      <c r="AV172" s="179"/>
      <c r="AW172" s="179"/>
    </row>
    <row r="173" spans="10:49" x14ac:dyDescent="0.2">
      <c r="J173" s="179"/>
      <c r="K173" s="179"/>
      <c r="L173" s="179"/>
      <c r="M173" s="179"/>
      <c r="N173" s="179"/>
      <c r="O173" s="179"/>
      <c r="P173" s="179"/>
      <c r="Q173" s="179"/>
      <c r="R173" s="179"/>
      <c r="S173" s="179"/>
      <c r="T173" s="179"/>
      <c r="U173" s="179"/>
      <c r="V173" s="179"/>
      <c r="W173" s="179"/>
      <c r="X173" s="179"/>
      <c r="Y173" s="179"/>
      <c r="Z173" s="179"/>
      <c r="AA173" s="179"/>
      <c r="AB173" s="179"/>
      <c r="AC173" s="179"/>
      <c r="AD173" s="179"/>
      <c r="AE173" s="179"/>
      <c r="AF173" s="179"/>
      <c r="AG173" s="179"/>
      <c r="AH173" s="179"/>
      <c r="AI173" s="179"/>
      <c r="AJ173" s="179"/>
      <c r="AK173" s="179"/>
      <c r="AL173" s="179"/>
      <c r="AM173" s="179"/>
      <c r="AN173" s="179"/>
      <c r="AO173" s="179"/>
      <c r="AP173" s="179"/>
      <c r="AQ173" s="179"/>
      <c r="AR173" s="179"/>
      <c r="AS173" s="179"/>
      <c r="AT173" s="179"/>
      <c r="AU173" s="179"/>
      <c r="AV173" s="179"/>
      <c r="AW173" s="179"/>
    </row>
    <row r="174" spans="10:49" x14ac:dyDescent="0.2">
      <c r="J174" s="179"/>
      <c r="K174" s="179"/>
      <c r="L174" s="179"/>
      <c r="M174" s="179"/>
      <c r="N174" s="179"/>
      <c r="O174" s="179"/>
      <c r="P174" s="179"/>
      <c r="Q174" s="179"/>
      <c r="R174" s="179"/>
      <c r="S174" s="179"/>
      <c r="T174" s="179"/>
      <c r="U174" s="179"/>
      <c r="V174" s="179"/>
      <c r="W174" s="179"/>
      <c r="X174" s="179"/>
      <c r="Y174" s="179"/>
      <c r="Z174" s="179"/>
      <c r="AA174" s="179"/>
      <c r="AB174" s="179"/>
      <c r="AC174" s="179"/>
      <c r="AD174" s="179"/>
      <c r="AE174" s="179"/>
      <c r="AF174" s="179"/>
      <c r="AG174" s="179"/>
      <c r="AH174" s="179"/>
      <c r="AI174" s="179"/>
      <c r="AJ174" s="179"/>
      <c r="AK174" s="179"/>
      <c r="AL174" s="179"/>
      <c r="AM174" s="179"/>
      <c r="AN174" s="179"/>
      <c r="AO174" s="179"/>
      <c r="AP174" s="179"/>
      <c r="AQ174" s="179"/>
      <c r="AR174" s="179"/>
      <c r="AS174" s="179"/>
      <c r="AT174" s="179"/>
      <c r="AU174" s="179"/>
      <c r="AV174" s="179"/>
      <c r="AW174" s="179"/>
    </row>
    <row r="175" spans="10:49" x14ac:dyDescent="0.2">
      <c r="J175" s="179"/>
      <c r="K175" s="179"/>
      <c r="L175" s="179"/>
      <c r="M175" s="179"/>
      <c r="N175" s="179"/>
      <c r="O175" s="179"/>
      <c r="P175" s="179"/>
      <c r="Q175" s="179"/>
      <c r="R175" s="179"/>
      <c r="S175" s="179"/>
      <c r="T175" s="179"/>
      <c r="U175" s="179"/>
      <c r="V175" s="179"/>
      <c r="W175" s="179"/>
      <c r="X175" s="179"/>
      <c r="Y175" s="179"/>
      <c r="Z175" s="179"/>
      <c r="AA175" s="179"/>
      <c r="AB175" s="179"/>
      <c r="AC175" s="179"/>
      <c r="AD175" s="179"/>
      <c r="AE175" s="179"/>
      <c r="AF175" s="179"/>
      <c r="AG175" s="179"/>
      <c r="AH175" s="179"/>
      <c r="AI175" s="179"/>
      <c r="AJ175" s="179"/>
      <c r="AK175" s="179"/>
      <c r="AL175" s="179"/>
      <c r="AM175" s="179"/>
      <c r="AN175" s="179"/>
      <c r="AO175" s="179"/>
      <c r="AP175" s="179"/>
      <c r="AQ175" s="179"/>
      <c r="AR175" s="179"/>
      <c r="AS175" s="179"/>
      <c r="AT175" s="179"/>
      <c r="AU175" s="179"/>
      <c r="AV175" s="179"/>
      <c r="AW175" s="179"/>
    </row>
    <row r="176" spans="10:49" x14ac:dyDescent="0.2">
      <c r="J176" s="179"/>
      <c r="K176" s="179"/>
      <c r="L176" s="179"/>
      <c r="M176" s="179"/>
      <c r="N176" s="179"/>
      <c r="O176" s="179"/>
      <c r="P176" s="179"/>
      <c r="Q176" s="179"/>
      <c r="R176" s="179"/>
      <c r="S176" s="179"/>
      <c r="T176" s="179"/>
      <c r="U176" s="179"/>
      <c r="V176" s="179"/>
      <c r="W176" s="179"/>
      <c r="X176" s="179"/>
      <c r="Y176" s="179"/>
      <c r="Z176" s="179"/>
      <c r="AA176" s="179"/>
      <c r="AB176" s="179"/>
      <c r="AC176" s="179"/>
      <c r="AD176" s="179"/>
      <c r="AE176" s="179"/>
      <c r="AF176" s="179"/>
      <c r="AG176" s="179"/>
      <c r="AH176" s="179"/>
      <c r="AI176" s="179"/>
      <c r="AJ176" s="179"/>
      <c r="AK176" s="179"/>
      <c r="AL176" s="179"/>
      <c r="AM176" s="179"/>
      <c r="AN176" s="179"/>
      <c r="AO176" s="179"/>
      <c r="AP176" s="179"/>
      <c r="AQ176" s="179"/>
      <c r="AR176" s="179"/>
      <c r="AS176" s="179"/>
      <c r="AT176" s="179"/>
      <c r="AU176" s="179"/>
      <c r="AV176" s="179"/>
      <c r="AW176" s="179"/>
    </row>
    <row r="177" spans="10:49" x14ac:dyDescent="0.2">
      <c r="J177" s="179"/>
      <c r="K177" s="179"/>
      <c r="L177" s="179"/>
      <c r="M177" s="179"/>
      <c r="N177" s="179"/>
      <c r="O177" s="179"/>
      <c r="P177" s="179"/>
      <c r="Q177" s="179"/>
      <c r="R177" s="179"/>
      <c r="S177" s="179"/>
      <c r="T177" s="179"/>
      <c r="U177" s="179"/>
      <c r="V177" s="179"/>
      <c r="W177" s="179"/>
      <c r="X177" s="179"/>
      <c r="Y177" s="179"/>
      <c r="Z177" s="179"/>
      <c r="AA177" s="179"/>
      <c r="AB177" s="179"/>
      <c r="AC177" s="179"/>
      <c r="AD177" s="179"/>
      <c r="AE177" s="179"/>
      <c r="AF177" s="179"/>
      <c r="AG177" s="179"/>
      <c r="AH177" s="179"/>
      <c r="AI177" s="179"/>
      <c r="AJ177" s="179"/>
      <c r="AK177" s="179"/>
      <c r="AL177" s="179"/>
      <c r="AM177" s="179"/>
      <c r="AN177" s="179"/>
      <c r="AO177" s="179"/>
      <c r="AP177" s="179"/>
      <c r="AQ177" s="179"/>
      <c r="AR177" s="179"/>
      <c r="AS177" s="179"/>
      <c r="AT177" s="179"/>
      <c r="AU177" s="179"/>
      <c r="AV177" s="179"/>
      <c r="AW177" s="179"/>
    </row>
    <row r="178" spans="10:49" x14ac:dyDescent="0.2">
      <c r="J178" s="179"/>
      <c r="K178" s="179"/>
      <c r="L178" s="179"/>
      <c r="M178" s="179"/>
      <c r="N178" s="179"/>
      <c r="O178" s="179"/>
      <c r="P178" s="179"/>
      <c r="Q178" s="179"/>
      <c r="R178" s="179"/>
      <c r="S178" s="179"/>
      <c r="T178" s="179"/>
      <c r="U178" s="179"/>
      <c r="V178" s="179"/>
      <c r="W178" s="179"/>
      <c r="X178" s="179"/>
      <c r="Y178" s="179"/>
      <c r="Z178" s="179"/>
      <c r="AA178" s="179"/>
      <c r="AB178" s="179"/>
      <c r="AC178" s="179"/>
      <c r="AD178" s="179"/>
      <c r="AE178" s="179"/>
      <c r="AF178" s="179"/>
      <c r="AG178" s="179"/>
      <c r="AH178" s="179"/>
      <c r="AI178" s="179"/>
      <c r="AJ178" s="179"/>
      <c r="AK178" s="179"/>
      <c r="AL178" s="179"/>
      <c r="AM178" s="179"/>
      <c r="AN178" s="179"/>
      <c r="AO178" s="179"/>
      <c r="AP178" s="179"/>
      <c r="AQ178" s="179"/>
      <c r="AR178" s="179"/>
      <c r="AS178" s="179"/>
      <c r="AT178" s="179"/>
      <c r="AU178" s="179"/>
      <c r="AV178" s="179"/>
      <c r="AW178" s="179"/>
    </row>
    <row r="179" spans="10:49" x14ac:dyDescent="0.2">
      <c r="J179" s="179"/>
      <c r="K179" s="179"/>
      <c r="L179" s="179"/>
      <c r="M179" s="179"/>
      <c r="N179" s="179"/>
      <c r="O179" s="179"/>
      <c r="P179" s="179"/>
      <c r="Q179" s="179"/>
      <c r="R179" s="179"/>
      <c r="S179" s="179"/>
      <c r="T179" s="179"/>
      <c r="U179" s="179"/>
      <c r="V179" s="179"/>
      <c r="W179" s="179"/>
      <c r="X179" s="179"/>
      <c r="Y179" s="179"/>
      <c r="Z179" s="179"/>
      <c r="AA179" s="179"/>
      <c r="AB179" s="179"/>
      <c r="AC179" s="179"/>
      <c r="AD179" s="179"/>
      <c r="AE179" s="179"/>
      <c r="AF179" s="179"/>
      <c r="AG179" s="179"/>
      <c r="AH179" s="179"/>
      <c r="AI179" s="179"/>
      <c r="AJ179" s="179"/>
      <c r="AK179" s="179"/>
      <c r="AL179" s="179"/>
      <c r="AM179" s="179"/>
      <c r="AN179" s="179"/>
      <c r="AO179" s="179"/>
      <c r="AP179" s="179"/>
      <c r="AQ179" s="179"/>
      <c r="AR179" s="179"/>
      <c r="AS179" s="179"/>
      <c r="AT179" s="179"/>
      <c r="AU179" s="179"/>
      <c r="AV179" s="179"/>
      <c r="AW179" s="179"/>
    </row>
    <row r="180" spans="10:49" x14ac:dyDescent="0.2">
      <c r="J180" s="179"/>
      <c r="K180" s="179"/>
      <c r="L180" s="179"/>
      <c r="M180" s="179"/>
      <c r="N180" s="179"/>
      <c r="O180" s="179"/>
      <c r="P180" s="179"/>
      <c r="Q180" s="179"/>
      <c r="R180" s="179"/>
      <c r="S180" s="179"/>
      <c r="T180" s="179"/>
      <c r="U180" s="179"/>
      <c r="V180" s="179"/>
      <c r="W180" s="179"/>
      <c r="X180" s="179"/>
      <c r="Y180" s="179"/>
      <c r="Z180" s="179"/>
      <c r="AA180" s="179"/>
      <c r="AB180" s="179"/>
      <c r="AC180" s="179"/>
      <c r="AD180" s="179"/>
      <c r="AE180" s="179"/>
      <c r="AF180" s="179"/>
      <c r="AG180" s="179"/>
      <c r="AH180" s="179"/>
      <c r="AI180" s="179"/>
      <c r="AJ180" s="179"/>
      <c r="AK180" s="179"/>
      <c r="AL180" s="179"/>
      <c r="AM180" s="179"/>
      <c r="AN180" s="179"/>
      <c r="AO180" s="179"/>
      <c r="AP180" s="179"/>
      <c r="AQ180" s="179"/>
      <c r="AR180" s="179"/>
      <c r="AS180" s="179"/>
      <c r="AT180" s="179"/>
      <c r="AU180" s="179"/>
      <c r="AV180" s="179"/>
      <c r="AW180" s="179"/>
    </row>
    <row r="181" spans="10:49" x14ac:dyDescent="0.2">
      <c r="J181" s="179"/>
      <c r="K181" s="179"/>
      <c r="L181" s="179"/>
      <c r="M181" s="179"/>
      <c r="N181" s="179"/>
      <c r="O181" s="179"/>
      <c r="P181" s="179"/>
      <c r="Q181" s="179"/>
      <c r="R181" s="179"/>
      <c r="S181" s="179"/>
      <c r="T181" s="179"/>
      <c r="U181" s="179"/>
      <c r="V181" s="179"/>
      <c r="W181" s="179"/>
      <c r="X181" s="179"/>
      <c r="Y181" s="179"/>
      <c r="Z181" s="179"/>
      <c r="AA181" s="179"/>
      <c r="AB181" s="179"/>
      <c r="AC181" s="179"/>
      <c r="AD181" s="179"/>
      <c r="AE181" s="179"/>
      <c r="AF181" s="179"/>
      <c r="AG181" s="179"/>
      <c r="AH181" s="179"/>
      <c r="AI181" s="179"/>
      <c r="AJ181" s="179"/>
      <c r="AK181" s="179"/>
      <c r="AL181" s="179"/>
      <c r="AM181" s="179"/>
      <c r="AN181" s="179"/>
      <c r="AO181" s="179"/>
      <c r="AP181" s="179"/>
      <c r="AQ181" s="179"/>
      <c r="AR181" s="179"/>
      <c r="AS181" s="179"/>
      <c r="AT181" s="179"/>
      <c r="AU181" s="179"/>
      <c r="AV181" s="179"/>
      <c r="AW181" s="179"/>
    </row>
    <row r="182" spans="10:49" x14ac:dyDescent="0.2">
      <c r="J182" s="179"/>
      <c r="K182" s="179"/>
      <c r="L182" s="179"/>
      <c r="M182" s="179"/>
      <c r="N182" s="179"/>
      <c r="O182" s="179"/>
      <c r="P182" s="179"/>
      <c r="Q182" s="179"/>
      <c r="R182" s="179"/>
      <c r="S182" s="179"/>
      <c r="T182" s="179"/>
      <c r="U182" s="179"/>
      <c r="V182" s="179"/>
      <c r="W182" s="179"/>
      <c r="X182" s="179"/>
      <c r="Y182" s="179"/>
      <c r="Z182" s="179"/>
      <c r="AA182" s="179"/>
      <c r="AB182" s="179"/>
      <c r="AC182" s="179"/>
      <c r="AD182" s="179"/>
      <c r="AE182" s="179"/>
      <c r="AF182" s="179"/>
      <c r="AG182" s="179"/>
      <c r="AH182" s="179"/>
      <c r="AI182" s="179"/>
      <c r="AJ182" s="179"/>
      <c r="AK182" s="179"/>
      <c r="AL182" s="179"/>
      <c r="AM182" s="179"/>
      <c r="AN182" s="179"/>
      <c r="AO182" s="179"/>
      <c r="AP182" s="179"/>
      <c r="AQ182" s="179"/>
      <c r="AR182" s="179"/>
      <c r="AS182" s="179"/>
      <c r="AT182" s="179"/>
      <c r="AU182" s="179"/>
      <c r="AV182" s="179"/>
      <c r="AW182" s="179"/>
    </row>
    <row r="183" spans="10:49" x14ac:dyDescent="0.2">
      <c r="J183" s="179"/>
      <c r="K183" s="179"/>
      <c r="L183" s="179"/>
      <c r="M183" s="179"/>
      <c r="N183" s="179"/>
      <c r="O183" s="179"/>
      <c r="P183" s="179"/>
      <c r="Q183" s="179"/>
      <c r="R183" s="179"/>
      <c r="S183" s="179"/>
      <c r="T183" s="179"/>
      <c r="U183" s="179"/>
      <c r="V183" s="179"/>
      <c r="W183" s="179"/>
      <c r="X183" s="179"/>
      <c r="Y183" s="179"/>
      <c r="Z183" s="179"/>
      <c r="AA183" s="179"/>
      <c r="AB183" s="179"/>
      <c r="AC183" s="179"/>
      <c r="AD183" s="179"/>
      <c r="AE183" s="179"/>
      <c r="AF183" s="179"/>
      <c r="AG183" s="179"/>
      <c r="AH183" s="179"/>
      <c r="AI183" s="179"/>
      <c r="AJ183" s="179"/>
      <c r="AK183" s="179"/>
      <c r="AL183" s="179"/>
      <c r="AM183" s="179"/>
      <c r="AN183" s="179"/>
      <c r="AO183" s="179"/>
      <c r="AP183" s="179"/>
      <c r="AQ183" s="179"/>
      <c r="AR183" s="179"/>
      <c r="AS183" s="179"/>
      <c r="AT183" s="179"/>
      <c r="AU183" s="179"/>
      <c r="AV183" s="179"/>
      <c r="AW183" s="179"/>
    </row>
    <row r="184" spans="10:49" x14ac:dyDescent="0.2">
      <c r="J184" s="179"/>
      <c r="K184" s="179"/>
      <c r="L184" s="179"/>
      <c r="M184" s="179"/>
      <c r="N184" s="179"/>
      <c r="O184" s="179"/>
      <c r="P184" s="179"/>
      <c r="Q184" s="179"/>
      <c r="R184" s="179"/>
      <c r="S184" s="179"/>
      <c r="T184" s="179"/>
      <c r="U184" s="179"/>
      <c r="V184" s="179"/>
      <c r="W184" s="179"/>
      <c r="X184" s="179"/>
      <c r="Y184" s="179"/>
      <c r="Z184" s="179"/>
      <c r="AA184" s="179"/>
      <c r="AB184" s="179"/>
      <c r="AC184" s="179"/>
      <c r="AD184" s="179"/>
      <c r="AE184" s="179"/>
      <c r="AF184" s="179"/>
      <c r="AG184" s="179"/>
      <c r="AH184" s="179"/>
      <c r="AI184" s="179"/>
      <c r="AJ184" s="179"/>
      <c r="AK184" s="179"/>
      <c r="AL184" s="179"/>
      <c r="AM184" s="179"/>
      <c r="AN184" s="179"/>
      <c r="AO184" s="179"/>
      <c r="AP184" s="179"/>
      <c r="AQ184" s="179"/>
      <c r="AR184" s="179"/>
      <c r="AS184" s="179"/>
      <c r="AT184" s="179"/>
      <c r="AU184" s="179"/>
      <c r="AV184" s="179"/>
      <c r="AW184" s="179"/>
    </row>
    <row r="185" spans="10:49" x14ac:dyDescent="0.2">
      <c r="J185" s="179"/>
      <c r="K185" s="179"/>
      <c r="L185" s="179"/>
      <c r="M185" s="179"/>
      <c r="N185" s="179"/>
      <c r="O185" s="179"/>
      <c r="P185" s="179"/>
      <c r="Q185" s="179"/>
      <c r="R185" s="179"/>
      <c r="S185" s="179"/>
      <c r="T185" s="179"/>
      <c r="U185" s="179"/>
      <c r="V185" s="179"/>
      <c r="W185" s="179"/>
      <c r="X185" s="179"/>
      <c r="Y185" s="179"/>
      <c r="Z185" s="179"/>
      <c r="AA185" s="179"/>
      <c r="AB185" s="179"/>
      <c r="AC185" s="179"/>
      <c r="AD185" s="179"/>
      <c r="AE185" s="179"/>
      <c r="AF185" s="179"/>
      <c r="AG185" s="179"/>
      <c r="AH185" s="179"/>
      <c r="AI185" s="179"/>
      <c r="AJ185" s="179"/>
      <c r="AK185" s="179"/>
      <c r="AL185" s="179"/>
      <c r="AM185" s="179"/>
      <c r="AN185" s="179"/>
      <c r="AO185" s="179"/>
      <c r="AP185" s="179"/>
      <c r="AQ185" s="179"/>
      <c r="AR185" s="179"/>
      <c r="AS185" s="179"/>
      <c r="AT185" s="179"/>
      <c r="AU185" s="179"/>
      <c r="AV185" s="179"/>
      <c r="AW185" s="179"/>
    </row>
    <row r="186" spans="10:49" x14ac:dyDescent="0.2">
      <c r="J186" s="179"/>
      <c r="K186" s="179"/>
      <c r="L186" s="179"/>
      <c r="M186" s="179"/>
      <c r="N186" s="179"/>
      <c r="O186" s="179"/>
      <c r="P186" s="179"/>
      <c r="Q186" s="179"/>
      <c r="R186" s="179"/>
      <c r="S186" s="179"/>
      <c r="T186" s="179"/>
      <c r="U186" s="179"/>
      <c r="V186" s="179"/>
      <c r="W186" s="179"/>
      <c r="X186" s="179"/>
      <c r="Y186" s="179"/>
      <c r="Z186" s="179"/>
      <c r="AA186" s="179"/>
      <c r="AB186" s="179"/>
      <c r="AC186" s="179"/>
      <c r="AD186" s="179"/>
      <c r="AE186" s="179"/>
      <c r="AF186" s="179"/>
      <c r="AG186" s="179"/>
      <c r="AH186" s="179"/>
      <c r="AI186" s="179"/>
      <c r="AJ186" s="179"/>
      <c r="AK186" s="179"/>
      <c r="AL186" s="179"/>
      <c r="AM186" s="179"/>
      <c r="AN186" s="179"/>
      <c r="AO186" s="179"/>
      <c r="AP186" s="179"/>
      <c r="AQ186" s="179"/>
      <c r="AR186" s="179"/>
      <c r="AS186" s="179"/>
      <c r="AT186" s="179"/>
      <c r="AU186" s="179"/>
      <c r="AV186" s="179"/>
      <c r="AW186" s="179"/>
    </row>
    <row r="187" spans="10:49" x14ac:dyDescent="0.2">
      <c r="J187" s="179"/>
      <c r="K187" s="179"/>
      <c r="L187" s="179"/>
      <c r="M187" s="179"/>
      <c r="N187" s="179"/>
      <c r="O187" s="179"/>
      <c r="P187" s="179"/>
      <c r="Q187" s="179"/>
      <c r="R187" s="179"/>
      <c r="S187" s="179"/>
      <c r="T187" s="179"/>
      <c r="U187" s="179"/>
      <c r="V187" s="179"/>
      <c r="W187" s="179"/>
      <c r="X187" s="179"/>
      <c r="Y187" s="179"/>
      <c r="Z187" s="179"/>
      <c r="AA187" s="179"/>
      <c r="AB187" s="179"/>
      <c r="AC187" s="179"/>
      <c r="AD187" s="179"/>
      <c r="AE187" s="179"/>
      <c r="AF187" s="179"/>
      <c r="AG187" s="179"/>
      <c r="AH187" s="179"/>
      <c r="AI187" s="179"/>
      <c r="AJ187" s="179"/>
      <c r="AK187" s="179"/>
      <c r="AL187" s="179"/>
      <c r="AM187" s="179"/>
      <c r="AN187" s="179"/>
      <c r="AO187" s="179"/>
      <c r="AP187" s="179"/>
      <c r="AQ187" s="179"/>
      <c r="AR187" s="179"/>
      <c r="AS187" s="179"/>
      <c r="AT187" s="179"/>
      <c r="AU187" s="179"/>
      <c r="AV187" s="179"/>
      <c r="AW187" s="179"/>
    </row>
    <row r="188" spans="10:49" x14ac:dyDescent="0.2">
      <c r="J188" s="179"/>
      <c r="K188" s="179"/>
      <c r="L188" s="179"/>
      <c r="M188" s="179"/>
      <c r="N188" s="179"/>
      <c r="O188" s="179"/>
      <c r="P188" s="179"/>
      <c r="Q188" s="179"/>
      <c r="R188" s="179"/>
      <c r="S188" s="179"/>
      <c r="T188" s="179"/>
      <c r="U188" s="179"/>
      <c r="V188" s="179"/>
      <c r="W188" s="179"/>
      <c r="X188" s="179"/>
      <c r="Y188" s="179"/>
      <c r="Z188" s="179"/>
      <c r="AA188" s="179"/>
      <c r="AB188" s="179"/>
      <c r="AC188" s="179"/>
      <c r="AD188" s="179"/>
      <c r="AE188" s="179"/>
      <c r="AF188" s="179"/>
      <c r="AG188" s="179"/>
      <c r="AH188" s="179"/>
      <c r="AI188" s="179"/>
      <c r="AJ188" s="179"/>
      <c r="AK188" s="179"/>
      <c r="AL188" s="179"/>
      <c r="AM188" s="179"/>
      <c r="AN188" s="179"/>
      <c r="AO188" s="179"/>
      <c r="AP188" s="179"/>
      <c r="AQ188" s="179"/>
      <c r="AR188" s="179"/>
      <c r="AS188" s="179"/>
      <c r="AT188" s="179"/>
      <c r="AU188" s="179"/>
      <c r="AV188" s="179"/>
      <c r="AW188" s="179"/>
    </row>
    <row r="189" spans="10:49" x14ac:dyDescent="0.2">
      <c r="J189" s="179"/>
      <c r="K189" s="179"/>
      <c r="L189" s="179"/>
      <c r="M189" s="179"/>
      <c r="N189" s="179"/>
      <c r="O189" s="179"/>
      <c r="P189" s="179"/>
      <c r="Q189" s="179"/>
      <c r="R189" s="179"/>
      <c r="S189" s="179"/>
      <c r="T189" s="179"/>
      <c r="U189" s="179"/>
      <c r="V189" s="179"/>
      <c r="W189" s="179"/>
      <c r="X189" s="179"/>
      <c r="Y189" s="179"/>
      <c r="Z189" s="179"/>
      <c r="AA189" s="179"/>
      <c r="AB189" s="179"/>
      <c r="AC189" s="179"/>
      <c r="AD189" s="179"/>
      <c r="AE189" s="179"/>
      <c r="AF189" s="179"/>
      <c r="AG189" s="179"/>
      <c r="AH189" s="179"/>
      <c r="AI189" s="179"/>
      <c r="AJ189" s="179"/>
      <c r="AK189" s="179"/>
      <c r="AL189" s="179"/>
      <c r="AM189" s="179"/>
      <c r="AN189" s="179"/>
      <c r="AO189" s="179"/>
      <c r="AP189" s="179"/>
      <c r="AQ189" s="179"/>
      <c r="AR189" s="179"/>
      <c r="AS189" s="179"/>
      <c r="AT189" s="179"/>
      <c r="AU189" s="179"/>
      <c r="AV189" s="179"/>
      <c r="AW189" s="179"/>
    </row>
    <row r="190" spans="10:49" x14ac:dyDescent="0.2">
      <c r="J190" s="179"/>
      <c r="K190" s="179"/>
      <c r="L190" s="179"/>
      <c r="M190" s="179"/>
      <c r="N190" s="179"/>
      <c r="O190" s="179"/>
      <c r="P190" s="179"/>
      <c r="Q190" s="179"/>
      <c r="R190" s="179"/>
      <c r="S190" s="179"/>
      <c r="T190" s="179"/>
      <c r="U190" s="179"/>
      <c r="V190" s="179"/>
      <c r="W190" s="179"/>
      <c r="X190" s="179"/>
      <c r="Y190" s="179"/>
      <c r="Z190" s="179"/>
      <c r="AA190" s="179"/>
      <c r="AB190" s="179"/>
      <c r="AC190" s="179"/>
      <c r="AD190" s="179"/>
      <c r="AE190" s="179"/>
      <c r="AF190" s="179"/>
      <c r="AG190" s="179"/>
      <c r="AH190" s="179"/>
      <c r="AI190" s="179"/>
      <c r="AJ190" s="179"/>
      <c r="AK190" s="179"/>
      <c r="AL190" s="179"/>
      <c r="AM190" s="179"/>
      <c r="AN190" s="179"/>
      <c r="AO190" s="179"/>
      <c r="AP190" s="179"/>
      <c r="AQ190" s="179"/>
      <c r="AR190" s="179"/>
      <c r="AS190" s="179"/>
      <c r="AT190" s="179"/>
      <c r="AU190" s="179"/>
      <c r="AV190" s="179"/>
      <c r="AW190" s="179"/>
    </row>
    <row r="191" spans="10:49" x14ac:dyDescent="0.2">
      <c r="J191" s="179"/>
      <c r="K191" s="179"/>
      <c r="L191" s="179"/>
      <c r="M191" s="179"/>
      <c r="N191" s="179"/>
      <c r="O191" s="179"/>
      <c r="P191" s="179"/>
      <c r="Q191" s="179"/>
      <c r="R191" s="179"/>
      <c r="S191" s="179"/>
      <c r="T191" s="179"/>
      <c r="U191" s="179"/>
      <c r="V191" s="179"/>
      <c r="W191" s="179"/>
      <c r="X191" s="179"/>
      <c r="Y191" s="179"/>
      <c r="Z191" s="179"/>
      <c r="AA191" s="179"/>
      <c r="AB191" s="179"/>
      <c r="AC191" s="179"/>
      <c r="AD191" s="179"/>
      <c r="AE191" s="179"/>
      <c r="AF191" s="179"/>
      <c r="AG191" s="179"/>
      <c r="AH191" s="179"/>
      <c r="AI191" s="179"/>
      <c r="AJ191" s="179"/>
      <c r="AK191" s="179"/>
      <c r="AL191" s="179"/>
      <c r="AM191" s="179"/>
      <c r="AN191" s="179"/>
      <c r="AO191" s="179"/>
      <c r="AP191" s="179"/>
      <c r="AQ191" s="179"/>
      <c r="AR191" s="179"/>
      <c r="AS191" s="179"/>
      <c r="AT191" s="179"/>
      <c r="AU191" s="179"/>
      <c r="AV191" s="179"/>
      <c r="AW191" s="179"/>
    </row>
    <row r="192" spans="10:49" x14ac:dyDescent="0.2">
      <c r="J192" s="179"/>
      <c r="K192" s="179"/>
      <c r="L192" s="179"/>
      <c r="M192" s="179"/>
      <c r="N192" s="179"/>
      <c r="O192" s="179"/>
      <c r="P192" s="179"/>
      <c r="Q192" s="179"/>
      <c r="R192" s="179"/>
      <c r="S192" s="179"/>
      <c r="T192" s="179"/>
      <c r="U192" s="179"/>
      <c r="V192" s="179"/>
      <c r="W192" s="179"/>
      <c r="X192" s="179"/>
      <c r="Y192" s="179"/>
      <c r="Z192" s="179"/>
      <c r="AA192" s="179"/>
      <c r="AB192" s="179"/>
      <c r="AC192" s="179"/>
      <c r="AD192" s="179"/>
      <c r="AE192" s="179"/>
      <c r="AF192" s="179"/>
      <c r="AG192" s="179"/>
      <c r="AH192" s="179"/>
      <c r="AI192" s="179"/>
      <c r="AJ192" s="179"/>
      <c r="AK192" s="179"/>
      <c r="AL192" s="179"/>
      <c r="AM192" s="179"/>
      <c r="AN192" s="179"/>
      <c r="AO192" s="179"/>
      <c r="AP192" s="179"/>
      <c r="AQ192" s="179"/>
      <c r="AR192" s="179"/>
      <c r="AS192" s="179"/>
      <c r="AT192" s="179"/>
      <c r="AU192" s="179"/>
      <c r="AV192" s="179"/>
      <c r="AW192" s="179"/>
    </row>
    <row r="193" spans="10:49" x14ac:dyDescent="0.2">
      <c r="J193" s="179"/>
      <c r="K193" s="179"/>
      <c r="L193" s="179"/>
      <c r="M193" s="179"/>
      <c r="N193" s="179"/>
      <c r="O193" s="179"/>
      <c r="P193" s="179"/>
      <c r="Q193" s="179"/>
      <c r="R193" s="179"/>
      <c r="S193" s="179"/>
      <c r="T193" s="179"/>
      <c r="U193" s="179"/>
      <c r="V193" s="179"/>
      <c r="W193" s="179"/>
      <c r="X193" s="179"/>
      <c r="Y193" s="179"/>
      <c r="Z193" s="179"/>
      <c r="AA193" s="179"/>
      <c r="AB193" s="179"/>
      <c r="AC193" s="179"/>
      <c r="AD193" s="179"/>
      <c r="AE193" s="179"/>
      <c r="AF193" s="179"/>
      <c r="AG193" s="179"/>
      <c r="AH193" s="179"/>
      <c r="AI193" s="179"/>
      <c r="AJ193" s="179"/>
      <c r="AK193" s="179"/>
      <c r="AL193" s="179"/>
      <c r="AM193" s="179"/>
      <c r="AN193" s="179"/>
      <c r="AO193" s="179"/>
      <c r="AP193" s="179"/>
      <c r="AQ193" s="179"/>
      <c r="AR193" s="179"/>
      <c r="AS193" s="179"/>
      <c r="AT193" s="179"/>
      <c r="AU193" s="179"/>
      <c r="AV193" s="179"/>
      <c r="AW193" s="179"/>
    </row>
    <row r="194" spans="10:49" x14ac:dyDescent="0.2">
      <c r="J194" s="179"/>
      <c r="K194" s="179"/>
      <c r="L194" s="179"/>
      <c r="M194" s="179"/>
      <c r="N194" s="179"/>
      <c r="O194" s="179"/>
      <c r="P194" s="179"/>
      <c r="Q194" s="179"/>
      <c r="R194" s="179"/>
      <c r="S194" s="179"/>
      <c r="T194" s="179"/>
      <c r="U194" s="179"/>
      <c r="V194" s="179"/>
      <c r="W194" s="179"/>
      <c r="X194" s="179"/>
      <c r="Y194" s="179"/>
      <c r="Z194" s="179"/>
      <c r="AA194" s="179"/>
      <c r="AB194" s="179"/>
      <c r="AC194" s="179"/>
      <c r="AD194" s="179"/>
      <c r="AE194" s="179"/>
      <c r="AF194" s="179"/>
      <c r="AG194" s="179"/>
      <c r="AH194" s="179"/>
      <c r="AI194" s="179"/>
      <c r="AJ194" s="179"/>
      <c r="AK194" s="179"/>
      <c r="AL194" s="179"/>
      <c r="AM194" s="179"/>
      <c r="AN194" s="179"/>
      <c r="AO194" s="179"/>
      <c r="AP194" s="179"/>
      <c r="AQ194" s="179"/>
      <c r="AR194" s="179"/>
      <c r="AS194" s="179"/>
      <c r="AT194" s="179"/>
      <c r="AU194" s="179"/>
      <c r="AV194" s="179"/>
      <c r="AW194" s="179"/>
    </row>
    <row r="195" spans="10:49" x14ac:dyDescent="0.2">
      <c r="J195" s="179"/>
      <c r="K195" s="179"/>
      <c r="L195" s="179"/>
      <c r="M195" s="179"/>
      <c r="N195" s="179"/>
      <c r="O195" s="179"/>
      <c r="P195" s="179"/>
      <c r="Q195" s="179"/>
      <c r="R195" s="179"/>
      <c r="S195" s="179"/>
      <c r="T195" s="179"/>
      <c r="U195" s="179"/>
      <c r="V195" s="179"/>
      <c r="W195" s="179"/>
      <c r="X195" s="179"/>
      <c r="Y195" s="179"/>
      <c r="Z195" s="179"/>
      <c r="AA195" s="179"/>
      <c r="AB195" s="179"/>
      <c r="AC195" s="179"/>
      <c r="AD195" s="179"/>
      <c r="AE195" s="179"/>
      <c r="AF195" s="179"/>
      <c r="AG195" s="179"/>
      <c r="AH195" s="179"/>
      <c r="AI195" s="179"/>
      <c r="AJ195" s="179"/>
      <c r="AK195" s="179"/>
      <c r="AL195" s="179"/>
      <c r="AM195" s="179"/>
      <c r="AN195" s="179"/>
      <c r="AO195" s="179"/>
      <c r="AP195" s="179"/>
      <c r="AQ195" s="179"/>
      <c r="AR195" s="179"/>
      <c r="AS195" s="179"/>
      <c r="AT195" s="179"/>
      <c r="AU195" s="179"/>
      <c r="AV195" s="179"/>
      <c r="AW195" s="179"/>
    </row>
    <row r="196" spans="10:49" x14ac:dyDescent="0.2">
      <c r="J196" s="179"/>
      <c r="K196" s="179"/>
      <c r="L196" s="179"/>
      <c r="M196" s="179"/>
      <c r="N196" s="179"/>
      <c r="O196" s="179"/>
      <c r="P196" s="179"/>
      <c r="Q196" s="179"/>
      <c r="R196" s="179"/>
      <c r="S196" s="179"/>
      <c r="T196" s="179"/>
      <c r="U196" s="179"/>
      <c r="V196" s="179"/>
      <c r="W196" s="179"/>
      <c r="X196" s="179"/>
      <c r="Y196" s="179"/>
      <c r="Z196" s="179"/>
      <c r="AA196" s="179"/>
      <c r="AB196" s="179"/>
      <c r="AC196" s="179"/>
      <c r="AD196" s="179"/>
      <c r="AE196" s="179"/>
      <c r="AF196" s="179"/>
      <c r="AG196" s="179"/>
      <c r="AH196" s="179"/>
      <c r="AI196" s="179"/>
      <c r="AJ196" s="179"/>
      <c r="AK196" s="179"/>
      <c r="AL196" s="179"/>
      <c r="AM196" s="179"/>
      <c r="AN196" s="179"/>
      <c r="AO196" s="179"/>
      <c r="AP196" s="179"/>
      <c r="AQ196" s="179"/>
      <c r="AR196" s="179"/>
      <c r="AS196" s="179"/>
      <c r="AT196" s="179"/>
      <c r="AU196" s="179"/>
      <c r="AV196" s="179"/>
      <c r="AW196" s="179"/>
    </row>
    <row r="197" spans="10:49" x14ac:dyDescent="0.2">
      <c r="J197" s="179"/>
      <c r="K197" s="179"/>
      <c r="L197" s="179"/>
      <c r="M197" s="179"/>
      <c r="N197" s="179"/>
      <c r="O197" s="179"/>
      <c r="P197" s="179"/>
      <c r="Q197" s="179"/>
      <c r="R197" s="179"/>
      <c r="S197" s="179"/>
      <c r="T197" s="179"/>
      <c r="U197" s="179"/>
      <c r="V197" s="179"/>
      <c r="W197" s="179"/>
      <c r="X197" s="179"/>
      <c r="Y197" s="179"/>
      <c r="Z197" s="179"/>
      <c r="AA197" s="179"/>
      <c r="AB197" s="179"/>
      <c r="AC197" s="179"/>
      <c r="AD197" s="179"/>
      <c r="AE197" s="179"/>
      <c r="AF197" s="179"/>
      <c r="AG197" s="179"/>
      <c r="AH197" s="179"/>
      <c r="AI197" s="179"/>
      <c r="AJ197" s="179"/>
      <c r="AK197" s="179"/>
      <c r="AL197" s="179"/>
      <c r="AM197" s="179"/>
      <c r="AN197" s="179"/>
      <c r="AO197" s="179"/>
      <c r="AP197" s="179"/>
      <c r="AQ197" s="179"/>
      <c r="AR197" s="179"/>
      <c r="AS197" s="179"/>
      <c r="AT197" s="179"/>
      <c r="AU197" s="179"/>
      <c r="AV197" s="179"/>
      <c r="AW197" s="179"/>
    </row>
    <row r="198" spans="10:49" x14ac:dyDescent="0.2">
      <c r="J198" s="179"/>
      <c r="K198" s="179"/>
      <c r="L198" s="179"/>
      <c r="M198" s="179"/>
      <c r="N198" s="179"/>
      <c r="O198" s="179"/>
      <c r="P198" s="179"/>
      <c r="Q198" s="179"/>
      <c r="R198" s="179"/>
      <c r="S198" s="179"/>
      <c r="T198" s="179"/>
      <c r="U198" s="179"/>
      <c r="V198" s="179"/>
      <c r="W198" s="179"/>
      <c r="X198" s="179"/>
      <c r="Y198" s="179"/>
      <c r="Z198" s="179"/>
      <c r="AA198" s="179"/>
      <c r="AB198" s="179"/>
      <c r="AC198" s="179"/>
      <c r="AD198" s="179"/>
      <c r="AE198" s="179"/>
      <c r="AF198" s="179"/>
      <c r="AG198" s="179"/>
      <c r="AH198" s="179"/>
      <c r="AI198" s="179"/>
      <c r="AJ198" s="179"/>
      <c r="AK198" s="179"/>
      <c r="AL198" s="179"/>
      <c r="AM198" s="179"/>
      <c r="AN198" s="179"/>
      <c r="AO198" s="179"/>
      <c r="AP198" s="179"/>
      <c r="AQ198" s="179"/>
      <c r="AR198" s="179"/>
      <c r="AS198" s="179"/>
      <c r="AT198" s="179"/>
      <c r="AU198" s="179"/>
      <c r="AV198" s="179"/>
      <c r="AW198" s="179"/>
    </row>
    <row r="199" spans="10:49" x14ac:dyDescent="0.2">
      <c r="J199" s="179"/>
      <c r="K199" s="179"/>
      <c r="L199" s="179"/>
      <c r="M199" s="179"/>
      <c r="N199" s="179"/>
      <c r="O199" s="179"/>
      <c r="P199" s="179"/>
      <c r="Q199" s="179"/>
      <c r="R199" s="179"/>
      <c r="S199" s="179"/>
      <c r="T199" s="179"/>
      <c r="U199" s="179"/>
      <c r="V199" s="179"/>
      <c r="W199" s="179"/>
      <c r="X199" s="179"/>
      <c r="Y199" s="179"/>
      <c r="Z199" s="179"/>
      <c r="AA199" s="179"/>
      <c r="AB199" s="179"/>
      <c r="AC199" s="179"/>
      <c r="AD199" s="179"/>
      <c r="AE199" s="179"/>
      <c r="AF199" s="179"/>
      <c r="AG199" s="179"/>
      <c r="AH199" s="179"/>
      <c r="AI199" s="179"/>
      <c r="AJ199" s="179"/>
      <c r="AK199" s="179"/>
      <c r="AL199" s="179"/>
      <c r="AM199" s="179"/>
      <c r="AN199" s="179"/>
      <c r="AO199" s="179"/>
      <c r="AP199" s="179"/>
      <c r="AQ199" s="179"/>
      <c r="AR199" s="179"/>
      <c r="AS199" s="179"/>
      <c r="AT199" s="179"/>
      <c r="AU199" s="179"/>
      <c r="AV199" s="179"/>
      <c r="AW199" s="179"/>
    </row>
    <row r="200" spans="10:49" x14ac:dyDescent="0.2">
      <c r="J200" s="179"/>
      <c r="K200" s="179"/>
      <c r="L200" s="179"/>
      <c r="M200" s="179"/>
      <c r="N200" s="179"/>
      <c r="O200" s="179"/>
      <c r="P200" s="179"/>
      <c r="Q200" s="179"/>
      <c r="R200" s="179"/>
      <c r="S200" s="179"/>
      <c r="T200" s="179"/>
      <c r="U200" s="179"/>
      <c r="V200" s="179"/>
      <c r="W200" s="179"/>
      <c r="X200" s="179"/>
      <c r="Y200" s="179"/>
      <c r="Z200" s="179"/>
      <c r="AA200" s="179"/>
      <c r="AB200" s="179"/>
      <c r="AC200" s="179"/>
      <c r="AD200" s="179"/>
      <c r="AE200" s="179"/>
      <c r="AF200" s="179"/>
      <c r="AG200" s="179"/>
      <c r="AH200" s="179"/>
      <c r="AI200" s="179"/>
      <c r="AJ200" s="179"/>
      <c r="AK200" s="179"/>
      <c r="AL200" s="179"/>
      <c r="AM200" s="179"/>
      <c r="AN200" s="179"/>
      <c r="AO200" s="179"/>
      <c r="AP200" s="179"/>
      <c r="AQ200" s="179"/>
      <c r="AR200" s="179"/>
      <c r="AS200" s="179"/>
      <c r="AT200" s="179"/>
      <c r="AU200" s="179"/>
      <c r="AV200" s="179"/>
      <c r="AW200" s="179"/>
    </row>
    <row r="201" spans="10:49" x14ac:dyDescent="0.2">
      <c r="J201" s="179"/>
      <c r="K201" s="179"/>
      <c r="L201" s="179"/>
      <c r="M201" s="179"/>
      <c r="N201" s="179"/>
      <c r="O201" s="179"/>
      <c r="P201" s="179"/>
      <c r="Q201" s="179"/>
      <c r="R201" s="179"/>
      <c r="S201" s="179"/>
      <c r="T201" s="179"/>
      <c r="U201" s="179"/>
      <c r="V201" s="179"/>
      <c r="W201" s="179"/>
      <c r="X201" s="179"/>
      <c r="Y201" s="179"/>
      <c r="Z201" s="179"/>
      <c r="AA201" s="179"/>
      <c r="AB201" s="179"/>
      <c r="AC201" s="179"/>
      <c r="AD201" s="179"/>
      <c r="AE201" s="179"/>
      <c r="AF201" s="179"/>
      <c r="AG201" s="179"/>
      <c r="AH201" s="179"/>
      <c r="AI201" s="179"/>
      <c r="AJ201" s="179"/>
      <c r="AK201" s="179"/>
      <c r="AL201" s="179"/>
      <c r="AM201" s="179"/>
      <c r="AN201" s="179"/>
      <c r="AO201" s="179"/>
      <c r="AP201" s="179"/>
      <c r="AQ201" s="179"/>
      <c r="AR201" s="179"/>
      <c r="AS201" s="179"/>
      <c r="AT201" s="179"/>
      <c r="AU201" s="179"/>
      <c r="AV201" s="179"/>
      <c r="AW201" s="179"/>
    </row>
    <row r="202" spans="10:49" x14ac:dyDescent="0.2">
      <c r="J202" s="179"/>
      <c r="K202" s="179"/>
      <c r="L202" s="179"/>
      <c r="M202" s="179"/>
      <c r="N202" s="179"/>
      <c r="O202" s="179"/>
      <c r="P202" s="179"/>
      <c r="Q202" s="179"/>
      <c r="R202" s="179"/>
      <c r="S202" s="179"/>
      <c r="T202" s="179"/>
      <c r="U202" s="179"/>
      <c r="V202" s="179"/>
      <c r="W202" s="179"/>
      <c r="X202" s="179"/>
      <c r="Y202" s="179"/>
      <c r="Z202" s="179"/>
      <c r="AA202" s="179"/>
      <c r="AB202" s="179"/>
      <c r="AC202" s="179"/>
      <c r="AD202" s="179"/>
      <c r="AE202" s="179"/>
      <c r="AF202" s="179"/>
      <c r="AG202" s="179"/>
      <c r="AH202" s="179"/>
      <c r="AI202" s="179"/>
      <c r="AJ202" s="179"/>
      <c r="AK202" s="179"/>
      <c r="AL202" s="179"/>
      <c r="AM202" s="179"/>
      <c r="AN202" s="179"/>
      <c r="AO202" s="179"/>
      <c r="AP202" s="179"/>
      <c r="AQ202" s="179"/>
      <c r="AR202" s="179"/>
      <c r="AS202" s="179"/>
      <c r="AT202" s="179"/>
      <c r="AU202" s="179"/>
      <c r="AV202" s="179"/>
      <c r="AW202" s="179"/>
    </row>
    <row r="203" spans="10:49" x14ac:dyDescent="0.2">
      <c r="J203" s="179"/>
      <c r="K203" s="179"/>
      <c r="L203" s="179"/>
      <c r="M203" s="179"/>
      <c r="N203" s="179"/>
      <c r="O203" s="179"/>
      <c r="P203" s="179"/>
      <c r="Q203" s="179"/>
      <c r="R203" s="179"/>
      <c r="S203" s="179"/>
      <c r="T203" s="179"/>
      <c r="U203" s="179"/>
      <c r="V203" s="179"/>
      <c r="W203" s="179"/>
      <c r="X203" s="179"/>
      <c r="Y203" s="179"/>
      <c r="Z203" s="179"/>
      <c r="AA203" s="179"/>
      <c r="AB203" s="179"/>
      <c r="AC203" s="179"/>
      <c r="AD203" s="179"/>
      <c r="AE203" s="179"/>
      <c r="AF203" s="179"/>
      <c r="AG203" s="179"/>
      <c r="AH203" s="179"/>
      <c r="AI203" s="179"/>
      <c r="AJ203" s="179"/>
      <c r="AK203" s="179"/>
      <c r="AL203" s="179"/>
      <c r="AM203" s="179"/>
      <c r="AN203" s="179"/>
      <c r="AO203" s="179"/>
      <c r="AP203" s="179"/>
      <c r="AQ203" s="179"/>
      <c r="AR203" s="179"/>
      <c r="AS203" s="179"/>
      <c r="AT203" s="179"/>
      <c r="AU203" s="179"/>
      <c r="AV203" s="179"/>
      <c r="AW203" s="179"/>
    </row>
    <row r="204" spans="10:49" x14ac:dyDescent="0.2">
      <c r="J204" s="179"/>
      <c r="K204" s="179"/>
      <c r="L204" s="179"/>
      <c r="M204" s="179"/>
      <c r="N204" s="179"/>
      <c r="O204" s="179"/>
      <c r="P204" s="179"/>
      <c r="Q204" s="179"/>
      <c r="R204" s="179"/>
      <c r="S204" s="179"/>
      <c r="T204" s="179"/>
      <c r="U204" s="179"/>
      <c r="V204" s="179"/>
      <c r="W204" s="179"/>
      <c r="X204" s="179"/>
      <c r="Y204" s="179"/>
      <c r="Z204" s="179"/>
      <c r="AA204" s="179"/>
      <c r="AB204" s="179"/>
      <c r="AC204" s="179"/>
      <c r="AD204" s="179"/>
      <c r="AE204" s="179"/>
      <c r="AF204" s="179"/>
      <c r="AG204" s="179"/>
      <c r="AH204" s="179"/>
      <c r="AI204" s="179"/>
      <c r="AJ204" s="179"/>
      <c r="AK204" s="179"/>
      <c r="AL204" s="179"/>
      <c r="AM204" s="179"/>
      <c r="AN204" s="179"/>
      <c r="AO204" s="179"/>
      <c r="AP204" s="179"/>
      <c r="AQ204" s="179"/>
      <c r="AR204" s="179"/>
      <c r="AS204" s="179"/>
      <c r="AT204" s="179"/>
      <c r="AU204" s="179"/>
      <c r="AV204" s="179"/>
      <c r="AW204" s="179"/>
    </row>
    <row r="205" spans="10:49" x14ac:dyDescent="0.2">
      <c r="J205" s="179"/>
      <c r="K205" s="179"/>
      <c r="L205" s="179"/>
      <c r="M205" s="179"/>
      <c r="N205" s="179"/>
      <c r="O205" s="179"/>
      <c r="P205" s="179"/>
      <c r="Q205" s="179"/>
      <c r="R205" s="179"/>
      <c r="S205" s="179"/>
      <c r="T205" s="179"/>
      <c r="U205" s="179"/>
      <c r="V205" s="179"/>
      <c r="W205" s="179"/>
      <c r="X205" s="179"/>
      <c r="Y205" s="179"/>
      <c r="Z205" s="179"/>
      <c r="AA205" s="179"/>
      <c r="AB205" s="179"/>
      <c r="AC205" s="179"/>
      <c r="AD205" s="179"/>
      <c r="AE205" s="179"/>
      <c r="AF205" s="179"/>
      <c r="AG205" s="179"/>
      <c r="AH205" s="179"/>
      <c r="AI205" s="179"/>
      <c r="AJ205" s="179"/>
      <c r="AK205" s="179"/>
      <c r="AL205" s="179"/>
      <c r="AM205" s="179"/>
      <c r="AN205" s="179"/>
      <c r="AO205" s="179"/>
      <c r="AP205" s="179"/>
      <c r="AQ205" s="179"/>
      <c r="AR205" s="179"/>
      <c r="AS205" s="179"/>
      <c r="AT205" s="179"/>
      <c r="AU205" s="179"/>
      <c r="AV205" s="179"/>
      <c r="AW205" s="179"/>
    </row>
    <row r="206" spans="10:49" x14ac:dyDescent="0.2">
      <c r="J206" s="179"/>
      <c r="K206" s="179"/>
      <c r="L206" s="179"/>
      <c r="M206" s="179"/>
      <c r="N206" s="179"/>
      <c r="O206" s="179"/>
      <c r="P206" s="179"/>
      <c r="Q206" s="179"/>
      <c r="R206" s="179"/>
      <c r="S206" s="179"/>
      <c r="T206" s="179"/>
      <c r="U206" s="179"/>
      <c r="V206" s="179"/>
      <c r="W206" s="179"/>
      <c r="X206" s="179"/>
      <c r="Y206" s="179"/>
      <c r="Z206" s="179"/>
      <c r="AA206" s="179"/>
      <c r="AB206" s="179"/>
      <c r="AC206" s="179"/>
      <c r="AD206" s="179"/>
      <c r="AE206" s="179"/>
      <c r="AF206" s="179"/>
      <c r="AG206" s="179"/>
      <c r="AH206" s="179"/>
      <c r="AI206" s="179"/>
      <c r="AJ206" s="179"/>
      <c r="AK206" s="179"/>
      <c r="AL206" s="179"/>
      <c r="AM206" s="179"/>
      <c r="AN206" s="179"/>
      <c r="AO206" s="179"/>
      <c r="AP206" s="179"/>
      <c r="AQ206" s="179"/>
      <c r="AR206" s="179"/>
      <c r="AS206" s="179"/>
      <c r="AT206" s="179"/>
      <c r="AU206" s="179"/>
      <c r="AV206" s="179"/>
      <c r="AW206" s="179"/>
    </row>
    <row r="207" spans="10:49" x14ac:dyDescent="0.2">
      <c r="J207" s="179"/>
      <c r="K207" s="179"/>
      <c r="L207" s="179"/>
      <c r="M207" s="179"/>
      <c r="N207" s="179"/>
      <c r="O207" s="179"/>
      <c r="P207" s="179"/>
      <c r="Q207" s="179"/>
      <c r="R207" s="179"/>
      <c r="S207" s="179"/>
      <c r="T207" s="179"/>
      <c r="U207" s="179"/>
      <c r="V207" s="179"/>
      <c r="W207" s="179"/>
      <c r="X207" s="179"/>
      <c r="Y207" s="179"/>
      <c r="Z207" s="179"/>
      <c r="AA207" s="179"/>
      <c r="AB207" s="179"/>
      <c r="AC207" s="179"/>
      <c r="AD207" s="179"/>
      <c r="AE207" s="179"/>
      <c r="AF207" s="179"/>
      <c r="AG207" s="179"/>
      <c r="AH207" s="179"/>
      <c r="AI207" s="179"/>
      <c r="AJ207" s="179"/>
      <c r="AK207" s="179"/>
      <c r="AL207" s="179"/>
      <c r="AM207" s="179"/>
      <c r="AN207" s="179"/>
      <c r="AO207" s="179"/>
      <c r="AP207" s="179"/>
      <c r="AQ207" s="179"/>
      <c r="AR207" s="179"/>
      <c r="AS207" s="179"/>
      <c r="AT207" s="179"/>
      <c r="AU207" s="179"/>
      <c r="AV207" s="179"/>
      <c r="AW207" s="179"/>
    </row>
    <row r="208" spans="10:49" x14ac:dyDescent="0.2">
      <c r="J208" s="179"/>
      <c r="K208" s="179"/>
      <c r="L208" s="179"/>
      <c r="M208" s="179"/>
      <c r="N208" s="179"/>
      <c r="O208" s="179"/>
      <c r="P208" s="179"/>
      <c r="Q208" s="179"/>
      <c r="R208" s="179"/>
      <c r="S208" s="179"/>
      <c r="T208" s="179"/>
      <c r="U208" s="179"/>
      <c r="V208" s="179"/>
      <c r="W208" s="179"/>
      <c r="X208" s="179"/>
      <c r="Y208" s="179"/>
      <c r="Z208" s="179"/>
      <c r="AA208" s="179"/>
      <c r="AB208" s="179"/>
      <c r="AC208" s="179"/>
      <c r="AD208" s="179"/>
      <c r="AE208" s="179"/>
      <c r="AF208" s="179"/>
      <c r="AG208" s="179"/>
      <c r="AH208" s="179"/>
      <c r="AI208" s="179"/>
      <c r="AJ208" s="179"/>
      <c r="AK208" s="179"/>
      <c r="AL208" s="179"/>
      <c r="AM208" s="179"/>
      <c r="AN208" s="179"/>
      <c r="AO208" s="179"/>
      <c r="AP208" s="179"/>
      <c r="AQ208" s="179"/>
      <c r="AR208" s="179"/>
      <c r="AS208" s="179"/>
      <c r="AT208" s="179"/>
      <c r="AU208" s="179"/>
      <c r="AV208" s="179"/>
      <c r="AW208" s="179"/>
    </row>
    <row r="209" spans="10:49" x14ac:dyDescent="0.2">
      <c r="J209" s="179"/>
      <c r="K209" s="179"/>
      <c r="L209" s="179"/>
      <c r="M209" s="179"/>
      <c r="N209" s="179"/>
      <c r="O209" s="179"/>
      <c r="P209" s="179"/>
      <c r="Q209" s="179"/>
      <c r="R209" s="179"/>
      <c r="S209" s="179"/>
      <c r="T209" s="179"/>
      <c r="U209" s="179"/>
      <c r="V209" s="179"/>
      <c r="W209" s="179"/>
      <c r="X209" s="179"/>
      <c r="Y209" s="179"/>
      <c r="Z209" s="179"/>
      <c r="AA209" s="179"/>
      <c r="AB209" s="179"/>
      <c r="AC209" s="179"/>
      <c r="AD209" s="179"/>
      <c r="AE209" s="179"/>
      <c r="AF209" s="179"/>
      <c r="AG209" s="179"/>
      <c r="AH209" s="179"/>
      <c r="AI209" s="179"/>
      <c r="AJ209" s="179"/>
      <c r="AK209" s="179"/>
      <c r="AL209" s="179"/>
      <c r="AM209" s="179"/>
      <c r="AN209" s="179"/>
      <c r="AO209" s="179"/>
      <c r="AP209" s="179"/>
      <c r="AQ209" s="179"/>
      <c r="AR209" s="179"/>
      <c r="AS209" s="179"/>
      <c r="AT209" s="179"/>
      <c r="AU209" s="179"/>
      <c r="AV209" s="179"/>
      <c r="AW209" s="179"/>
    </row>
    <row r="210" spans="10:49" x14ac:dyDescent="0.2">
      <c r="J210" s="179"/>
      <c r="K210" s="179"/>
      <c r="L210" s="179"/>
      <c r="M210" s="179"/>
      <c r="N210" s="179"/>
      <c r="O210" s="179"/>
      <c r="P210" s="179"/>
      <c r="Q210" s="179"/>
      <c r="R210" s="179"/>
      <c r="S210" s="179"/>
      <c r="T210" s="179"/>
      <c r="U210" s="179"/>
      <c r="V210" s="179"/>
      <c r="W210" s="179"/>
      <c r="X210" s="179"/>
      <c r="Y210" s="179"/>
      <c r="Z210" s="179"/>
      <c r="AA210" s="179"/>
      <c r="AB210" s="179"/>
      <c r="AC210" s="179"/>
      <c r="AD210" s="179"/>
      <c r="AE210" s="179"/>
      <c r="AF210" s="179"/>
      <c r="AG210" s="179"/>
      <c r="AH210" s="179"/>
      <c r="AI210" s="179"/>
      <c r="AJ210" s="179"/>
      <c r="AK210" s="179"/>
      <c r="AL210" s="179"/>
      <c r="AM210" s="179"/>
      <c r="AN210" s="179"/>
      <c r="AO210" s="179"/>
      <c r="AP210" s="179"/>
      <c r="AQ210" s="179"/>
      <c r="AR210" s="179"/>
      <c r="AS210" s="179"/>
      <c r="AT210" s="179"/>
      <c r="AU210" s="179"/>
      <c r="AV210" s="179"/>
      <c r="AW210" s="179"/>
    </row>
    <row r="211" spans="10:49" x14ac:dyDescent="0.2">
      <c r="J211" s="179"/>
      <c r="K211" s="179"/>
      <c r="L211" s="179"/>
      <c r="M211" s="179"/>
      <c r="N211" s="179"/>
      <c r="O211" s="179"/>
      <c r="P211" s="179"/>
      <c r="Q211" s="179"/>
      <c r="R211" s="179"/>
      <c r="S211" s="179"/>
      <c r="T211" s="179"/>
      <c r="U211" s="179"/>
      <c r="V211" s="179"/>
      <c r="W211" s="179"/>
      <c r="X211" s="179"/>
      <c r="Y211" s="179"/>
      <c r="Z211" s="179"/>
      <c r="AA211" s="179"/>
      <c r="AB211" s="179"/>
      <c r="AC211" s="179"/>
      <c r="AD211" s="179"/>
      <c r="AE211" s="179"/>
      <c r="AF211" s="179"/>
      <c r="AG211" s="179"/>
      <c r="AH211" s="179"/>
      <c r="AI211" s="179"/>
      <c r="AJ211" s="179"/>
      <c r="AK211" s="179"/>
      <c r="AL211" s="179"/>
      <c r="AM211" s="179"/>
      <c r="AN211" s="179"/>
      <c r="AO211" s="179"/>
      <c r="AP211" s="179"/>
      <c r="AQ211" s="179"/>
      <c r="AR211" s="179"/>
      <c r="AS211" s="179"/>
      <c r="AT211" s="179"/>
      <c r="AU211" s="179"/>
      <c r="AV211" s="179"/>
      <c r="AW211" s="179"/>
    </row>
    <row r="212" spans="10:49" x14ac:dyDescent="0.2">
      <c r="J212" s="179"/>
      <c r="K212" s="179"/>
      <c r="L212" s="179"/>
      <c r="M212" s="179"/>
      <c r="N212" s="179"/>
      <c r="O212" s="179"/>
      <c r="P212" s="179"/>
      <c r="Q212" s="179"/>
      <c r="R212" s="179"/>
      <c r="S212" s="179"/>
      <c r="T212" s="179"/>
      <c r="U212" s="179"/>
      <c r="V212" s="179"/>
      <c r="W212" s="179"/>
      <c r="X212" s="179"/>
      <c r="Y212" s="179"/>
      <c r="Z212" s="179"/>
      <c r="AA212" s="179"/>
      <c r="AB212" s="179"/>
      <c r="AC212" s="179"/>
      <c r="AD212" s="179"/>
      <c r="AE212" s="179"/>
      <c r="AF212" s="179"/>
      <c r="AG212" s="179"/>
      <c r="AH212" s="179"/>
      <c r="AI212" s="179"/>
      <c r="AJ212" s="179"/>
      <c r="AK212" s="179"/>
      <c r="AL212" s="179"/>
      <c r="AM212" s="179"/>
      <c r="AN212" s="179"/>
      <c r="AO212" s="179"/>
      <c r="AP212" s="179"/>
      <c r="AQ212" s="179"/>
      <c r="AR212" s="179"/>
      <c r="AS212" s="179"/>
      <c r="AT212" s="179"/>
      <c r="AU212" s="179"/>
      <c r="AV212" s="179"/>
      <c r="AW212" s="179"/>
    </row>
    <row r="213" spans="10:49" x14ac:dyDescent="0.2">
      <c r="J213" s="179"/>
      <c r="K213" s="179"/>
      <c r="L213" s="179"/>
      <c r="M213" s="179"/>
      <c r="N213" s="179"/>
      <c r="O213" s="179"/>
      <c r="P213" s="179"/>
      <c r="Q213" s="179"/>
      <c r="R213" s="179"/>
      <c r="S213" s="179"/>
      <c r="T213" s="179"/>
      <c r="U213" s="179"/>
      <c r="V213" s="179"/>
      <c r="W213" s="179"/>
      <c r="X213" s="179"/>
      <c r="Y213" s="179"/>
      <c r="Z213" s="179"/>
      <c r="AA213" s="179"/>
      <c r="AB213" s="179"/>
      <c r="AC213" s="179"/>
      <c r="AD213" s="179"/>
      <c r="AE213" s="179"/>
      <c r="AF213" s="179"/>
      <c r="AG213" s="179"/>
      <c r="AH213" s="179"/>
      <c r="AI213" s="179"/>
      <c r="AJ213" s="179"/>
      <c r="AK213" s="179"/>
      <c r="AL213" s="179"/>
      <c r="AM213" s="179"/>
      <c r="AN213" s="179"/>
      <c r="AO213" s="179"/>
      <c r="AP213" s="179"/>
      <c r="AQ213" s="179"/>
      <c r="AR213" s="179"/>
      <c r="AS213" s="179"/>
      <c r="AT213" s="179"/>
      <c r="AU213" s="179"/>
      <c r="AV213" s="179"/>
      <c r="AW213" s="179"/>
    </row>
    <row r="214" spans="10:49" x14ac:dyDescent="0.2">
      <c r="J214" s="179"/>
      <c r="K214" s="179"/>
      <c r="L214" s="179"/>
      <c r="M214" s="179"/>
      <c r="N214" s="179"/>
      <c r="O214" s="179"/>
      <c r="P214" s="179"/>
      <c r="Q214" s="179"/>
      <c r="R214" s="179"/>
      <c r="S214" s="179"/>
      <c r="T214" s="179"/>
      <c r="U214" s="179"/>
      <c r="V214" s="179"/>
      <c r="W214" s="179"/>
      <c r="X214" s="179"/>
      <c r="Y214" s="179"/>
      <c r="Z214" s="179"/>
      <c r="AA214" s="179"/>
      <c r="AB214" s="179"/>
      <c r="AC214" s="179"/>
      <c r="AD214" s="179"/>
      <c r="AE214" s="179"/>
      <c r="AF214" s="179"/>
      <c r="AG214" s="179"/>
      <c r="AH214" s="179"/>
      <c r="AI214" s="179"/>
      <c r="AJ214" s="179"/>
      <c r="AK214" s="179"/>
      <c r="AL214" s="179"/>
      <c r="AM214" s="179"/>
      <c r="AN214" s="179"/>
      <c r="AO214" s="179"/>
      <c r="AP214" s="179"/>
      <c r="AQ214" s="179"/>
      <c r="AR214" s="179"/>
      <c r="AS214" s="179"/>
      <c r="AT214" s="179"/>
      <c r="AU214" s="179"/>
      <c r="AV214" s="179"/>
      <c r="AW214" s="179"/>
    </row>
    <row r="215" spans="10:49" x14ac:dyDescent="0.2">
      <c r="J215" s="179"/>
      <c r="K215" s="179"/>
      <c r="L215" s="179"/>
      <c r="M215" s="179"/>
      <c r="N215" s="179"/>
      <c r="O215" s="179"/>
      <c r="P215" s="179"/>
      <c r="Q215" s="179"/>
      <c r="R215" s="179"/>
      <c r="S215" s="179"/>
      <c r="T215" s="179"/>
      <c r="U215" s="179"/>
      <c r="V215" s="179"/>
      <c r="W215" s="179"/>
      <c r="X215" s="179"/>
      <c r="Y215" s="179"/>
      <c r="Z215" s="179"/>
      <c r="AA215" s="179"/>
      <c r="AB215" s="179"/>
      <c r="AC215" s="179"/>
      <c r="AD215" s="179"/>
      <c r="AE215" s="179"/>
      <c r="AF215" s="179"/>
      <c r="AG215" s="179"/>
      <c r="AH215" s="179"/>
      <c r="AI215" s="179"/>
      <c r="AJ215" s="179"/>
      <c r="AK215" s="179"/>
      <c r="AL215" s="179"/>
      <c r="AM215" s="179"/>
      <c r="AN215" s="179"/>
      <c r="AO215" s="179"/>
      <c r="AP215" s="179"/>
      <c r="AQ215" s="179"/>
      <c r="AR215" s="179"/>
      <c r="AS215" s="179"/>
      <c r="AT215" s="179"/>
      <c r="AU215" s="179"/>
      <c r="AV215" s="179"/>
      <c r="AW215" s="179"/>
    </row>
    <row r="216" spans="10:49" x14ac:dyDescent="0.2">
      <c r="J216" s="179"/>
      <c r="K216" s="179"/>
      <c r="L216" s="179"/>
      <c r="M216" s="179"/>
      <c r="N216" s="179"/>
      <c r="O216" s="179"/>
      <c r="P216" s="179"/>
      <c r="Q216" s="179"/>
      <c r="R216" s="179"/>
      <c r="S216" s="179"/>
      <c r="T216" s="179"/>
      <c r="U216" s="179"/>
      <c r="V216" s="179"/>
      <c r="W216" s="179"/>
      <c r="X216" s="179"/>
      <c r="Y216" s="179"/>
      <c r="Z216" s="179"/>
      <c r="AA216" s="179"/>
      <c r="AB216" s="179"/>
      <c r="AC216" s="179"/>
      <c r="AD216" s="179"/>
      <c r="AE216" s="179"/>
      <c r="AF216" s="179"/>
      <c r="AG216" s="179"/>
      <c r="AH216" s="179"/>
      <c r="AI216" s="179"/>
      <c r="AJ216" s="179"/>
      <c r="AK216" s="179"/>
      <c r="AL216" s="179"/>
      <c r="AM216" s="179"/>
      <c r="AN216" s="179"/>
      <c r="AO216" s="179"/>
      <c r="AP216" s="179"/>
      <c r="AQ216" s="179"/>
      <c r="AR216" s="179"/>
      <c r="AS216" s="179"/>
      <c r="AT216" s="179"/>
      <c r="AU216" s="179"/>
      <c r="AV216" s="179"/>
      <c r="AW216" s="179"/>
    </row>
    <row r="217" spans="10:49" x14ac:dyDescent="0.2">
      <c r="J217" s="179"/>
      <c r="K217" s="179"/>
      <c r="L217" s="179"/>
      <c r="M217" s="179"/>
      <c r="N217" s="179"/>
      <c r="O217" s="179"/>
      <c r="P217" s="179"/>
      <c r="Q217" s="179"/>
      <c r="R217" s="179"/>
      <c r="S217" s="179"/>
      <c r="T217" s="179"/>
      <c r="U217" s="179"/>
      <c r="V217" s="179"/>
      <c r="W217" s="179"/>
      <c r="X217" s="179"/>
      <c r="Y217" s="179"/>
      <c r="Z217" s="179"/>
      <c r="AA217" s="179"/>
      <c r="AB217" s="179"/>
      <c r="AC217" s="179"/>
      <c r="AD217" s="179"/>
      <c r="AE217" s="179"/>
      <c r="AF217" s="179"/>
      <c r="AG217" s="179"/>
      <c r="AH217" s="179"/>
      <c r="AI217" s="179"/>
      <c r="AJ217" s="179"/>
      <c r="AK217" s="179"/>
      <c r="AL217" s="179"/>
      <c r="AM217" s="179"/>
      <c r="AN217" s="179"/>
      <c r="AO217" s="179"/>
      <c r="AP217" s="179"/>
      <c r="AQ217" s="179"/>
      <c r="AR217" s="179"/>
      <c r="AS217" s="179"/>
      <c r="AT217" s="179"/>
      <c r="AU217" s="179"/>
      <c r="AV217" s="179"/>
      <c r="AW217" s="179"/>
    </row>
    <row r="218" spans="10:49" x14ac:dyDescent="0.2">
      <c r="J218" s="179"/>
      <c r="K218" s="179"/>
      <c r="L218" s="179"/>
      <c r="M218" s="179"/>
      <c r="N218" s="179"/>
      <c r="O218" s="179"/>
      <c r="P218" s="179"/>
      <c r="Q218" s="179"/>
      <c r="R218" s="179"/>
      <c r="S218" s="179"/>
      <c r="T218" s="179"/>
      <c r="U218" s="179"/>
      <c r="V218" s="179"/>
      <c r="W218" s="179"/>
      <c r="X218" s="179"/>
      <c r="Y218" s="179"/>
      <c r="Z218" s="179"/>
      <c r="AA218" s="179"/>
      <c r="AB218" s="179"/>
      <c r="AC218" s="179"/>
      <c r="AD218" s="179"/>
      <c r="AE218" s="179"/>
      <c r="AF218" s="179"/>
      <c r="AG218" s="179"/>
      <c r="AH218" s="179"/>
      <c r="AI218" s="179"/>
      <c r="AJ218" s="179"/>
      <c r="AK218" s="179"/>
      <c r="AL218" s="179"/>
      <c r="AM218" s="179"/>
      <c r="AN218" s="179"/>
      <c r="AO218" s="179"/>
      <c r="AP218" s="179"/>
      <c r="AQ218" s="179"/>
      <c r="AR218" s="179"/>
      <c r="AS218" s="179"/>
      <c r="AT218" s="179"/>
      <c r="AU218" s="179"/>
      <c r="AV218" s="179"/>
      <c r="AW218" s="179"/>
    </row>
    <row r="219" spans="10:49" x14ac:dyDescent="0.2">
      <c r="J219" s="179"/>
      <c r="K219" s="179"/>
      <c r="L219" s="179"/>
      <c r="M219" s="179"/>
      <c r="N219" s="179"/>
      <c r="O219" s="179"/>
      <c r="P219" s="179"/>
      <c r="Q219" s="179"/>
      <c r="R219" s="179"/>
      <c r="S219" s="179"/>
      <c r="T219" s="179"/>
      <c r="U219" s="179"/>
      <c r="V219" s="179"/>
      <c r="W219" s="179"/>
      <c r="X219" s="179"/>
      <c r="Y219" s="179"/>
      <c r="Z219" s="179"/>
      <c r="AA219" s="179"/>
      <c r="AB219" s="179"/>
      <c r="AC219" s="179"/>
      <c r="AD219" s="179"/>
      <c r="AE219" s="179"/>
      <c r="AF219" s="179"/>
      <c r="AG219" s="179"/>
      <c r="AH219" s="179"/>
      <c r="AI219" s="179"/>
      <c r="AJ219" s="179"/>
      <c r="AK219" s="179"/>
      <c r="AL219" s="179"/>
      <c r="AM219" s="179"/>
      <c r="AN219" s="179"/>
      <c r="AO219" s="179"/>
      <c r="AP219" s="179"/>
      <c r="AQ219" s="179"/>
      <c r="AR219" s="179"/>
      <c r="AS219" s="179"/>
      <c r="AT219" s="179"/>
      <c r="AU219" s="179"/>
      <c r="AV219" s="179"/>
      <c r="AW219" s="179"/>
    </row>
    <row r="220" spans="10:49" x14ac:dyDescent="0.2">
      <c r="J220" s="179"/>
      <c r="K220" s="179"/>
      <c r="L220" s="179"/>
      <c r="M220" s="179"/>
      <c r="N220" s="179"/>
      <c r="O220" s="179"/>
      <c r="P220" s="179"/>
      <c r="Q220" s="179"/>
      <c r="R220" s="179"/>
      <c r="S220" s="179"/>
      <c r="T220" s="179"/>
      <c r="U220" s="179"/>
      <c r="V220" s="179"/>
      <c r="W220" s="179"/>
      <c r="X220" s="179"/>
      <c r="Y220" s="179"/>
      <c r="Z220" s="179"/>
      <c r="AA220" s="179"/>
      <c r="AB220" s="179"/>
      <c r="AC220" s="179"/>
      <c r="AD220" s="179"/>
      <c r="AE220" s="179"/>
      <c r="AF220" s="179"/>
      <c r="AG220" s="179"/>
      <c r="AH220" s="179"/>
      <c r="AI220" s="179"/>
      <c r="AJ220" s="179"/>
      <c r="AK220" s="179"/>
      <c r="AL220" s="179"/>
      <c r="AM220" s="179"/>
      <c r="AN220" s="179"/>
      <c r="AO220" s="179"/>
      <c r="AP220" s="179"/>
      <c r="AQ220" s="179"/>
      <c r="AR220" s="179"/>
      <c r="AS220" s="179"/>
      <c r="AT220" s="179"/>
      <c r="AU220" s="179"/>
      <c r="AV220" s="179"/>
      <c r="AW220" s="179"/>
    </row>
    <row r="221" spans="10:49" x14ac:dyDescent="0.2">
      <c r="J221" s="179"/>
      <c r="K221" s="179"/>
      <c r="L221" s="179"/>
      <c r="M221" s="179"/>
      <c r="N221" s="179"/>
      <c r="O221" s="179"/>
      <c r="P221" s="179"/>
      <c r="Q221" s="179"/>
      <c r="R221" s="179"/>
      <c r="S221" s="179"/>
      <c r="T221" s="179"/>
      <c r="U221" s="179"/>
      <c r="V221" s="179"/>
      <c r="W221" s="179"/>
      <c r="X221" s="179"/>
      <c r="Y221" s="179"/>
      <c r="Z221" s="179"/>
      <c r="AA221" s="179"/>
      <c r="AB221" s="179"/>
      <c r="AC221" s="179"/>
      <c r="AD221" s="179"/>
      <c r="AE221" s="179"/>
      <c r="AF221" s="179"/>
      <c r="AG221" s="179"/>
      <c r="AH221" s="179"/>
      <c r="AI221" s="179"/>
      <c r="AJ221" s="179"/>
      <c r="AK221" s="179"/>
      <c r="AL221" s="179"/>
      <c r="AM221" s="179"/>
      <c r="AN221" s="179"/>
      <c r="AO221" s="179"/>
      <c r="AP221" s="179"/>
      <c r="AQ221" s="179"/>
      <c r="AR221" s="179"/>
      <c r="AS221" s="179"/>
      <c r="AT221" s="179"/>
      <c r="AU221" s="179"/>
      <c r="AV221" s="179"/>
      <c r="AW221" s="179"/>
    </row>
    <row r="222" spans="10:49" x14ac:dyDescent="0.2">
      <c r="J222" s="179"/>
      <c r="K222" s="179"/>
      <c r="L222" s="179"/>
      <c r="M222" s="179"/>
      <c r="N222" s="179"/>
      <c r="O222" s="179"/>
      <c r="P222" s="179"/>
      <c r="Q222" s="179"/>
      <c r="R222" s="179"/>
      <c r="S222" s="179"/>
      <c r="T222" s="179"/>
      <c r="U222" s="179"/>
      <c r="V222" s="179"/>
      <c r="W222" s="179"/>
      <c r="X222" s="179"/>
      <c r="Y222" s="179"/>
      <c r="Z222" s="179"/>
      <c r="AA222" s="179"/>
      <c r="AB222" s="179"/>
      <c r="AC222" s="179"/>
      <c r="AD222" s="179"/>
      <c r="AE222" s="179"/>
      <c r="AF222" s="179"/>
      <c r="AG222" s="179"/>
      <c r="AH222" s="179"/>
      <c r="AI222" s="179"/>
      <c r="AJ222" s="179"/>
      <c r="AK222" s="179"/>
      <c r="AL222" s="179"/>
      <c r="AM222" s="179"/>
      <c r="AN222" s="179"/>
      <c r="AO222" s="179"/>
      <c r="AP222" s="179"/>
      <c r="AQ222" s="179"/>
      <c r="AR222" s="179"/>
      <c r="AS222" s="179"/>
      <c r="AT222" s="179"/>
      <c r="AU222" s="179"/>
      <c r="AV222" s="179"/>
      <c r="AW222" s="179"/>
    </row>
    <row r="223" spans="10:49" x14ac:dyDescent="0.2">
      <c r="J223" s="179"/>
      <c r="K223" s="179"/>
      <c r="L223" s="179"/>
      <c r="M223" s="179"/>
      <c r="N223" s="179"/>
      <c r="O223" s="179"/>
      <c r="P223" s="179"/>
      <c r="Q223" s="179"/>
      <c r="R223" s="179"/>
      <c r="S223" s="179"/>
      <c r="T223" s="179"/>
      <c r="U223" s="179"/>
      <c r="V223" s="179"/>
      <c r="W223" s="179"/>
      <c r="X223" s="179"/>
      <c r="Y223" s="179"/>
      <c r="Z223" s="179"/>
      <c r="AA223" s="179"/>
      <c r="AB223" s="179"/>
      <c r="AC223" s="179"/>
      <c r="AD223" s="179"/>
      <c r="AE223" s="179"/>
      <c r="AF223" s="179"/>
      <c r="AG223" s="179"/>
      <c r="AH223" s="179"/>
      <c r="AI223" s="179"/>
      <c r="AJ223" s="179"/>
      <c r="AK223" s="179"/>
      <c r="AL223" s="179"/>
      <c r="AM223" s="179"/>
      <c r="AN223" s="179"/>
      <c r="AO223" s="179"/>
      <c r="AP223" s="179"/>
      <c r="AQ223" s="179"/>
      <c r="AR223" s="179"/>
      <c r="AS223" s="179"/>
      <c r="AT223" s="179"/>
      <c r="AU223" s="179"/>
      <c r="AV223" s="179"/>
      <c r="AW223" s="179"/>
    </row>
    <row r="224" spans="10:49" x14ac:dyDescent="0.2">
      <c r="J224" s="179"/>
      <c r="K224" s="179"/>
      <c r="L224" s="179"/>
      <c r="M224" s="179"/>
      <c r="N224" s="179"/>
      <c r="O224" s="179"/>
      <c r="P224" s="179"/>
      <c r="Q224" s="179"/>
      <c r="R224" s="179"/>
      <c r="S224" s="179"/>
      <c r="T224" s="179"/>
      <c r="U224" s="179"/>
      <c r="V224" s="179"/>
      <c r="W224" s="179"/>
      <c r="X224" s="179"/>
      <c r="Y224" s="179"/>
      <c r="Z224" s="179"/>
      <c r="AA224" s="179"/>
      <c r="AB224" s="179"/>
      <c r="AC224" s="179"/>
      <c r="AD224" s="179"/>
      <c r="AE224" s="179"/>
      <c r="AF224" s="179"/>
      <c r="AG224" s="179"/>
      <c r="AH224" s="179"/>
      <c r="AI224" s="179"/>
      <c r="AJ224" s="179"/>
      <c r="AK224" s="179"/>
      <c r="AL224" s="179"/>
      <c r="AM224" s="179"/>
      <c r="AN224" s="179"/>
      <c r="AO224" s="179"/>
      <c r="AP224" s="179"/>
      <c r="AQ224" s="179"/>
      <c r="AR224" s="179"/>
      <c r="AS224" s="179"/>
      <c r="AT224" s="179"/>
      <c r="AU224" s="179"/>
      <c r="AV224" s="179"/>
      <c r="AW224" s="179"/>
    </row>
    <row r="225" spans="10:49" x14ac:dyDescent="0.2">
      <c r="J225" s="179"/>
      <c r="K225" s="179"/>
      <c r="L225" s="179"/>
      <c r="M225" s="179"/>
      <c r="N225" s="179"/>
      <c r="O225" s="179"/>
      <c r="P225" s="179"/>
      <c r="Q225" s="179"/>
      <c r="R225" s="179"/>
      <c r="S225" s="179"/>
      <c r="T225" s="179"/>
      <c r="U225" s="179"/>
      <c r="V225" s="179"/>
      <c r="W225" s="179"/>
      <c r="X225" s="179"/>
      <c r="Y225" s="179"/>
      <c r="Z225" s="179"/>
      <c r="AA225" s="179"/>
      <c r="AB225" s="179"/>
      <c r="AC225" s="179"/>
      <c r="AD225" s="179"/>
      <c r="AE225" s="179"/>
      <c r="AF225" s="179"/>
      <c r="AG225" s="179"/>
      <c r="AH225" s="179"/>
      <c r="AI225" s="179"/>
      <c r="AJ225" s="179"/>
      <c r="AK225" s="179"/>
      <c r="AL225" s="179"/>
      <c r="AM225" s="179"/>
      <c r="AN225" s="179"/>
      <c r="AO225" s="179"/>
      <c r="AP225" s="179"/>
      <c r="AQ225" s="179"/>
      <c r="AR225" s="179"/>
      <c r="AS225" s="179"/>
      <c r="AT225" s="179"/>
      <c r="AU225" s="179"/>
      <c r="AV225" s="179"/>
      <c r="AW225" s="179"/>
    </row>
    <row r="226" spans="10:49" x14ac:dyDescent="0.2">
      <c r="J226" s="179"/>
      <c r="K226" s="179"/>
      <c r="L226" s="179"/>
      <c r="M226" s="179"/>
      <c r="N226" s="179"/>
      <c r="O226" s="179"/>
      <c r="P226" s="179"/>
      <c r="Q226" s="179"/>
      <c r="R226" s="179"/>
      <c r="S226" s="179"/>
      <c r="T226" s="179"/>
      <c r="U226" s="179"/>
      <c r="V226" s="179"/>
      <c r="W226" s="179"/>
      <c r="X226" s="179"/>
      <c r="Y226" s="179"/>
      <c r="Z226" s="179"/>
      <c r="AA226" s="179"/>
      <c r="AB226" s="179"/>
      <c r="AC226" s="179"/>
      <c r="AD226" s="179"/>
      <c r="AE226" s="179"/>
      <c r="AF226" s="179"/>
      <c r="AG226" s="179"/>
      <c r="AH226" s="179"/>
      <c r="AI226" s="179"/>
      <c r="AJ226" s="179"/>
      <c r="AK226" s="179"/>
      <c r="AL226" s="179"/>
      <c r="AM226" s="179"/>
      <c r="AN226" s="179"/>
      <c r="AO226" s="179"/>
      <c r="AP226" s="179"/>
      <c r="AQ226" s="179"/>
      <c r="AR226" s="179"/>
      <c r="AS226" s="179"/>
      <c r="AT226" s="179"/>
      <c r="AU226" s="179"/>
      <c r="AV226" s="179"/>
      <c r="AW226" s="179"/>
    </row>
    <row r="227" spans="10:49" x14ac:dyDescent="0.2">
      <c r="J227" s="179"/>
      <c r="K227" s="179"/>
      <c r="L227" s="179"/>
      <c r="M227" s="179"/>
      <c r="N227" s="179"/>
      <c r="O227" s="179"/>
      <c r="P227" s="179"/>
      <c r="Q227" s="179"/>
      <c r="R227" s="179"/>
      <c r="S227" s="179"/>
      <c r="T227" s="179"/>
      <c r="U227" s="179"/>
      <c r="V227" s="179"/>
      <c r="W227" s="179"/>
      <c r="X227" s="179"/>
      <c r="Y227" s="179"/>
      <c r="Z227" s="179"/>
      <c r="AA227" s="179"/>
      <c r="AB227" s="179"/>
      <c r="AC227" s="179"/>
      <c r="AD227" s="179"/>
      <c r="AE227" s="179"/>
      <c r="AF227" s="179"/>
      <c r="AG227" s="179"/>
      <c r="AH227" s="179"/>
      <c r="AI227" s="179"/>
      <c r="AJ227" s="179"/>
      <c r="AK227" s="179"/>
      <c r="AL227" s="179"/>
      <c r="AM227" s="179"/>
      <c r="AN227" s="179"/>
      <c r="AO227" s="179"/>
      <c r="AP227" s="179"/>
      <c r="AQ227" s="179"/>
      <c r="AR227" s="179"/>
      <c r="AS227" s="179"/>
      <c r="AT227" s="179"/>
      <c r="AU227" s="179"/>
      <c r="AV227" s="179"/>
      <c r="AW227" s="179"/>
    </row>
    <row r="228" spans="10:49" x14ac:dyDescent="0.2">
      <c r="J228" s="179"/>
      <c r="K228" s="179"/>
      <c r="L228" s="179"/>
      <c r="M228" s="179"/>
      <c r="N228" s="179"/>
      <c r="O228" s="179"/>
      <c r="P228" s="179"/>
      <c r="Q228" s="179"/>
      <c r="R228" s="179"/>
      <c r="S228" s="179"/>
      <c r="T228" s="179"/>
      <c r="U228" s="179"/>
      <c r="V228" s="179"/>
      <c r="W228" s="179"/>
      <c r="X228" s="179"/>
      <c r="Y228" s="179"/>
      <c r="Z228" s="179"/>
      <c r="AA228" s="179"/>
      <c r="AB228" s="179"/>
      <c r="AC228" s="179"/>
      <c r="AD228" s="179"/>
      <c r="AE228" s="179"/>
      <c r="AF228" s="179"/>
      <c r="AG228" s="179"/>
      <c r="AH228" s="179"/>
      <c r="AI228" s="179"/>
      <c r="AJ228" s="179"/>
      <c r="AK228" s="179"/>
      <c r="AL228" s="179"/>
      <c r="AM228" s="179"/>
      <c r="AN228" s="179"/>
      <c r="AO228" s="179"/>
      <c r="AP228" s="179"/>
      <c r="AQ228" s="179"/>
      <c r="AR228" s="179"/>
      <c r="AS228" s="179"/>
      <c r="AT228" s="179"/>
      <c r="AU228" s="179"/>
      <c r="AV228" s="179"/>
      <c r="AW228" s="179"/>
    </row>
    <row r="229" spans="10:49" x14ac:dyDescent="0.2">
      <c r="J229" s="179"/>
      <c r="K229" s="179"/>
      <c r="L229" s="179"/>
      <c r="M229" s="179"/>
      <c r="N229" s="179"/>
      <c r="O229" s="179"/>
      <c r="P229" s="179"/>
      <c r="Q229" s="179"/>
      <c r="R229" s="179"/>
      <c r="S229" s="179"/>
      <c r="T229" s="179"/>
      <c r="U229" s="179"/>
      <c r="V229" s="179"/>
      <c r="W229" s="179"/>
      <c r="X229" s="179"/>
      <c r="Y229" s="179"/>
      <c r="Z229" s="179"/>
      <c r="AA229" s="179"/>
      <c r="AB229" s="179"/>
      <c r="AC229" s="179"/>
      <c r="AD229" s="179"/>
      <c r="AE229" s="179"/>
      <c r="AF229" s="179"/>
      <c r="AG229" s="179"/>
      <c r="AH229" s="179"/>
      <c r="AI229" s="179"/>
      <c r="AJ229" s="179"/>
      <c r="AK229" s="179"/>
      <c r="AL229" s="179"/>
      <c r="AM229" s="179"/>
      <c r="AN229" s="179"/>
      <c r="AO229" s="179"/>
      <c r="AP229" s="179"/>
      <c r="AQ229" s="179"/>
      <c r="AR229" s="179"/>
      <c r="AS229" s="179"/>
      <c r="AT229" s="179"/>
      <c r="AU229" s="179"/>
      <c r="AV229" s="179"/>
      <c r="AW229" s="179"/>
    </row>
    <row r="230" spans="10:49" x14ac:dyDescent="0.2">
      <c r="J230" s="179"/>
      <c r="K230" s="179"/>
      <c r="L230" s="179"/>
      <c r="M230" s="179"/>
      <c r="N230" s="179"/>
      <c r="O230" s="179"/>
      <c r="P230" s="179"/>
      <c r="Q230" s="179"/>
      <c r="R230" s="179"/>
      <c r="S230" s="179"/>
      <c r="T230" s="179"/>
      <c r="U230" s="179"/>
      <c r="V230" s="179"/>
      <c r="W230" s="179"/>
      <c r="X230" s="179"/>
      <c r="Y230" s="179"/>
      <c r="Z230" s="179"/>
      <c r="AA230" s="179"/>
      <c r="AB230" s="179"/>
      <c r="AC230" s="179"/>
      <c r="AD230" s="179"/>
      <c r="AE230" s="179"/>
      <c r="AF230" s="179"/>
      <c r="AG230" s="179"/>
      <c r="AH230" s="179"/>
      <c r="AI230" s="179"/>
      <c r="AJ230" s="179"/>
      <c r="AK230" s="179"/>
      <c r="AL230" s="179"/>
      <c r="AM230" s="179"/>
      <c r="AN230" s="179"/>
      <c r="AO230" s="179"/>
      <c r="AP230" s="179"/>
      <c r="AQ230" s="179"/>
      <c r="AR230" s="179"/>
      <c r="AS230" s="179"/>
      <c r="AT230" s="179"/>
      <c r="AU230" s="179"/>
      <c r="AV230" s="179"/>
      <c r="AW230" s="179"/>
    </row>
    <row r="231" spans="10:49" x14ac:dyDescent="0.2">
      <c r="J231" s="179"/>
      <c r="K231" s="179"/>
      <c r="L231" s="179"/>
      <c r="M231" s="179"/>
      <c r="N231" s="179"/>
      <c r="O231" s="179"/>
      <c r="P231" s="179"/>
      <c r="Q231" s="179"/>
      <c r="R231" s="179"/>
      <c r="S231" s="179"/>
      <c r="T231" s="179"/>
      <c r="U231" s="179"/>
      <c r="V231" s="179"/>
      <c r="W231" s="179"/>
      <c r="X231" s="179"/>
      <c r="Y231" s="179"/>
      <c r="Z231" s="179"/>
      <c r="AA231" s="179"/>
      <c r="AB231" s="179"/>
      <c r="AC231" s="179"/>
      <c r="AD231" s="179"/>
      <c r="AE231" s="179"/>
      <c r="AF231" s="179"/>
      <c r="AG231" s="179"/>
      <c r="AH231" s="179"/>
      <c r="AI231" s="179"/>
      <c r="AJ231" s="179"/>
      <c r="AK231" s="179"/>
      <c r="AL231" s="179"/>
      <c r="AM231" s="179"/>
      <c r="AN231" s="179"/>
      <c r="AO231" s="179"/>
      <c r="AP231" s="179"/>
      <c r="AQ231" s="179"/>
      <c r="AR231" s="179"/>
      <c r="AS231" s="179"/>
      <c r="AT231" s="179"/>
      <c r="AU231" s="179"/>
      <c r="AV231" s="179"/>
      <c r="AW231" s="179"/>
    </row>
    <row r="232" spans="10:49" x14ac:dyDescent="0.2">
      <c r="J232" s="179"/>
      <c r="K232" s="179"/>
      <c r="L232" s="179"/>
      <c r="M232" s="179"/>
      <c r="N232" s="179"/>
      <c r="O232" s="179"/>
      <c r="P232" s="179"/>
      <c r="Q232" s="179"/>
      <c r="R232" s="179"/>
      <c r="S232" s="179"/>
      <c r="T232" s="179"/>
      <c r="U232" s="179"/>
      <c r="V232" s="179"/>
      <c r="W232" s="179"/>
      <c r="X232" s="179"/>
      <c r="Y232" s="179"/>
      <c r="Z232" s="179"/>
      <c r="AA232" s="179"/>
      <c r="AB232" s="179"/>
      <c r="AC232" s="179"/>
      <c r="AD232" s="179"/>
      <c r="AE232" s="179"/>
      <c r="AF232" s="179"/>
      <c r="AG232" s="179"/>
      <c r="AH232" s="179"/>
      <c r="AI232" s="179"/>
      <c r="AJ232" s="179"/>
      <c r="AK232" s="179"/>
      <c r="AL232" s="179"/>
      <c r="AM232" s="179"/>
      <c r="AN232" s="179"/>
      <c r="AO232" s="179"/>
      <c r="AP232" s="179"/>
      <c r="AQ232" s="179"/>
      <c r="AR232" s="179"/>
      <c r="AS232" s="179"/>
      <c r="AT232" s="179"/>
      <c r="AU232" s="179"/>
      <c r="AV232" s="179"/>
      <c r="AW232" s="179"/>
    </row>
    <row r="233" spans="10:49" x14ac:dyDescent="0.2">
      <c r="J233" s="179"/>
      <c r="K233" s="179"/>
      <c r="L233" s="179"/>
      <c r="M233" s="179"/>
      <c r="N233" s="179"/>
      <c r="O233" s="179"/>
      <c r="P233" s="179"/>
      <c r="Q233" s="179"/>
      <c r="R233" s="179"/>
      <c r="S233" s="179"/>
      <c r="T233" s="179"/>
      <c r="U233" s="179"/>
      <c r="V233" s="179"/>
      <c r="W233" s="179"/>
      <c r="X233" s="179"/>
      <c r="Y233" s="179"/>
      <c r="Z233" s="179"/>
      <c r="AA233" s="179"/>
      <c r="AB233" s="179"/>
      <c r="AC233" s="179"/>
      <c r="AD233" s="179"/>
      <c r="AE233" s="179"/>
      <c r="AF233" s="179"/>
      <c r="AG233" s="179"/>
      <c r="AH233" s="179"/>
      <c r="AI233" s="179"/>
      <c r="AJ233" s="179"/>
      <c r="AK233" s="179"/>
      <c r="AL233" s="179"/>
      <c r="AM233" s="179"/>
      <c r="AN233" s="179"/>
      <c r="AO233" s="179"/>
      <c r="AP233" s="179"/>
      <c r="AQ233" s="179"/>
      <c r="AR233" s="179"/>
      <c r="AS233" s="179"/>
      <c r="AT233" s="179"/>
      <c r="AU233" s="179"/>
      <c r="AV233" s="179"/>
      <c r="AW233" s="179"/>
    </row>
    <row r="234" spans="10:49" x14ac:dyDescent="0.2">
      <c r="J234" s="179"/>
      <c r="K234" s="179"/>
      <c r="L234" s="179"/>
      <c r="M234" s="179"/>
      <c r="N234" s="179"/>
      <c r="O234" s="179"/>
      <c r="P234" s="179"/>
      <c r="Q234" s="179"/>
      <c r="R234" s="179"/>
      <c r="S234" s="179"/>
      <c r="T234" s="179"/>
      <c r="U234" s="179"/>
      <c r="V234" s="179"/>
      <c r="W234" s="179"/>
      <c r="X234" s="179"/>
      <c r="Y234" s="179"/>
      <c r="Z234" s="179"/>
      <c r="AA234" s="179"/>
      <c r="AB234" s="179"/>
      <c r="AC234" s="179"/>
      <c r="AD234" s="179"/>
      <c r="AE234" s="179"/>
      <c r="AF234" s="179"/>
      <c r="AG234" s="179"/>
      <c r="AH234" s="179"/>
      <c r="AI234" s="179"/>
      <c r="AJ234" s="179"/>
      <c r="AK234" s="179"/>
      <c r="AL234" s="179"/>
      <c r="AM234" s="179"/>
      <c r="AN234" s="179"/>
      <c r="AO234" s="179"/>
      <c r="AP234" s="179"/>
      <c r="AQ234" s="179"/>
      <c r="AR234" s="179"/>
      <c r="AS234" s="179"/>
      <c r="AT234" s="179"/>
      <c r="AU234" s="179"/>
      <c r="AV234" s="179"/>
      <c r="AW234" s="179"/>
    </row>
    <row r="235" spans="10:49" x14ac:dyDescent="0.2">
      <c r="J235" s="179"/>
      <c r="K235" s="179"/>
      <c r="L235" s="179"/>
      <c r="M235" s="179"/>
      <c r="N235" s="179"/>
      <c r="O235" s="179"/>
      <c r="P235" s="179"/>
      <c r="Q235" s="179"/>
      <c r="R235" s="179"/>
      <c r="S235" s="179"/>
      <c r="T235" s="179"/>
      <c r="U235" s="179"/>
      <c r="V235" s="179"/>
      <c r="W235" s="179"/>
      <c r="X235" s="179"/>
      <c r="Y235" s="179"/>
      <c r="Z235" s="179"/>
      <c r="AA235" s="179"/>
      <c r="AB235" s="179"/>
      <c r="AC235" s="179"/>
      <c r="AD235" s="179"/>
      <c r="AE235" s="179"/>
      <c r="AF235" s="179"/>
      <c r="AG235" s="179"/>
      <c r="AH235" s="179"/>
      <c r="AI235" s="179"/>
      <c r="AJ235" s="179"/>
      <c r="AK235" s="179"/>
      <c r="AL235" s="179"/>
      <c r="AM235" s="179"/>
      <c r="AN235" s="179"/>
      <c r="AO235" s="179"/>
      <c r="AP235" s="179"/>
      <c r="AQ235" s="179"/>
      <c r="AR235" s="179"/>
      <c r="AS235" s="179"/>
      <c r="AT235" s="179"/>
      <c r="AU235" s="179"/>
      <c r="AV235" s="179"/>
      <c r="AW235" s="179"/>
    </row>
    <row r="236" spans="10:49" x14ac:dyDescent="0.2">
      <c r="J236" s="179"/>
      <c r="K236" s="179"/>
      <c r="L236" s="179"/>
      <c r="M236" s="179"/>
      <c r="N236" s="179"/>
      <c r="O236" s="179"/>
      <c r="P236" s="179"/>
      <c r="Q236" s="179"/>
      <c r="R236" s="179"/>
      <c r="S236" s="179"/>
      <c r="T236" s="179"/>
      <c r="U236" s="179"/>
      <c r="V236" s="179"/>
      <c r="W236" s="179"/>
      <c r="X236" s="179"/>
      <c r="Y236" s="179"/>
      <c r="Z236" s="179"/>
      <c r="AA236" s="179"/>
      <c r="AB236" s="179"/>
      <c r="AC236" s="179"/>
      <c r="AD236" s="179"/>
      <c r="AE236" s="179"/>
      <c r="AF236" s="179"/>
      <c r="AG236" s="179"/>
      <c r="AH236" s="179"/>
      <c r="AI236" s="179"/>
      <c r="AJ236" s="179"/>
      <c r="AK236" s="179"/>
      <c r="AL236" s="179"/>
      <c r="AM236" s="179"/>
      <c r="AN236" s="179"/>
      <c r="AO236" s="179"/>
      <c r="AP236" s="179"/>
      <c r="AQ236" s="179"/>
      <c r="AR236" s="179"/>
      <c r="AS236" s="179"/>
      <c r="AT236" s="179"/>
      <c r="AU236" s="179"/>
      <c r="AV236" s="179"/>
      <c r="AW236" s="179"/>
    </row>
    <row r="237" spans="10:49" x14ac:dyDescent="0.2">
      <c r="J237" s="179"/>
      <c r="K237" s="179"/>
      <c r="L237" s="179"/>
      <c r="M237" s="179"/>
      <c r="N237" s="179"/>
      <c r="O237" s="179"/>
      <c r="P237" s="179"/>
      <c r="Q237" s="179"/>
      <c r="R237" s="179"/>
      <c r="S237" s="179"/>
      <c r="T237" s="179"/>
      <c r="U237" s="179"/>
      <c r="V237" s="179"/>
      <c r="W237" s="179"/>
      <c r="X237" s="179"/>
      <c r="Y237" s="179"/>
      <c r="Z237" s="179"/>
      <c r="AA237" s="179"/>
      <c r="AB237" s="179"/>
      <c r="AC237" s="179"/>
      <c r="AD237" s="179"/>
      <c r="AE237" s="179"/>
      <c r="AF237" s="179"/>
      <c r="AG237" s="179"/>
      <c r="AH237" s="179"/>
      <c r="AI237" s="179"/>
      <c r="AJ237" s="179"/>
      <c r="AK237" s="179"/>
      <c r="AL237" s="179"/>
      <c r="AM237" s="179"/>
      <c r="AN237" s="179"/>
      <c r="AO237" s="179"/>
      <c r="AP237" s="179"/>
      <c r="AQ237" s="179"/>
      <c r="AR237" s="179"/>
      <c r="AS237" s="179"/>
      <c r="AT237" s="179"/>
      <c r="AU237" s="179"/>
      <c r="AV237" s="179"/>
      <c r="AW237" s="179"/>
    </row>
    <row r="238" spans="10:49" x14ac:dyDescent="0.2">
      <c r="J238" s="179"/>
      <c r="K238" s="179"/>
      <c r="L238" s="179"/>
      <c r="M238" s="179"/>
      <c r="N238" s="179"/>
      <c r="O238" s="179"/>
      <c r="P238" s="179"/>
      <c r="Q238" s="179"/>
      <c r="R238" s="179"/>
      <c r="S238" s="179"/>
      <c r="T238" s="179"/>
      <c r="U238" s="179"/>
      <c r="V238" s="179"/>
      <c r="W238" s="179"/>
      <c r="X238" s="179"/>
      <c r="Y238" s="179"/>
      <c r="Z238" s="179"/>
      <c r="AA238" s="179"/>
      <c r="AB238" s="179"/>
      <c r="AC238" s="179"/>
      <c r="AD238" s="179"/>
      <c r="AE238" s="179"/>
      <c r="AF238" s="179"/>
      <c r="AG238" s="179"/>
      <c r="AH238" s="179"/>
      <c r="AI238" s="179"/>
      <c r="AJ238" s="179"/>
      <c r="AK238" s="179"/>
      <c r="AL238" s="179"/>
      <c r="AM238" s="179"/>
      <c r="AN238" s="179"/>
      <c r="AO238" s="179"/>
      <c r="AP238" s="179"/>
      <c r="AQ238" s="179"/>
      <c r="AR238" s="179"/>
      <c r="AS238" s="179"/>
      <c r="AT238" s="179"/>
      <c r="AU238" s="179"/>
      <c r="AV238" s="179"/>
      <c r="AW238" s="179"/>
    </row>
    <row r="239" spans="10:49" x14ac:dyDescent="0.2">
      <c r="J239" s="179"/>
      <c r="K239" s="179"/>
      <c r="L239" s="179"/>
      <c r="M239" s="179"/>
      <c r="N239" s="179"/>
      <c r="O239" s="179"/>
      <c r="P239" s="179"/>
      <c r="Q239" s="179"/>
      <c r="R239" s="179"/>
      <c r="S239" s="179"/>
      <c r="T239" s="179"/>
      <c r="U239" s="179"/>
      <c r="V239" s="179"/>
      <c r="W239" s="179"/>
      <c r="X239" s="179"/>
      <c r="Y239" s="179"/>
      <c r="Z239" s="179"/>
      <c r="AA239" s="179"/>
      <c r="AB239" s="179"/>
      <c r="AC239" s="179"/>
      <c r="AD239" s="179"/>
      <c r="AE239" s="179"/>
      <c r="AF239" s="179"/>
      <c r="AG239" s="179"/>
      <c r="AH239" s="179"/>
      <c r="AI239" s="179"/>
      <c r="AJ239" s="179"/>
      <c r="AK239" s="179"/>
      <c r="AL239" s="179"/>
      <c r="AM239" s="179"/>
      <c r="AN239" s="179"/>
      <c r="AO239" s="179"/>
      <c r="AP239" s="179"/>
      <c r="AQ239" s="179"/>
      <c r="AR239" s="179"/>
      <c r="AS239" s="179"/>
      <c r="AT239" s="179"/>
      <c r="AU239" s="179"/>
      <c r="AV239" s="179"/>
      <c r="AW239" s="179"/>
    </row>
    <row r="240" spans="10:49" x14ac:dyDescent="0.2">
      <c r="J240" s="179"/>
      <c r="K240" s="179"/>
      <c r="L240" s="179"/>
      <c r="M240" s="179"/>
      <c r="N240" s="179"/>
      <c r="O240" s="179"/>
      <c r="P240" s="179"/>
      <c r="Q240" s="179"/>
      <c r="R240" s="179"/>
      <c r="S240" s="179"/>
      <c r="T240" s="179"/>
      <c r="U240" s="179"/>
      <c r="V240" s="179"/>
      <c r="W240" s="179"/>
      <c r="X240" s="179"/>
      <c r="Y240" s="179"/>
      <c r="Z240" s="179"/>
      <c r="AA240" s="179"/>
      <c r="AB240" s="179"/>
      <c r="AC240" s="179"/>
      <c r="AD240" s="179"/>
      <c r="AE240" s="179"/>
      <c r="AF240" s="179"/>
      <c r="AG240" s="179"/>
      <c r="AH240" s="179"/>
      <c r="AI240" s="179"/>
      <c r="AJ240" s="179"/>
      <c r="AK240" s="179"/>
      <c r="AL240" s="179"/>
      <c r="AM240" s="179"/>
      <c r="AN240" s="179"/>
      <c r="AO240" s="179"/>
      <c r="AP240" s="179"/>
      <c r="AQ240" s="179"/>
      <c r="AR240" s="179"/>
      <c r="AS240" s="179"/>
      <c r="AT240" s="179"/>
      <c r="AU240" s="179"/>
      <c r="AV240" s="179"/>
      <c r="AW240" s="179"/>
    </row>
    <row r="241" spans="10:49" x14ac:dyDescent="0.2">
      <c r="J241" s="179"/>
      <c r="K241" s="179"/>
      <c r="L241" s="179"/>
      <c r="M241" s="179"/>
      <c r="N241" s="179"/>
      <c r="O241" s="179"/>
      <c r="P241" s="179"/>
      <c r="Q241" s="179"/>
      <c r="R241" s="179"/>
      <c r="S241" s="179"/>
      <c r="T241" s="179"/>
      <c r="U241" s="179"/>
      <c r="V241" s="179"/>
      <c r="W241" s="179"/>
      <c r="X241" s="179"/>
      <c r="Y241" s="179"/>
      <c r="Z241" s="179"/>
      <c r="AA241" s="179"/>
      <c r="AB241" s="179"/>
      <c r="AC241" s="179"/>
      <c r="AD241" s="179"/>
      <c r="AE241" s="179"/>
      <c r="AF241" s="179"/>
      <c r="AG241" s="179"/>
      <c r="AH241" s="179"/>
      <c r="AI241" s="179"/>
      <c r="AJ241" s="179"/>
      <c r="AK241" s="179"/>
      <c r="AL241" s="179"/>
      <c r="AM241" s="179"/>
      <c r="AN241" s="179"/>
      <c r="AO241" s="179"/>
      <c r="AP241" s="179"/>
      <c r="AQ241" s="179"/>
      <c r="AR241" s="179"/>
      <c r="AS241" s="179"/>
      <c r="AT241" s="179"/>
      <c r="AU241" s="179"/>
      <c r="AV241" s="179"/>
      <c r="AW241" s="179"/>
    </row>
    <row r="242" spans="10:49" x14ac:dyDescent="0.2">
      <c r="J242" s="179"/>
      <c r="K242" s="179"/>
      <c r="L242" s="179"/>
      <c r="M242" s="179"/>
      <c r="N242" s="179"/>
      <c r="O242" s="179"/>
      <c r="P242" s="179"/>
      <c r="Q242" s="179"/>
      <c r="R242" s="179"/>
      <c r="S242" s="179"/>
      <c r="T242" s="179"/>
      <c r="U242" s="179"/>
      <c r="V242" s="179"/>
      <c r="W242" s="179"/>
      <c r="X242" s="179"/>
      <c r="Y242" s="179"/>
      <c r="Z242" s="179"/>
      <c r="AA242" s="179"/>
      <c r="AB242" s="179"/>
      <c r="AC242" s="179"/>
      <c r="AD242" s="179"/>
      <c r="AE242" s="179"/>
      <c r="AF242" s="179"/>
      <c r="AG242" s="179"/>
      <c r="AH242" s="179"/>
      <c r="AI242" s="179"/>
      <c r="AJ242" s="179"/>
      <c r="AK242" s="179"/>
      <c r="AL242" s="179"/>
      <c r="AM242" s="179"/>
      <c r="AN242" s="179"/>
      <c r="AO242" s="179"/>
      <c r="AP242" s="179"/>
      <c r="AQ242" s="179"/>
      <c r="AR242" s="179"/>
      <c r="AS242" s="179"/>
      <c r="AT242" s="179"/>
      <c r="AU242" s="179"/>
      <c r="AV242" s="179"/>
      <c r="AW242" s="179"/>
    </row>
    <row r="243" spans="10:49" x14ac:dyDescent="0.2">
      <c r="J243" s="179"/>
      <c r="K243" s="179"/>
      <c r="L243" s="179"/>
      <c r="M243" s="179"/>
      <c r="N243" s="179"/>
      <c r="O243" s="179"/>
      <c r="P243" s="179"/>
      <c r="Q243" s="179"/>
      <c r="R243" s="179"/>
      <c r="S243" s="179"/>
      <c r="T243" s="179"/>
      <c r="U243" s="179"/>
      <c r="V243" s="179"/>
      <c r="W243" s="179"/>
      <c r="X243" s="179"/>
      <c r="Y243" s="179"/>
      <c r="Z243" s="179"/>
      <c r="AA243" s="179"/>
      <c r="AB243" s="179"/>
      <c r="AC243" s="179"/>
      <c r="AD243" s="179"/>
      <c r="AE243" s="179"/>
      <c r="AF243" s="179"/>
      <c r="AG243" s="179"/>
      <c r="AH243" s="179"/>
      <c r="AI243" s="179"/>
      <c r="AJ243" s="179"/>
      <c r="AK243" s="179"/>
      <c r="AL243" s="179"/>
      <c r="AM243" s="179"/>
      <c r="AN243" s="179"/>
      <c r="AO243" s="179"/>
      <c r="AP243" s="179"/>
      <c r="AQ243" s="179"/>
      <c r="AR243" s="179"/>
      <c r="AS243" s="179"/>
      <c r="AT243" s="179"/>
      <c r="AU243" s="179"/>
      <c r="AV243" s="179"/>
      <c r="AW243" s="179"/>
    </row>
    <row r="244" spans="10:49" x14ac:dyDescent="0.2">
      <c r="J244" s="179"/>
      <c r="K244" s="179"/>
      <c r="L244" s="179"/>
      <c r="M244" s="179"/>
      <c r="N244" s="179"/>
      <c r="O244" s="179"/>
      <c r="P244" s="179"/>
      <c r="Q244" s="179"/>
      <c r="R244" s="179"/>
      <c r="S244" s="179"/>
      <c r="T244" s="179"/>
      <c r="U244" s="179"/>
      <c r="V244" s="179"/>
      <c r="W244" s="179"/>
      <c r="X244" s="179"/>
      <c r="Y244" s="179"/>
      <c r="Z244" s="179"/>
      <c r="AA244" s="179"/>
      <c r="AB244" s="179"/>
      <c r="AC244" s="179"/>
      <c r="AD244" s="179"/>
      <c r="AE244" s="179"/>
      <c r="AF244" s="179"/>
      <c r="AG244" s="179"/>
      <c r="AH244" s="179"/>
      <c r="AI244" s="179"/>
      <c r="AJ244" s="179"/>
      <c r="AK244" s="179"/>
      <c r="AL244" s="179"/>
      <c r="AM244" s="179"/>
      <c r="AN244" s="179"/>
      <c r="AO244" s="179"/>
      <c r="AP244" s="179"/>
      <c r="AQ244" s="179"/>
      <c r="AR244" s="179"/>
      <c r="AS244" s="179"/>
      <c r="AT244" s="179"/>
      <c r="AU244" s="179"/>
      <c r="AV244" s="179"/>
      <c r="AW244" s="179"/>
    </row>
    <row r="245" spans="10:49" x14ac:dyDescent="0.2">
      <c r="J245" s="179"/>
      <c r="K245" s="179"/>
      <c r="L245" s="179"/>
      <c r="M245" s="179"/>
      <c r="N245" s="179"/>
      <c r="O245" s="179"/>
      <c r="P245" s="179"/>
      <c r="Q245" s="179"/>
      <c r="R245" s="179"/>
      <c r="S245" s="179"/>
      <c r="T245" s="179"/>
      <c r="U245" s="179"/>
      <c r="V245" s="179"/>
      <c r="W245" s="179"/>
      <c r="X245" s="179"/>
      <c r="Y245" s="179"/>
      <c r="Z245" s="179"/>
      <c r="AA245" s="179"/>
      <c r="AB245" s="179"/>
      <c r="AC245" s="179"/>
      <c r="AD245" s="179"/>
      <c r="AE245" s="179"/>
      <c r="AF245" s="179"/>
      <c r="AG245" s="179"/>
      <c r="AH245" s="179"/>
      <c r="AI245" s="179"/>
      <c r="AJ245" s="179"/>
      <c r="AK245" s="179"/>
      <c r="AL245" s="179"/>
      <c r="AM245" s="179"/>
      <c r="AN245" s="179"/>
      <c r="AO245" s="179"/>
      <c r="AP245" s="179"/>
      <c r="AQ245" s="179"/>
      <c r="AR245" s="179"/>
      <c r="AS245" s="179"/>
      <c r="AT245" s="179"/>
      <c r="AU245" s="179"/>
      <c r="AV245" s="179"/>
      <c r="AW245" s="179"/>
    </row>
    <row r="246" spans="10:49" x14ac:dyDescent="0.2">
      <c r="J246" s="179"/>
      <c r="K246" s="179"/>
      <c r="L246" s="179"/>
      <c r="M246" s="179"/>
      <c r="N246" s="179"/>
      <c r="O246" s="179"/>
      <c r="P246" s="179"/>
      <c r="Q246" s="179"/>
      <c r="R246" s="179"/>
      <c r="S246" s="179"/>
      <c r="T246" s="179"/>
      <c r="U246" s="179"/>
      <c r="V246" s="179"/>
      <c r="W246" s="179"/>
      <c r="X246" s="179"/>
      <c r="Y246" s="179"/>
      <c r="Z246" s="179"/>
      <c r="AA246" s="179"/>
      <c r="AB246" s="179"/>
      <c r="AC246" s="179"/>
      <c r="AD246" s="179"/>
      <c r="AE246" s="179"/>
      <c r="AF246" s="179"/>
      <c r="AG246" s="179"/>
      <c r="AH246" s="179"/>
      <c r="AI246" s="179"/>
      <c r="AJ246" s="179"/>
      <c r="AK246" s="179"/>
      <c r="AL246" s="179"/>
      <c r="AM246" s="179"/>
      <c r="AN246" s="179"/>
      <c r="AO246" s="179"/>
      <c r="AP246" s="179"/>
      <c r="AQ246" s="179"/>
      <c r="AR246" s="179"/>
      <c r="AS246" s="179"/>
      <c r="AT246" s="179"/>
      <c r="AU246" s="179"/>
      <c r="AV246" s="179"/>
      <c r="AW246" s="179"/>
    </row>
    <row r="247" spans="10:49" x14ac:dyDescent="0.2">
      <c r="J247" s="179"/>
      <c r="K247" s="179"/>
      <c r="L247" s="179"/>
      <c r="M247" s="179"/>
      <c r="N247" s="179"/>
      <c r="O247" s="179"/>
      <c r="P247" s="179"/>
      <c r="Q247" s="179"/>
      <c r="R247" s="179"/>
      <c r="S247" s="179"/>
      <c r="T247" s="179"/>
      <c r="U247" s="179"/>
      <c r="V247" s="179"/>
      <c r="W247" s="179"/>
      <c r="X247" s="179"/>
      <c r="Y247" s="179"/>
      <c r="Z247" s="179"/>
      <c r="AA247" s="179"/>
      <c r="AB247" s="179"/>
      <c r="AC247" s="179"/>
      <c r="AD247" s="179"/>
      <c r="AE247" s="179"/>
      <c r="AF247" s="179"/>
      <c r="AG247" s="179"/>
      <c r="AH247" s="179"/>
      <c r="AI247" s="179"/>
      <c r="AJ247" s="179"/>
      <c r="AK247" s="179"/>
      <c r="AL247" s="179"/>
      <c r="AM247" s="179"/>
      <c r="AN247" s="179"/>
      <c r="AO247" s="179"/>
      <c r="AP247" s="179"/>
      <c r="AQ247" s="179"/>
      <c r="AR247" s="179"/>
      <c r="AS247" s="179"/>
      <c r="AT247" s="179"/>
      <c r="AU247" s="179"/>
      <c r="AV247" s="179"/>
      <c r="AW247" s="179"/>
    </row>
    <row r="248" spans="10:49" x14ac:dyDescent="0.2">
      <c r="J248" s="179"/>
      <c r="K248" s="179"/>
      <c r="L248" s="179"/>
      <c r="M248" s="179"/>
      <c r="N248" s="179"/>
      <c r="O248" s="179"/>
      <c r="P248" s="179"/>
      <c r="Q248" s="179"/>
      <c r="R248" s="179"/>
      <c r="S248" s="179"/>
      <c r="T248" s="179"/>
      <c r="U248" s="179"/>
      <c r="V248" s="179"/>
      <c r="W248" s="179"/>
      <c r="X248" s="179"/>
      <c r="Y248" s="179"/>
      <c r="Z248" s="179"/>
      <c r="AA248" s="179"/>
      <c r="AB248" s="179"/>
      <c r="AC248" s="179"/>
      <c r="AD248" s="179"/>
      <c r="AE248" s="179"/>
      <c r="AF248" s="179"/>
      <c r="AG248" s="179"/>
      <c r="AH248" s="179"/>
      <c r="AI248" s="179"/>
      <c r="AJ248" s="179"/>
      <c r="AK248" s="179"/>
      <c r="AL248" s="179"/>
      <c r="AM248" s="179"/>
      <c r="AN248" s="179"/>
      <c r="AO248" s="179"/>
      <c r="AP248" s="179"/>
      <c r="AQ248" s="179"/>
      <c r="AR248" s="179"/>
      <c r="AS248" s="179"/>
      <c r="AT248" s="179"/>
      <c r="AU248" s="179"/>
      <c r="AV248" s="179"/>
      <c r="AW248" s="179"/>
    </row>
    <row r="249" spans="10:49" x14ac:dyDescent="0.2">
      <c r="J249" s="179"/>
      <c r="K249" s="179"/>
      <c r="L249" s="179"/>
      <c r="M249" s="179"/>
      <c r="N249" s="179"/>
      <c r="O249" s="179"/>
      <c r="P249" s="179"/>
      <c r="Q249" s="179"/>
      <c r="R249" s="179"/>
      <c r="S249" s="179"/>
      <c r="T249" s="179"/>
      <c r="U249" s="179"/>
      <c r="V249" s="179"/>
      <c r="W249" s="179"/>
      <c r="X249" s="179"/>
      <c r="Y249" s="179"/>
      <c r="Z249" s="179"/>
      <c r="AA249" s="179"/>
      <c r="AB249" s="179"/>
      <c r="AC249" s="179"/>
      <c r="AD249" s="179"/>
      <c r="AE249" s="179"/>
      <c r="AF249" s="179"/>
      <c r="AG249" s="179"/>
      <c r="AH249" s="179"/>
      <c r="AI249" s="179"/>
      <c r="AJ249" s="179"/>
      <c r="AK249" s="179"/>
      <c r="AL249" s="179"/>
      <c r="AM249" s="179"/>
      <c r="AN249" s="179"/>
      <c r="AO249" s="179"/>
      <c r="AP249" s="179"/>
      <c r="AQ249" s="179"/>
      <c r="AR249" s="179"/>
      <c r="AS249" s="179"/>
      <c r="AT249" s="179"/>
      <c r="AU249" s="179"/>
      <c r="AV249" s="179"/>
      <c r="AW249" s="179"/>
    </row>
    <row r="250" spans="10:49" x14ac:dyDescent="0.2">
      <c r="J250" s="179"/>
      <c r="K250" s="179"/>
      <c r="L250" s="179"/>
      <c r="M250" s="179"/>
      <c r="N250" s="179"/>
      <c r="O250" s="179"/>
      <c r="P250" s="179"/>
      <c r="Q250" s="179"/>
      <c r="R250" s="179"/>
      <c r="S250" s="179"/>
      <c r="T250" s="179"/>
      <c r="U250" s="179"/>
      <c r="V250" s="179"/>
      <c r="W250" s="179"/>
      <c r="X250" s="179"/>
      <c r="Y250" s="179"/>
      <c r="Z250" s="179"/>
      <c r="AA250" s="179"/>
      <c r="AB250" s="179"/>
      <c r="AC250" s="179"/>
      <c r="AD250" s="179"/>
      <c r="AE250" s="179"/>
      <c r="AF250" s="179"/>
      <c r="AG250" s="179"/>
      <c r="AH250" s="179"/>
      <c r="AI250" s="179"/>
      <c r="AJ250" s="179"/>
      <c r="AK250" s="179"/>
      <c r="AL250" s="179"/>
      <c r="AM250" s="179"/>
      <c r="AN250" s="179"/>
      <c r="AO250" s="179"/>
      <c r="AP250" s="179"/>
      <c r="AQ250" s="179"/>
      <c r="AR250" s="179"/>
      <c r="AS250" s="179"/>
      <c r="AT250" s="179"/>
      <c r="AU250" s="179"/>
      <c r="AV250" s="179"/>
      <c r="AW250" s="179"/>
    </row>
    <row r="251" spans="10:49" x14ac:dyDescent="0.2">
      <c r="J251" s="179"/>
      <c r="K251" s="179"/>
      <c r="L251" s="179"/>
      <c r="M251" s="179"/>
      <c r="N251" s="179"/>
      <c r="O251" s="179"/>
      <c r="P251" s="179"/>
      <c r="Q251" s="179"/>
      <c r="R251" s="179"/>
      <c r="S251" s="179"/>
      <c r="T251" s="179"/>
      <c r="U251" s="179"/>
      <c r="V251" s="179"/>
      <c r="W251" s="179"/>
      <c r="X251" s="179"/>
      <c r="Y251" s="179"/>
      <c r="Z251" s="179"/>
      <c r="AA251" s="179"/>
      <c r="AB251" s="179"/>
      <c r="AC251" s="179"/>
      <c r="AD251" s="179"/>
      <c r="AE251" s="179"/>
      <c r="AF251" s="179"/>
      <c r="AG251" s="179"/>
      <c r="AH251" s="179"/>
      <c r="AI251" s="179"/>
      <c r="AJ251" s="179"/>
      <c r="AK251" s="179"/>
      <c r="AL251" s="179"/>
      <c r="AM251" s="179"/>
      <c r="AN251" s="179"/>
      <c r="AO251" s="179"/>
      <c r="AP251" s="179"/>
      <c r="AQ251" s="179"/>
      <c r="AR251" s="179"/>
      <c r="AS251" s="179"/>
      <c r="AT251" s="179"/>
      <c r="AU251" s="179"/>
      <c r="AV251" s="179"/>
      <c r="AW251" s="179"/>
    </row>
    <row r="252" spans="10:49" x14ac:dyDescent="0.2">
      <c r="J252" s="179"/>
      <c r="K252" s="179"/>
      <c r="L252" s="179"/>
      <c r="M252" s="179"/>
      <c r="N252" s="179"/>
      <c r="O252" s="179"/>
      <c r="P252" s="179"/>
      <c r="Q252" s="179"/>
      <c r="R252" s="179"/>
      <c r="S252" s="179"/>
      <c r="T252" s="179"/>
      <c r="U252" s="179"/>
      <c r="V252" s="179"/>
      <c r="W252" s="179"/>
      <c r="X252" s="179"/>
      <c r="Y252" s="179"/>
      <c r="Z252" s="179"/>
      <c r="AA252" s="179"/>
      <c r="AB252" s="179"/>
      <c r="AC252" s="179"/>
      <c r="AD252" s="179"/>
      <c r="AE252" s="179"/>
      <c r="AF252" s="179"/>
      <c r="AG252" s="179"/>
      <c r="AH252" s="179"/>
      <c r="AI252" s="179"/>
      <c r="AJ252" s="179"/>
      <c r="AK252" s="179"/>
      <c r="AL252" s="179"/>
      <c r="AM252" s="179"/>
      <c r="AN252" s="179"/>
      <c r="AO252" s="179"/>
      <c r="AP252" s="179"/>
      <c r="AQ252" s="179"/>
      <c r="AR252" s="179"/>
      <c r="AS252" s="179"/>
      <c r="AT252" s="179"/>
      <c r="AU252" s="179"/>
      <c r="AV252" s="179"/>
      <c r="AW252" s="179"/>
    </row>
    <row r="253" spans="10:49" x14ac:dyDescent="0.2">
      <c r="J253" s="179"/>
      <c r="K253" s="179"/>
      <c r="L253" s="179"/>
      <c r="M253" s="179"/>
      <c r="N253" s="179"/>
      <c r="O253" s="179"/>
      <c r="P253" s="179"/>
      <c r="Q253" s="179"/>
      <c r="R253" s="179"/>
      <c r="S253" s="179"/>
      <c r="T253" s="179"/>
      <c r="U253" s="179"/>
      <c r="V253" s="179"/>
      <c r="W253" s="179"/>
      <c r="X253" s="179"/>
      <c r="Y253" s="179"/>
      <c r="Z253" s="179"/>
      <c r="AA253" s="179"/>
      <c r="AB253" s="179"/>
      <c r="AC253" s="179"/>
      <c r="AD253" s="179"/>
      <c r="AE253" s="179"/>
      <c r="AF253" s="179"/>
      <c r="AG253" s="179"/>
      <c r="AH253" s="179"/>
      <c r="AI253" s="179"/>
      <c r="AJ253" s="179"/>
      <c r="AK253" s="179"/>
      <c r="AL253" s="179"/>
      <c r="AM253" s="179"/>
      <c r="AN253" s="179"/>
      <c r="AO253" s="179"/>
      <c r="AP253" s="179"/>
      <c r="AQ253" s="179"/>
      <c r="AR253" s="179"/>
      <c r="AS253" s="179"/>
      <c r="AT253" s="179"/>
      <c r="AU253" s="179"/>
      <c r="AV253" s="179"/>
      <c r="AW253" s="179"/>
    </row>
    <row r="254" spans="10:49" x14ac:dyDescent="0.2">
      <c r="J254" s="179"/>
      <c r="K254" s="179"/>
      <c r="L254" s="179"/>
      <c r="M254" s="179"/>
      <c r="N254" s="179"/>
      <c r="O254" s="179"/>
      <c r="P254" s="179"/>
      <c r="Q254" s="179"/>
      <c r="R254" s="179"/>
      <c r="S254" s="179"/>
      <c r="T254" s="179"/>
      <c r="U254" s="179"/>
      <c r="V254" s="179"/>
      <c r="W254" s="179"/>
      <c r="X254" s="179"/>
      <c r="Y254" s="179"/>
      <c r="Z254" s="179"/>
      <c r="AA254" s="179"/>
      <c r="AB254" s="179"/>
      <c r="AC254" s="179"/>
      <c r="AD254" s="179"/>
      <c r="AE254" s="179"/>
      <c r="AF254" s="179"/>
      <c r="AG254" s="179"/>
      <c r="AH254" s="179"/>
      <c r="AI254" s="179"/>
      <c r="AJ254" s="179"/>
      <c r="AK254" s="179"/>
      <c r="AL254" s="179"/>
      <c r="AM254" s="179"/>
      <c r="AN254" s="179"/>
      <c r="AO254" s="179"/>
      <c r="AP254" s="179"/>
      <c r="AQ254" s="179"/>
      <c r="AR254" s="179"/>
      <c r="AS254" s="179"/>
      <c r="AT254" s="179"/>
      <c r="AU254" s="179"/>
      <c r="AV254" s="179"/>
      <c r="AW254" s="179"/>
    </row>
    <row r="255" spans="10:49" x14ac:dyDescent="0.2">
      <c r="J255" s="179"/>
      <c r="K255" s="179"/>
      <c r="L255" s="179"/>
      <c r="M255" s="179"/>
      <c r="N255" s="179"/>
      <c r="O255" s="179"/>
      <c r="P255" s="179"/>
      <c r="Q255" s="179"/>
      <c r="R255" s="179"/>
      <c r="S255" s="179"/>
      <c r="T255" s="179"/>
      <c r="U255" s="179"/>
      <c r="V255" s="179"/>
      <c r="W255" s="179"/>
      <c r="X255" s="179"/>
      <c r="Y255" s="179"/>
      <c r="Z255" s="179"/>
      <c r="AA255" s="179"/>
      <c r="AB255" s="179"/>
      <c r="AC255" s="179"/>
      <c r="AD255" s="179"/>
      <c r="AE255" s="179"/>
      <c r="AF255" s="179"/>
      <c r="AG255" s="179"/>
      <c r="AH255" s="179"/>
      <c r="AI255" s="179"/>
      <c r="AJ255" s="179"/>
      <c r="AK255" s="179"/>
      <c r="AL255" s="179"/>
      <c r="AM255" s="179"/>
      <c r="AN255" s="179"/>
      <c r="AO255" s="179"/>
      <c r="AP255" s="179"/>
      <c r="AQ255" s="179"/>
      <c r="AR255" s="179"/>
      <c r="AS255" s="179"/>
      <c r="AT255" s="179"/>
      <c r="AU255" s="179"/>
      <c r="AV255" s="179"/>
      <c r="AW255" s="179"/>
    </row>
    <row r="256" spans="10:49" x14ac:dyDescent="0.2">
      <c r="J256" s="179"/>
      <c r="K256" s="179"/>
      <c r="L256" s="179"/>
      <c r="M256" s="179"/>
      <c r="N256" s="179"/>
      <c r="O256" s="179"/>
      <c r="P256" s="179"/>
      <c r="Q256" s="179"/>
      <c r="R256" s="179"/>
      <c r="S256" s="179"/>
      <c r="T256" s="179"/>
      <c r="U256" s="179"/>
      <c r="V256" s="179"/>
      <c r="W256" s="179"/>
      <c r="X256" s="179"/>
      <c r="Y256" s="179"/>
      <c r="Z256" s="179"/>
      <c r="AA256" s="179"/>
      <c r="AB256" s="179"/>
      <c r="AC256" s="179"/>
      <c r="AD256" s="179"/>
      <c r="AE256" s="179"/>
      <c r="AF256" s="179"/>
      <c r="AG256" s="179"/>
      <c r="AH256" s="179"/>
      <c r="AI256" s="179"/>
      <c r="AJ256" s="179"/>
      <c r="AK256" s="179"/>
      <c r="AL256" s="179"/>
      <c r="AM256" s="179"/>
      <c r="AN256" s="179"/>
      <c r="AO256" s="179"/>
      <c r="AP256" s="179"/>
      <c r="AQ256" s="179"/>
      <c r="AR256" s="179"/>
      <c r="AS256" s="179"/>
      <c r="AT256" s="179"/>
      <c r="AU256" s="179"/>
      <c r="AV256" s="179"/>
      <c r="AW256" s="179"/>
    </row>
    <row r="257" spans="10:49" x14ac:dyDescent="0.2">
      <c r="J257" s="179"/>
      <c r="K257" s="179"/>
      <c r="L257" s="179"/>
      <c r="M257" s="179"/>
      <c r="N257" s="179"/>
      <c r="O257" s="179"/>
      <c r="P257" s="179"/>
      <c r="Q257" s="179"/>
      <c r="R257" s="179"/>
      <c r="S257" s="179"/>
      <c r="T257" s="179"/>
      <c r="U257" s="179"/>
      <c r="V257" s="179"/>
      <c r="W257" s="179"/>
      <c r="X257" s="179"/>
      <c r="Y257" s="179"/>
      <c r="Z257" s="179"/>
      <c r="AA257" s="179"/>
      <c r="AB257" s="179"/>
      <c r="AC257" s="179"/>
      <c r="AD257" s="179"/>
      <c r="AE257" s="179"/>
      <c r="AF257" s="179"/>
      <c r="AG257" s="179"/>
      <c r="AH257" s="179"/>
      <c r="AI257" s="179"/>
      <c r="AJ257" s="179"/>
      <c r="AK257" s="179"/>
      <c r="AL257" s="179"/>
      <c r="AM257" s="179"/>
      <c r="AN257" s="179"/>
      <c r="AO257" s="179"/>
      <c r="AP257" s="179"/>
      <c r="AQ257" s="179"/>
      <c r="AR257" s="179"/>
      <c r="AS257" s="179"/>
      <c r="AT257" s="179"/>
      <c r="AU257" s="179"/>
      <c r="AV257" s="179"/>
      <c r="AW257" s="179"/>
    </row>
    <row r="258" spans="10:49" x14ac:dyDescent="0.2">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c r="AI258" s="179"/>
      <c r="AJ258" s="179"/>
      <c r="AK258" s="179"/>
      <c r="AL258" s="179"/>
      <c r="AM258" s="179"/>
      <c r="AN258" s="179"/>
      <c r="AO258" s="179"/>
      <c r="AP258" s="179"/>
      <c r="AQ258" s="179"/>
      <c r="AR258" s="179"/>
      <c r="AS258" s="179"/>
      <c r="AT258" s="179"/>
      <c r="AU258" s="179"/>
      <c r="AV258" s="179"/>
      <c r="AW258" s="179"/>
    </row>
    <row r="259" spans="10:49" x14ac:dyDescent="0.2">
      <c r="J259" s="179"/>
      <c r="K259" s="179"/>
      <c r="L259" s="179"/>
      <c r="M259" s="179"/>
      <c r="N259" s="179"/>
      <c r="O259" s="179"/>
      <c r="P259" s="179"/>
      <c r="Q259" s="179"/>
      <c r="R259" s="179"/>
      <c r="S259" s="179"/>
      <c r="T259" s="179"/>
      <c r="U259" s="179"/>
      <c r="V259" s="179"/>
      <c r="W259" s="179"/>
      <c r="X259" s="179"/>
      <c r="Y259" s="179"/>
      <c r="Z259" s="179"/>
      <c r="AA259" s="179"/>
      <c r="AB259" s="179"/>
      <c r="AC259" s="179"/>
      <c r="AD259" s="179"/>
      <c r="AE259" s="179"/>
      <c r="AF259" s="179"/>
      <c r="AG259" s="179"/>
      <c r="AH259" s="179"/>
      <c r="AI259" s="179"/>
      <c r="AJ259" s="179"/>
      <c r="AK259" s="179"/>
      <c r="AL259" s="179"/>
      <c r="AM259" s="179"/>
      <c r="AN259" s="179"/>
      <c r="AO259" s="179"/>
      <c r="AP259" s="179"/>
      <c r="AQ259" s="179"/>
      <c r="AR259" s="179"/>
      <c r="AS259" s="179"/>
      <c r="AT259" s="179"/>
      <c r="AU259" s="179"/>
      <c r="AV259" s="179"/>
      <c r="AW259" s="179"/>
    </row>
    <row r="260" spans="10:49" x14ac:dyDescent="0.2">
      <c r="J260" s="179"/>
      <c r="K260" s="179"/>
      <c r="L260" s="179"/>
      <c r="M260" s="179"/>
      <c r="N260" s="179"/>
      <c r="O260" s="179"/>
      <c r="P260" s="179"/>
      <c r="Q260" s="179"/>
      <c r="R260" s="179"/>
      <c r="S260" s="179"/>
      <c r="T260" s="179"/>
      <c r="U260" s="179"/>
      <c r="V260" s="179"/>
      <c r="W260" s="179"/>
      <c r="X260" s="179"/>
      <c r="Y260" s="179"/>
      <c r="Z260" s="179"/>
      <c r="AA260" s="179"/>
      <c r="AB260" s="179"/>
      <c r="AC260" s="179"/>
      <c r="AD260" s="179"/>
      <c r="AE260" s="179"/>
      <c r="AF260" s="179"/>
      <c r="AG260" s="179"/>
      <c r="AH260" s="179"/>
      <c r="AI260" s="179"/>
      <c r="AJ260" s="179"/>
      <c r="AK260" s="179"/>
      <c r="AL260" s="179"/>
      <c r="AM260" s="179"/>
      <c r="AN260" s="179"/>
      <c r="AO260" s="179"/>
      <c r="AP260" s="179"/>
      <c r="AQ260" s="179"/>
      <c r="AR260" s="179"/>
      <c r="AS260" s="179"/>
      <c r="AT260" s="179"/>
      <c r="AU260" s="179"/>
      <c r="AV260" s="179"/>
      <c r="AW260" s="179"/>
    </row>
    <row r="261" spans="10:49" x14ac:dyDescent="0.2">
      <c r="J261" s="179"/>
      <c r="K261" s="179"/>
      <c r="L261" s="179"/>
      <c r="M261" s="179"/>
      <c r="N261" s="179"/>
      <c r="O261" s="179"/>
      <c r="P261" s="179"/>
      <c r="Q261" s="179"/>
      <c r="R261" s="179"/>
      <c r="S261" s="179"/>
      <c r="T261" s="179"/>
      <c r="U261" s="179"/>
      <c r="V261" s="179"/>
      <c r="W261" s="179"/>
      <c r="X261" s="179"/>
      <c r="Y261" s="179"/>
      <c r="Z261" s="179"/>
      <c r="AA261" s="179"/>
      <c r="AB261" s="179"/>
      <c r="AC261" s="179"/>
      <c r="AD261" s="179"/>
      <c r="AE261" s="179"/>
      <c r="AF261" s="179"/>
      <c r="AG261" s="179"/>
      <c r="AH261" s="179"/>
      <c r="AI261" s="179"/>
      <c r="AJ261" s="179"/>
      <c r="AK261" s="179"/>
      <c r="AL261" s="179"/>
      <c r="AM261" s="179"/>
      <c r="AN261" s="179"/>
      <c r="AO261" s="179"/>
      <c r="AP261" s="179"/>
      <c r="AQ261" s="179"/>
      <c r="AR261" s="179"/>
      <c r="AS261" s="179"/>
      <c r="AT261" s="179"/>
      <c r="AU261" s="179"/>
      <c r="AV261" s="179"/>
      <c r="AW261" s="179"/>
    </row>
    <row r="262" spans="10:49" x14ac:dyDescent="0.2">
      <c r="J262" s="179"/>
      <c r="K262" s="179"/>
      <c r="L262" s="179"/>
      <c r="M262" s="179"/>
      <c r="N262" s="179"/>
      <c r="O262" s="179"/>
      <c r="P262" s="179"/>
      <c r="Q262" s="179"/>
      <c r="R262" s="179"/>
      <c r="S262" s="179"/>
      <c r="T262" s="179"/>
      <c r="U262" s="179"/>
      <c r="V262" s="179"/>
      <c r="W262" s="179"/>
      <c r="X262" s="179"/>
      <c r="Y262" s="179"/>
      <c r="Z262" s="179"/>
      <c r="AA262" s="179"/>
      <c r="AB262" s="179"/>
      <c r="AC262" s="179"/>
      <c r="AD262" s="179"/>
      <c r="AE262" s="179"/>
      <c r="AF262" s="179"/>
      <c r="AG262" s="179"/>
      <c r="AH262" s="179"/>
      <c r="AI262" s="179"/>
      <c r="AJ262" s="179"/>
      <c r="AK262" s="179"/>
      <c r="AL262" s="179"/>
      <c r="AM262" s="179"/>
      <c r="AN262" s="179"/>
      <c r="AO262" s="179"/>
      <c r="AP262" s="179"/>
      <c r="AQ262" s="179"/>
      <c r="AR262" s="179"/>
      <c r="AS262" s="179"/>
      <c r="AT262" s="179"/>
      <c r="AU262" s="179"/>
      <c r="AV262" s="179"/>
      <c r="AW262" s="179"/>
    </row>
    <row r="263" spans="10:49" x14ac:dyDescent="0.2">
      <c r="J263" s="179"/>
      <c r="K263" s="179"/>
      <c r="L263" s="179"/>
      <c r="M263" s="179"/>
      <c r="N263" s="179"/>
      <c r="O263" s="179"/>
      <c r="P263" s="179"/>
      <c r="Q263" s="179"/>
      <c r="R263" s="179"/>
      <c r="S263" s="179"/>
      <c r="T263" s="179"/>
      <c r="U263" s="179"/>
      <c r="V263" s="179"/>
      <c r="W263" s="179"/>
      <c r="X263" s="179"/>
      <c r="Y263" s="179"/>
      <c r="Z263" s="179"/>
      <c r="AA263" s="179"/>
      <c r="AB263" s="179"/>
      <c r="AC263" s="179"/>
      <c r="AD263" s="179"/>
      <c r="AE263" s="179"/>
      <c r="AF263" s="179"/>
      <c r="AG263" s="179"/>
      <c r="AH263" s="179"/>
      <c r="AI263" s="179"/>
      <c r="AJ263" s="179"/>
      <c r="AK263" s="179"/>
      <c r="AL263" s="179"/>
      <c r="AM263" s="179"/>
      <c r="AN263" s="179"/>
      <c r="AO263" s="179"/>
      <c r="AP263" s="179"/>
      <c r="AQ263" s="179"/>
      <c r="AR263" s="179"/>
      <c r="AS263" s="179"/>
      <c r="AT263" s="179"/>
      <c r="AU263" s="179"/>
      <c r="AV263" s="179"/>
      <c r="AW263" s="179"/>
    </row>
    <row r="264" spans="10:49" x14ac:dyDescent="0.2">
      <c r="J264" s="179"/>
      <c r="K264" s="179"/>
      <c r="L264" s="179"/>
      <c r="M264" s="179"/>
      <c r="N264" s="179"/>
      <c r="O264" s="179"/>
      <c r="P264" s="179"/>
      <c r="Q264" s="179"/>
      <c r="R264" s="179"/>
      <c r="S264" s="179"/>
      <c r="T264" s="179"/>
      <c r="U264" s="179"/>
      <c r="V264" s="179"/>
      <c r="W264" s="179"/>
      <c r="X264" s="179"/>
      <c r="Y264" s="179"/>
      <c r="Z264" s="179"/>
      <c r="AA264" s="179"/>
      <c r="AB264" s="179"/>
      <c r="AC264" s="179"/>
      <c r="AD264" s="179"/>
      <c r="AE264" s="179"/>
      <c r="AF264" s="179"/>
      <c r="AG264" s="179"/>
      <c r="AH264" s="179"/>
      <c r="AI264" s="179"/>
      <c r="AJ264" s="179"/>
      <c r="AK264" s="179"/>
      <c r="AL264" s="179"/>
      <c r="AM264" s="179"/>
      <c r="AN264" s="179"/>
      <c r="AO264" s="179"/>
      <c r="AP264" s="179"/>
      <c r="AQ264" s="179"/>
      <c r="AR264" s="179"/>
      <c r="AS264" s="179"/>
      <c r="AT264" s="179"/>
      <c r="AU264" s="179"/>
      <c r="AV264" s="179"/>
      <c r="AW264" s="179"/>
    </row>
    <row r="265" spans="10:49" x14ac:dyDescent="0.2">
      <c r="J265" s="179"/>
      <c r="K265" s="179"/>
      <c r="L265" s="179"/>
      <c r="M265" s="179"/>
      <c r="N265" s="179"/>
      <c r="O265" s="179"/>
      <c r="P265" s="179"/>
      <c r="Q265" s="179"/>
      <c r="R265" s="179"/>
      <c r="S265" s="179"/>
      <c r="T265" s="179"/>
      <c r="U265" s="179"/>
      <c r="V265" s="179"/>
      <c r="W265" s="179"/>
      <c r="X265" s="179"/>
      <c r="Y265" s="179"/>
      <c r="Z265" s="179"/>
      <c r="AA265" s="179"/>
      <c r="AB265" s="179"/>
      <c r="AC265" s="179"/>
      <c r="AD265" s="179"/>
      <c r="AE265" s="179"/>
      <c r="AF265" s="179"/>
      <c r="AG265" s="179"/>
      <c r="AH265" s="179"/>
      <c r="AI265" s="179"/>
      <c r="AJ265" s="179"/>
      <c r="AK265" s="179"/>
      <c r="AL265" s="179"/>
      <c r="AM265" s="179"/>
      <c r="AN265" s="179"/>
      <c r="AO265" s="179"/>
      <c r="AP265" s="179"/>
      <c r="AQ265" s="179"/>
      <c r="AR265" s="179"/>
      <c r="AS265" s="179"/>
      <c r="AT265" s="179"/>
      <c r="AU265" s="179"/>
      <c r="AV265" s="179"/>
      <c r="AW265" s="179"/>
    </row>
    <row r="266" spans="10:49" x14ac:dyDescent="0.2">
      <c r="J266" s="179"/>
      <c r="K266" s="179"/>
      <c r="L266" s="179"/>
      <c r="M266" s="179"/>
      <c r="N266" s="179"/>
      <c r="O266" s="179"/>
      <c r="P266" s="179"/>
      <c r="Q266" s="179"/>
      <c r="R266" s="179"/>
      <c r="S266" s="179"/>
      <c r="T266" s="179"/>
      <c r="U266" s="179"/>
      <c r="V266" s="179"/>
      <c r="W266" s="179"/>
      <c r="X266" s="179"/>
      <c r="Y266" s="179"/>
      <c r="Z266" s="179"/>
      <c r="AA266" s="179"/>
      <c r="AB266" s="179"/>
      <c r="AC266" s="179"/>
      <c r="AD266" s="179"/>
      <c r="AE266" s="179"/>
      <c r="AF266" s="179"/>
      <c r="AG266" s="179"/>
      <c r="AH266" s="179"/>
      <c r="AI266" s="179"/>
      <c r="AJ266" s="179"/>
      <c r="AK266" s="179"/>
      <c r="AL266" s="179"/>
      <c r="AM266" s="179"/>
      <c r="AN266" s="179"/>
      <c r="AO266" s="179"/>
      <c r="AP266" s="179"/>
      <c r="AQ266" s="179"/>
      <c r="AR266" s="179"/>
      <c r="AS266" s="179"/>
      <c r="AT266" s="179"/>
      <c r="AU266" s="179"/>
      <c r="AV266" s="179"/>
      <c r="AW266" s="179"/>
    </row>
    <row r="267" spans="10:49" x14ac:dyDescent="0.2">
      <c r="J267" s="179"/>
      <c r="K267" s="179"/>
      <c r="L267" s="179"/>
      <c r="M267" s="179"/>
      <c r="N267" s="179"/>
      <c r="O267" s="179"/>
      <c r="P267" s="179"/>
      <c r="Q267" s="179"/>
      <c r="R267" s="179"/>
      <c r="S267" s="179"/>
      <c r="T267" s="179"/>
      <c r="U267" s="179"/>
      <c r="V267" s="179"/>
      <c r="W267" s="179"/>
      <c r="X267" s="179"/>
      <c r="Y267" s="179"/>
      <c r="Z267" s="179"/>
      <c r="AA267" s="179"/>
      <c r="AB267" s="179"/>
      <c r="AC267" s="179"/>
      <c r="AD267" s="179"/>
      <c r="AE267" s="179"/>
      <c r="AF267" s="179"/>
      <c r="AG267" s="179"/>
      <c r="AH267" s="179"/>
      <c r="AI267" s="179"/>
      <c r="AJ267" s="179"/>
      <c r="AK267" s="179"/>
      <c r="AL267" s="179"/>
      <c r="AM267" s="179"/>
      <c r="AN267" s="179"/>
      <c r="AO267" s="179"/>
      <c r="AP267" s="179"/>
      <c r="AQ267" s="179"/>
      <c r="AR267" s="179"/>
      <c r="AS267" s="179"/>
      <c r="AT267" s="179"/>
      <c r="AU267" s="179"/>
      <c r="AV267" s="179"/>
      <c r="AW267" s="179"/>
    </row>
    <row r="268" spans="10:49" x14ac:dyDescent="0.2">
      <c r="J268" s="179"/>
      <c r="K268" s="179"/>
      <c r="L268" s="179"/>
      <c r="M268" s="179"/>
      <c r="N268" s="179"/>
      <c r="O268" s="179"/>
      <c r="P268" s="179"/>
      <c r="Q268" s="179"/>
      <c r="R268" s="179"/>
      <c r="S268" s="179"/>
      <c r="T268" s="179"/>
      <c r="U268" s="179"/>
      <c r="V268" s="179"/>
      <c r="W268" s="179"/>
      <c r="X268" s="179"/>
      <c r="Y268" s="179"/>
      <c r="Z268" s="179"/>
      <c r="AA268" s="179"/>
      <c r="AB268" s="179"/>
      <c r="AC268" s="179"/>
      <c r="AD268" s="179"/>
      <c r="AE268" s="179"/>
      <c r="AF268" s="179"/>
      <c r="AG268" s="179"/>
      <c r="AH268" s="179"/>
      <c r="AI268" s="179"/>
      <c r="AJ268" s="179"/>
      <c r="AK268" s="179"/>
      <c r="AL268" s="179"/>
      <c r="AM268" s="179"/>
      <c r="AN268" s="179"/>
      <c r="AO268" s="179"/>
      <c r="AP268" s="179"/>
      <c r="AQ268" s="179"/>
      <c r="AR268" s="179"/>
      <c r="AS268" s="179"/>
      <c r="AT268" s="179"/>
      <c r="AU268" s="179"/>
      <c r="AV268" s="179"/>
      <c r="AW268" s="179"/>
    </row>
    <row r="269" spans="10:49" x14ac:dyDescent="0.2">
      <c r="J269" s="179"/>
      <c r="K269" s="179"/>
      <c r="L269" s="179"/>
      <c r="M269" s="179"/>
      <c r="N269" s="179"/>
      <c r="O269" s="179"/>
      <c r="P269" s="179"/>
      <c r="Q269" s="179"/>
      <c r="R269" s="179"/>
      <c r="S269" s="179"/>
      <c r="T269" s="179"/>
      <c r="U269" s="179"/>
      <c r="V269" s="179"/>
      <c r="W269" s="179"/>
      <c r="X269" s="179"/>
      <c r="Y269" s="179"/>
      <c r="Z269" s="179"/>
      <c r="AA269" s="179"/>
      <c r="AB269" s="179"/>
      <c r="AC269" s="179"/>
      <c r="AD269" s="179"/>
      <c r="AE269" s="179"/>
      <c r="AF269" s="179"/>
      <c r="AG269" s="179"/>
      <c r="AH269" s="179"/>
      <c r="AI269" s="179"/>
      <c r="AJ269" s="179"/>
      <c r="AK269" s="179"/>
      <c r="AL269" s="179"/>
      <c r="AM269" s="179"/>
      <c r="AN269" s="179"/>
      <c r="AO269" s="179"/>
      <c r="AP269" s="179"/>
      <c r="AQ269" s="179"/>
      <c r="AR269" s="179"/>
      <c r="AS269" s="179"/>
      <c r="AT269" s="179"/>
      <c r="AU269" s="179"/>
      <c r="AV269" s="179"/>
      <c r="AW269" s="179"/>
    </row>
    <row r="270" spans="10:49" x14ac:dyDescent="0.2">
      <c r="J270" s="179"/>
      <c r="K270" s="179"/>
      <c r="L270" s="179"/>
      <c r="M270" s="179"/>
      <c r="N270" s="179"/>
      <c r="O270" s="179"/>
      <c r="P270" s="179"/>
      <c r="Q270" s="179"/>
      <c r="R270" s="179"/>
      <c r="S270" s="179"/>
      <c r="T270" s="179"/>
      <c r="U270" s="179"/>
      <c r="V270" s="179"/>
      <c r="W270" s="179"/>
      <c r="X270" s="179"/>
      <c r="Y270" s="179"/>
      <c r="Z270" s="179"/>
      <c r="AA270" s="179"/>
      <c r="AB270" s="179"/>
      <c r="AC270" s="179"/>
      <c r="AD270" s="179"/>
      <c r="AE270" s="179"/>
      <c r="AF270" s="179"/>
      <c r="AG270" s="179"/>
      <c r="AH270" s="179"/>
      <c r="AI270" s="179"/>
      <c r="AJ270" s="179"/>
      <c r="AK270" s="179"/>
      <c r="AL270" s="179"/>
      <c r="AM270" s="179"/>
      <c r="AN270" s="179"/>
      <c r="AO270" s="179"/>
      <c r="AP270" s="179"/>
      <c r="AQ270" s="179"/>
      <c r="AR270" s="179"/>
      <c r="AS270" s="179"/>
      <c r="AT270" s="179"/>
      <c r="AU270" s="179"/>
      <c r="AV270" s="179"/>
      <c r="AW270" s="179"/>
    </row>
  </sheetData>
  <sheetProtection password="CC71" sheet="1" objects="1" scenarios="1" formatCells="0" formatColumns="0" formatRows="0"/>
  <mergeCells count="8">
    <mergeCell ref="G1:H1"/>
    <mergeCell ref="F5:H5"/>
    <mergeCell ref="A40:A42"/>
    <mergeCell ref="C40:D40"/>
    <mergeCell ref="E40:G40"/>
    <mergeCell ref="C41:D41"/>
    <mergeCell ref="E41:G41"/>
    <mergeCell ref="E42:G42"/>
  </mergeCells>
  <conditionalFormatting sqref="D4:D38">
    <cfRule type="expression" dxfId="61" priority="1" stopIfTrue="1">
      <formula>$H$3="Punkte"</formula>
    </cfRule>
    <cfRule type="expression" dxfId="60" priority="2" stopIfTrue="1">
      <formula>$H$3="BE"</formula>
    </cfRule>
  </conditionalFormatting>
  <dataValidations count="3">
    <dataValidation type="list" allowBlank="1" showInputMessage="1" showErrorMessage="1" sqref="B1">
      <formula1>"'I - 1. Extemporale aus,'I - 1. Kurzarbeit aus"</formula1>
    </dataValidation>
    <dataValidation type="list" allowBlank="1" showInputMessage="1" showErrorMessage="1" sqref="H3">
      <formula1>"BE,Punkte"</formula1>
    </dataValidation>
    <dataValidation type="list" allowBlank="1" showInputMessage="1" showErrorMessage="1" sqref="H32">
      <formula1>"E,M"</formula1>
    </dataValidation>
  </dataValidations>
  <pageMargins left="0.84" right="0.26" top="0.44" bottom="0.53" header="0.4921259845" footer="0.4921259845"/>
  <pageSetup paperSize="9" orientation="portrait" horizontalDpi="1200" verticalDpi="1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AX270"/>
  <sheetViews>
    <sheetView showGridLines="0" workbookViewId="0">
      <selection activeCell="H31" sqref="H31"/>
    </sheetView>
  </sheetViews>
  <sheetFormatPr baseColWidth="10" defaultRowHeight="12.75" x14ac:dyDescent="0.2"/>
  <cols>
    <col min="1" max="1" width="4.5703125" style="163" customWidth="1"/>
    <col min="2" max="2" width="28" style="163" customWidth="1"/>
    <col min="3" max="3" width="8.5703125" style="163" customWidth="1"/>
    <col min="4" max="4" width="6.5703125" style="163" customWidth="1"/>
    <col min="5" max="5" width="7.7109375" style="163" customWidth="1"/>
    <col min="6" max="6" width="8.42578125" style="163" customWidth="1"/>
    <col min="7" max="7" width="9" style="163" customWidth="1"/>
    <col min="8" max="8" width="9.5703125" style="163" customWidth="1"/>
    <col min="9" max="9" width="6.28515625" style="163" customWidth="1"/>
    <col min="10" max="10" width="4" style="163" hidden="1" customWidth="1"/>
    <col min="11" max="11" width="3.5703125" style="163" customWidth="1"/>
    <col min="12" max="12" width="8.7109375" style="163" customWidth="1"/>
    <col min="13" max="17" width="11.42578125" style="163"/>
    <col min="18" max="18" width="10.5703125" style="163" bestFit="1" customWidth="1"/>
    <col min="19" max="19" width="9.85546875" style="163" bestFit="1" customWidth="1"/>
    <col min="20" max="21" width="11.42578125" style="163"/>
    <col min="22" max="22" width="5.140625" style="163" customWidth="1"/>
    <col min="23" max="23" width="11.42578125" style="163"/>
    <col min="24" max="24" width="12" style="163" customWidth="1"/>
    <col min="25" max="27" width="11.42578125" style="163"/>
    <col min="28" max="28" width="1.42578125" style="163" customWidth="1"/>
    <col min="29" max="33" width="11.42578125" style="163"/>
    <col min="34" max="34" width="0.85546875" style="163" customWidth="1"/>
    <col min="35" max="16384" width="11.42578125" style="163"/>
  </cols>
  <sheetData>
    <row r="1" spans="1:14" ht="15" x14ac:dyDescent="0.25">
      <c r="A1" s="158"/>
      <c r="B1" s="159" t="str">
        <f>IF(LEN(I1Ext!$B$1)=22,"I - 2. Extemporale aus","I - 2. Kurzarbeit aus")</f>
        <v>I - 2. Extemporale aus</v>
      </c>
      <c r="C1" s="379" t="str">
        <f>IF(Notenbogen!E1="","",Notenbogen!E1)</f>
        <v/>
      </c>
      <c r="D1" s="187"/>
      <c r="E1" s="158"/>
      <c r="F1" s="160" t="s">
        <v>13</v>
      </c>
      <c r="G1" s="536"/>
      <c r="H1" s="542"/>
      <c r="K1" s="173"/>
    </row>
    <row r="2" spans="1:14" x14ac:dyDescent="0.2">
      <c r="A2" s="158"/>
      <c r="B2" s="164" t="s">
        <v>11</v>
      </c>
      <c r="C2" s="165" t="str">
        <f>IF(Notenbogen!B1="","",Notenbogen!B1)</f>
        <v/>
      </c>
      <c r="D2" s="165"/>
      <c r="E2" s="166"/>
      <c r="F2" s="164" t="s">
        <v>0</v>
      </c>
      <c r="G2" s="167" t="str">
        <f>IF(Notenbogen!M1="","",Notenbogen!M1)</f>
        <v/>
      </c>
      <c r="H2" s="158"/>
      <c r="I2" s="158"/>
      <c r="J2" s="158"/>
      <c r="K2" s="173"/>
    </row>
    <row r="3" spans="1:14" x14ac:dyDescent="0.2">
      <c r="A3" s="9" t="s">
        <v>3</v>
      </c>
      <c r="B3" s="145" t="s">
        <v>4</v>
      </c>
      <c r="C3" s="9" t="s">
        <v>18</v>
      </c>
      <c r="D3" s="9" t="s">
        <v>19</v>
      </c>
      <c r="E3" s="194"/>
      <c r="F3" s="114"/>
      <c r="G3" s="161" t="s">
        <v>48</v>
      </c>
      <c r="H3" s="109" t="s">
        <v>19</v>
      </c>
      <c r="I3" s="158"/>
      <c r="J3" s="158"/>
      <c r="K3" s="173"/>
      <c r="L3" s="115"/>
      <c r="M3" s="115"/>
      <c r="N3" s="114"/>
    </row>
    <row r="4" spans="1:14" x14ac:dyDescent="0.2">
      <c r="A4" s="9">
        <v>1</v>
      </c>
      <c r="B4" s="145" t="str">
        <f>IF(Notenbogen!B4&lt;&gt;"", Notenbogen!B4, "")</f>
        <v/>
      </c>
      <c r="C4" s="154" t="str">
        <f>IF(D4="","",IF($H$3="BE",LOOKUP(IF(E4="",D4+0.01,D4*$H$30/E4+0.5),NB!$X$249:$X$264,NB!$Y$249:$Y$264),D4))</f>
        <v/>
      </c>
      <c r="D4" s="4"/>
      <c r="E4" s="104"/>
      <c r="F4" s="158"/>
      <c r="G4" s="158"/>
      <c r="H4" s="158"/>
      <c r="I4" s="158"/>
      <c r="J4" s="168" t="str">
        <f t="shared" ref="J4:J38" si="0">+B4&amp;D4</f>
        <v/>
      </c>
      <c r="K4" s="173"/>
      <c r="L4" s="110"/>
      <c r="M4" s="110"/>
      <c r="N4" s="114"/>
    </row>
    <row r="5" spans="1:14" x14ac:dyDescent="0.2">
      <c r="A5" s="9">
        <v>2</v>
      </c>
      <c r="B5" s="145" t="str">
        <f>IF(Notenbogen!B5&lt;&gt;"", Notenbogen!B5, "")</f>
        <v/>
      </c>
      <c r="C5" s="154" t="str">
        <f>IF(D5="","",IF($H$3="BE",LOOKUP(IF(E5="",D5+0.01,D5*$H$30/E5+0.5),NB!$X$249:$X$264,NB!$Y$249:$Y$264),D5))</f>
        <v/>
      </c>
      <c r="D5" s="4"/>
      <c r="E5" s="104"/>
      <c r="F5" s="523" t="s">
        <v>12</v>
      </c>
      <c r="G5" s="524"/>
      <c r="H5" s="524"/>
      <c r="I5" s="158"/>
      <c r="J5" s="168" t="str">
        <f t="shared" si="0"/>
        <v/>
      </c>
      <c r="K5" s="173"/>
      <c r="L5" s="110"/>
      <c r="M5" s="110"/>
      <c r="N5" s="114"/>
    </row>
    <row r="6" spans="1:14" x14ac:dyDescent="0.2">
      <c r="A6" s="9">
        <v>3</v>
      </c>
      <c r="B6" s="145" t="str">
        <f>IF(Notenbogen!B6&lt;&gt;"", Notenbogen!B6, "")</f>
        <v/>
      </c>
      <c r="C6" s="154" t="str">
        <f>IF(D6="","",IF($H$3="BE",LOOKUP(IF(E6="",D6+0.01,D6*$H$30/E6+0.5),NB!$X$249:$X$264,NB!$Y$249:$Y$264),D6))</f>
        <v/>
      </c>
      <c r="D6" s="4"/>
      <c r="E6" s="104"/>
      <c r="F6" s="169" t="s">
        <v>18</v>
      </c>
      <c r="G6" s="137" t="s">
        <v>5</v>
      </c>
      <c r="H6" s="169" t="s">
        <v>17</v>
      </c>
      <c r="I6" s="158"/>
      <c r="J6" s="168" t="str">
        <f t="shared" si="0"/>
        <v/>
      </c>
      <c r="K6" s="173"/>
      <c r="L6" s="110"/>
      <c r="M6" s="110"/>
      <c r="N6" s="114"/>
    </row>
    <row r="7" spans="1:14" x14ac:dyDescent="0.2">
      <c r="A7" s="9">
        <v>4</v>
      </c>
      <c r="B7" s="145" t="str">
        <f>IF(Notenbogen!B7&lt;&gt;"", Notenbogen!B7, "")</f>
        <v/>
      </c>
      <c r="C7" s="154" t="str">
        <f>IF(D7="","",IF($H$3="BE",LOOKUP(IF(E7="",D7+0.01,D7*$H$30/E7+0.5),NB!$X$249:$X$264,NB!$Y$249:$Y$264),D7))</f>
        <v/>
      </c>
      <c r="D7" s="4"/>
      <c r="E7" s="104"/>
      <c r="F7" s="170">
        <v>15</v>
      </c>
      <c r="G7" s="88">
        <f>IF(G$25="","",COUNTIF(C$4:C$38,F7))</f>
        <v>0</v>
      </c>
      <c r="H7" s="89" t="e">
        <f t="shared" ref="H7:H22" si="1">IF(G$25="","",G7/G$25)</f>
        <v>#DIV/0!</v>
      </c>
      <c r="I7" s="158"/>
      <c r="J7" s="168" t="str">
        <f t="shared" si="0"/>
        <v/>
      </c>
      <c r="K7" s="173"/>
      <c r="L7" s="114"/>
      <c r="M7" s="114"/>
      <c r="N7" s="114"/>
    </row>
    <row r="8" spans="1:14" x14ac:dyDescent="0.2">
      <c r="A8" s="9">
        <v>5</v>
      </c>
      <c r="B8" s="145" t="str">
        <f>IF(Notenbogen!B8&lt;&gt;"", Notenbogen!B8, "")</f>
        <v/>
      </c>
      <c r="C8" s="154" t="str">
        <f>IF(D8="","",IF($H$3="BE",LOOKUP(IF(E8="",D8+0.01,D8*$H$30/E8+0.5),NB!$X$249:$X$264,NB!$Y$249:$Y$264),D8))</f>
        <v/>
      </c>
      <c r="D8" s="4"/>
      <c r="E8" s="104"/>
      <c r="F8" s="171">
        <v>14</v>
      </c>
      <c r="G8" s="84">
        <f t="shared" ref="G8:G22" si="2">IF(G$25="","",COUNTIF(C$4:C$38,F8))</f>
        <v>0</v>
      </c>
      <c r="H8" s="91" t="e">
        <f t="shared" si="1"/>
        <v>#DIV/0!</v>
      </c>
      <c r="I8" s="105" t="e">
        <f>+H7+H8+H9</f>
        <v>#DIV/0!</v>
      </c>
      <c r="J8" s="168" t="str">
        <f t="shared" si="0"/>
        <v/>
      </c>
      <c r="K8" s="173"/>
      <c r="L8" s="110"/>
      <c r="M8" s="110"/>
      <c r="N8" s="114"/>
    </row>
    <row r="9" spans="1:14" x14ac:dyDescent="0.2">
      <c r="A9" s="9">
        <v>6</v>
      </c>
      <c r="B9" s="145" t="str">
        <f>IF(Notenbogen!B9&lt;&gt;"", Notenbogen!B9, "")</f>
        <v/>
      </c>
      <c r="C9" s="154" t="str">
        <f>IF(D9="","",IF($H$3="BE",LOOKUP(IF(E9="",D9+0.01,D9*$H$30/E9+0.5),NB!$X$249:$X$264,NB!$Y$249:$Y$264),D9))</f>
        <v/>
      </c>
      <c r="D9" s="4"/>
      <c r="E9" s="104"/>
      <c r="F9" s="172">
        <v>13</v>
      </c>
      <c r="G9" s="93">
        <f t="shared" si="2"/>
        <v>0</v>
      </c>
      <c r="H9" s="94" t="e">
        <f t="shared" si="1"/>
        <v>#DIV/0!</v>
      </c>
      <c r="I9" s="158">
        <f>+G7+G8+G9</f>
        <v>0</v>
      </c>
      <c r="J9" s="168" t="str">
        <f t="shared" si="0"/>
        <v/>
      </c>
      <c r="K9" s="173"/>
      <c r="L9" s="110"/>
      <c r="M9" s="110"/>
      <c r="N9" s="114"/>
    </row>
    <row r="10" spans="1:14" x14ac:dyDescent="0.2">
      <c r="A10" s="9">
        <v>7</v>
      </c>
      <c r="B10" s="145" t="str">
        <f>IF(Notenbogen!B10&lt;&gt;"", Notenbogen!B10, "")</f>
        <v/>
      </c>
      <c r="C10" s="154" t="str">
        <f>IF(D10="","",IF($H$3="BE",LOOKUP(IF(E10="",D10+0.01,D10*$H$30/E10+0.5),NB!$X$249:$X$264,NB!$Y$249:$Y$264),D10))</f>
        <v/>
      </c>
      <c r="D10" s="4"/>
      <c r="E10" s="104"/>
      <c r="F10" s="170">
        <v>12</v>
      </c>
      <c r="G10" s="88">
        <f t="shared" si="2"/>
        <v>0</v>
      </c>
      <c r="H10" s="89" t="e">
        <f t="shared" si="1"/>
        <v>#DIV/0!</v>
      </c>
      <c r="I10" s="158"/>
      <c r="J10" s="168" t="str">
        <f t="shared" si="0"/>
        <v/>
      </c>
      <c r="K10" s="173"/>
      <c r="L10" s="110"/>
      <c r="M10" s="110"/>
      <c r="N10" s="114"/>
    </row>
    <row r="11" spans="1:14" x14ac:dyDescent="0.2">
      <c r="A11" s="9">
        <v>8</v>
      </c>
      <c r="B11" s="145" t="str">
        <f>IF(Notenbogen!B11&lt;&gt;"", Notenbogen!B11, "")</f>
        <v/>
      </c>
      <c r="C11" s="154" t="str">
        <f>IF(D11="","",IF($H$3="BE",LOOKUP(IF(E11="",D11+0.01,D11*$H$30/E11+0.5),NB!$X$249:$X$264,NB!$Y$249:$Y$264),D11))</f>
        <v/>
      </c>
      <c r="D11" s="4"/>
      <c r="E11" s="104"/>
      <c r="F11" s="171">
        <v>11</v>
      </c>
      <c r="G11" s="84">
        <f t="shared" si="2"/>
        <v>0</v>
      </c>
      <c r="H11" s="91" t="e">
        <f t="shared" si="1"/>
        <v>#DIV/0!</v>
      </c>
      <c r="I11" s="105" t="e">
        <f>+H10+H11+H12</f>
        <v>#DIV/0!</v>
      </c>
      <c r="J11" s="168" t="str">
        <f t="shared" si="0"/>
        <v/>
      </c>
      <c r="K11" s="173"/>
      <c r="L11" s="110"/>
      <c r="M11" s="110"/>
      <c r="N11" s="114"/>
    </row>
    <row r="12" spans="1:14" x14ac:dyDescent="0.2">
      <c r="A12" s="9">
        <v>9</v>
      </c>
      <c r="B12" s="145" t="str">
        <f>IF(Notenbogen!B12&lt;&gt;"", Notenbogen!B12, "")</f>
        <v/>
      </c>
      <c r="C12" s="154" t="str">
        <f>IF(D12="","",IF($H$3="BE",LOOKUP(IF(E12="",D12+0.01,D12*$H$30/E12+0.5),NB!$X$249:$X$264,NB!$Y$249:$Y$264),D12))</f>
        <v/>
      </c>
      <c r="D12" s="4"/>
      <c r="E12" s="104"/>
      <c r="F12" s="172">
        <v>10</v>
      </c>
      <c r="G12" s="93">
        <f t="shared" si="2"/>
        <v>0</v>
      </c>
      <c r="H12" s="94" t="e">
        <f t="shared" si="1"/>
        <v>#DIV/0!</v>
      </c>
      <c r="I12" s="158">
        <f>+G10+G11+G12</f>
        <v>0</v>
      </c>
      <c r="J12" s="168" t="str">
        <f t="shared" si="0"/>
        <v/>
      </c>
      <c r="K12" s="173"/>
      <c r="L12" s="114"/>
      <c r="M12" s="114"/>
      <c r="N12" s="114"/>
    </row>
    <row r="13" spans="1:14" x14ac:dyDescent="0.2">
      <c r="A13" s="9">
        <v>10</v>
      </c>
      <c r="B13" s="145" t="str">
        <f>IF(Notenbogen!B13&lt;&gt;"", Notenbogen!B13, "")</f>
        <v/>
      </c>
      <c r="C13" s="154" t="str">
        <f>IF(D13="","",IF($H$3="BE",LOOKUP(IF(E13="",D13+0.01,D13*$H$30/E13+0.5),NB!$X$249:$X$264,NB!$Y$249:$Y$264),D13))</f>
        <v/>
      </c>
      <c r="D13" s="4"/>
      <c r="E13" s="104"/>
      <c r="F13" s="97">
        <v>9</v>
      </c>
      <c r="G13" s="88">
        <f t="shared" si="2"/>
        <v>0</v>
      </c>
      <c r="H13" s="89" t="e">
        <f t="shared" si="1"/>
        <v>#DIV/0!</v>
      </c>
      <c r="I13" s="158"/>
      <c r="J13" s="168" t="str">
        <f t="shared" si="0"/>
        <v/>
      </c>
      <c r="K13" s="173"/>
      <c r="L13" s="110"/>
      <c r="M13" s="110"/>
      <c r="N13" s="114"/>
    </row>
    <row r="14" spans="1:14" x14ac:dyDescent="0.2">
      <c r="A14" s="9">
        <v>11</v>
      </c>
      <c r="B14" s="145" t="str">
        <f>IF(Notenbogen!B14&lt;&gt;"", Notenbogen!B14, "")</f>
        <v/>
      </c>
      <c r="C14" s="154" t="str">
        <f>IF(D14="","",IF($H$3="BE",LOOKUP(IF(E14="",D14+0.01,D14*$H$30/E14+0.5),NB!$X$249:$X$264,NB!$Y$249:$Y$264),D14))</f>
        <v/>
      </c>
      <c r="D14" s="4"/>
      <c r="E14" s="104"/>
      <c r="F14" s="171">
        <v>8</v>
      </c>
      <c r="G14" s="84">
        <f t="shared" si="2"/>
        <v>0</v>
      </c>
      <c r="H14" s="91" t="e">
        <f t="shared" si="1"/>
        <v>#DIV/0!</v>
      </c>
      <c r="I14" s="105" t="e">
        <f>+H13+H14+H15</f>
        <v>#DIV/0!</v>
      </c>
      <c r="J14" s="168" t="str">
        <f t="shared" si="0"/>
        <v/>
      </c>
      <c r="K14" s="173"/>
      <c r="L14" s="114"/>
      <c r="M14" s="114"/>
      <c r="N14" s="114"/>
    </row>
    <row r="15" spans="1:14" x14ac:dyDescent="0.2">
      <c r="A15" s="9">
        <v>12</v>
      </c>
      <c r="B15" s="145" t="str">
        <f>IF(Notenbogen!B15&lt;&gt;"", Notenbogen!B15, "")</f>
        <v/>
      </c>
      <c r="C15" s="154" t="str">
        <f>IF(D15="","",IF($H$3="BE",LOOKUP(IF(E15="",D15+0.01,D15*$H$30/E15+0.5),NB!$X$249:$X$264,NB!$Y$249:$Y$264),D15))</f>
        <v/>
      </c>
      <c r="D15" s="4"/>
      <c r="E15" s="104"/>
      <c r="F15" s="96">
        <v>7</v>
      </c>
      <c r="G15" s="93">
        <f t="shared" si="2"/>
        <v>0</v>
      </c>
      <c r="H15" s="94" t="e">
        <f t="shared" si="1"/>
        <v>#DIV/0!</v>
      </c>
      <c r="I15" s="158">
        <f>+G13+G14+G15</f>
        <v>0</v>
      </c>
      <c r="J15" s="168" t="str">
        <f t="shared" si="0"/>
        <v/>
      </c>
      <c r="K15" s="173"/>
    </row>
    <row r="16" spans="1:14" x14ac:dyDescent="0.2">
      <c r="A16" s="9">
        <v>13</v>
      </c>
      <c r="B16" s="145" t="str">
        <f>IF(Notenbogen!B16&lt;&gt;"", Notenbogen!B16, "")</f>
        <v/>
      </c>
      <c r="C16" s="154" t="str">
        <f>IF(D16="","",IF($H$3="BE",LOOKUP(IF(E16="",D16+0.01,D16*$H$30/E16+0.5),NB!$X$249:$X$264,NB!$Y$249:$Y$264),D16))</f>
        <v/>
      </c>
      <c r="D16" s="4"/>
      <c r="E16" s="104"/>
      <c r="F16" s="97">
        <v>6</v>
      </c>
      <c r="G16" s="88">
        <f t="shared" si="2"/>
        <v>0</v>
      </c>
      <c r="H16" s="89" t="e">
        <f t="shared" si="1"/>
        <v>#DIV/0!</v>
      </c>
      <c r="I16" s="158"/>
      <c r="J16" s="168" t="str">
        <f t="shared" si="0"/>
        <v/>
      </c>
      <c r="K16" s="173"/>
    </row>
    <row r="17" spans="1:12" x14ac:dyDescent="0.2">
      <c r="A17" s="9">
        <v>14</v>
      </c>
      <c r="B17" s="145" t="str">
        <f>IF(Notenbogen!B17&lt;&gt;"", Notenbogen!B17, "")</f>
        <v/>
      </c>
      <c r="C17" s="154" t="str">
        <f>IF(D17="","",IF($H$3="BE",LOOKUP(IF(E17="",D17+0.01,D17*$H$30/E17+0.5),NB!$X$249:$X$264,NB!$Y$249:$Y$264),D17))</f>
        <v/>
      </c>
      <c r="D17" s="4"/>
      <c r="E17" s="104"/>
      <c r="F17" s="98">
        <v>5</v>
      </c>
      <c r="G17" s="84">
        <f t="shared" si="2"/>
        <v>0</v>
      </c>
      <c r="H17" s="91" t="e">
        <f t="shared" si="1"/>
        <v>#DIV/0!</v>
      </c>
      <c r="I17" s="105" t="e">
        <f>+H16+H17+H18</f>
        <v>#DIV/0!</v>
      </c>
      <c r="J17" s="168" t="str">
        <f t="shared" si="0"/>
        <v/>
      </c>
      <c r="K17" s="173"/>
    </row>
    <row r="18" spans="1:12" x14ac:dyDescent="0.2">
      <c r="A18" s="9">
        <v>15</v>
      </c>
      <c r="B18" s="145" t="str">
        <f>IF(Notenbogen!B18&lt;&gt;"", Notenbogen!B18, "")</f>
        <v/>
      </c>
      <c r="C18" s="154" t="str">
        <f>IF(D18="","",IF($H$3="BE",LOOKUP(IF(E18="",D18+0.01,D18*$H$30/E18+0.5),NB!$X$249:$X$264,NB!$Y$249:$Y$264),D18))</f>
        <v/>
      </c>
      <c r="D18" s="4"/>
      <c r="E18" s="104"/>
      <c r="F18" s="172">
        <v>4</v>
      </c>
      <c r="G18" s="93">
        <f t="shared" si="2"/>
        <v>0</v>
      </c>
      <c r="H18" s="94" t="e">
        <f t="shared" si="1"/>
        <v>#DIV/0!</v>
      </c>
      <c r="I18" s="158">
        <f>+G16+G17+G18</f>
        <v>0</v>
      </c>
      <c r="J18" s="168" t="str">
        <f t="shared" si="0"/>
        <v/>
      </c>
      <c r="K18" s="158"/>
    </row>
    <row r="19" spans="1:12" x14ac:dyDescent="0.2">
      <c r="A19" s="9">
        <v>16</v>
      </c>
      <c r="B19" s="145" t="str">
        <f>IF(Notenbogen!B19&lt;&gt;"", Notenbogen!B19, "")</f>
        <v/>
      </c>
      <c r="C19" s="154" t="str">
        <f>IF(D19="","",IF($H$3="BE",LOOKUP(IF(E19="",D19+0.01,D19*$H$30/E19+0.5),NB!$X$249:$X$264,NB!$Y$249:$Y$264),D19))</f>
        <v/>
      </c>
      <c r="D19" s="4"/>
      <c r="E19" s="104"/>
      <c r="F19" s="170">
        <v>3</v>
      </c>
      <c r="G19" s="88">
        <f t="shared" si="2"/>
        <v>0</v>
      </c>
      <c r="H19" s="89" t="e">
        <f t="shared" si="1"/>
        <v>#DIV/0!</v>
      </c>
      <c r="I19" s="158"/>
      <c r="J19" s="168" t="str">
        <f t="shared" si="0"/>
        <v/>
      </c>
      <c r="K19" s="158"/>
    </row>
    <row r="20" spans="1:12" x14ac:dyDescent="0.2">
      <c r="A20" s="9">
        <v>17</v>
      </c>
      <c r="B20" s="145" t="str">
        <f>IF(Notenbogen!B20&lt;&gt;"", Notenbogen!B20, "")</f>
        <v/>
      </c>
      <c r="C20" s="154" t="str">
        <f>IF(D20="","",IF($H$3="BE",LOOKUP(IF(E20="",D20+0.01,D20*$H$30/E20+0.5),NB!$X$249:$X$264,NB!$Y$249:$Y$264),D20))</f>
        <v/>
      </c>
      <c r="D20" s="4"/>
      <c r="E20" s="104"/>
      <c r="F20" s="171">
        <v>2</v>
      </c>
      <c r="G20" s="84">
        <f t="shared" si="2"/>
        <v>0</v>
      </c>
      <c r="H20" s="91" t="e">
        <f t="shared" si="1"/>
        <v>#DIV/0!</v>
      </c>
      <c r="I20" s="105" t="e">
        <f>+H19+H20+H21</f>
        <v>#DIV/0!</v>
      </c>
      <c r="J20" s="168" t="str">
        <f t="shared" si="0"/>
        <v/>
      </c>
      <c r="K20" s="158"/>
    </row>
    <row r="21" spans="1:12" x14ac:dyDescent="0.2">
      <c r="A21" s="9">
        <v>18</v>
      </c>
      <c r="B21" s="145" t="str">
        <f>IF(Notenbogen!B21&lt;&gt;"", Notenbogen!B21, "")</f>
        <v/>
      </c>
      <c r="C21" s="154" t="str">
        <f>IF(D21="","",IF($H$3="BE",LOOKUP(IF(E21="",D21+0.01,D21*$H$30/E21+0.5),NB!$X$249:$X$264,NB!$Y$249:$Y$264),D21))</f>
        <v/>
      </c>
      <c r="D21" s="4"/>
      <c r="E21" s="104"/>
      <c r="F21" s="172">
        <v>1</v>
      </c>
      <c r="G21" s="93">
        <f t="shared" si="2"/>
        <v>0</v>
      </c>
      <c r="H21" s="94" t="e">
        <f t="shared" si="1"/>
        <v>#DIV/0!</v>
      </c>
      <c r="I21" s="158">
        <f>+G19+G20+G21</f>
        <v>0</v>
      </c>
      <c r="J21" s="168" t="str">
        <f t="shared" si="0"/>
        <v/>
      </c>
      <c r="K21" s="158"/>
    </row>
    <row r="22" spans="1:12" x14ac:dyDescent="0.2">
      <c r="A22" s="9">
        <v>19</v>
      </c>
      <c r="B22" s="145" t="str">
        <f>IF(Notenbogen!B22&lt;&gt;"", Notenbogen!B22, "")</f>
        <v/>
      </c>
      <c r="C22" s="154" t="str">
        <f>IF(D22="","",IF($H$3="BE",LOOKUP(IF(E22="",D22+0.01,D22*$H$30/E22+0.5),NB!$X$249:$X$264,NB!$Y$249:$Y$264),D22))</f>
        <v/>
      </c>
      <c r="D22" s="4"/>
      <c r="E22" s="104"/>
      <c r="F22" s="174">
        <v>0</v>
      </c>
      <c r="G22" s="85">
        <f t="shared" si="2"/>
        <v>0</v>
      </c>
      <c r="H22" s="86" t="e">
        <f t="shared" si="1"/>
        <v>#DIV/0!</v>
      </c>
      <c r="I22" s="105" t="e">
        <f>+H22</f>
        <v>#DIV/0!</v>
      </c>
      <c r="J22" s="175" t="str">
        <f t="shared" si="0"/>
        <v/>
      </c>
      <c r="K22" s="158"/>
    </row>
    <row r="23" spans="1:12" x14ac:dyDescent="0.2">
      <c r="A23" s="9">
        <v>20</v>
      </c>
      <c r="B23" s="145" t="str">
        <f>IF(Notenbogen!B23&lt;&gt;"", Notenbogen!B23, "")</f>
        <v/>
      </c>
      <c r="C23" s="154" t="str">
        <f>IF(D23="","",IF($H$3="BE",LOOKUP(IF(E23="",D23+0.01,D23*$H$30/E23+0.5),NB!$X$249:$X$264,NB!$Y$249:$Y$264),D23))</f>
        <v/>
      </c>
      <c r="D23" s="4"/>
      <c r="E23" s="104"/>
      <c r="F23" s="176" t="s">
        <v>38</v>
      </c>
      <c r="G23" s="156" t="e">
        <f>AVERAGE(C4:C38)</f>
        <v>#DIV/0!</v>
      </c>
      <c r="H23" s="193" t="e">
        <f>+(17-G23)/3</f>
        <v>#DIV/0!</v>
      </c>
      <c r="I23" s="158">
        <f>+G22</f>
        <v>0</v>
      </c>
      <c r="J23" s="175" t="str">
        <f t="shared" si="0"/>
        <v/>
      </c>
      <c r="K23" s="158"/>
    </row>
    <row r="24" spans="1:12" x14ac:dyDescent="0.2">
      <c r="A24" s="9">
        <v>21</v>
      </c>
      <c r="B24" s="145" t="str">
        <f>IF(Notenbogen!B24&lt;&gt;"", Notenbogen!B24, "")</f>
        <v/>
      </c>
      <c r="C24" s="154" t="str">
        <f>IF(D24="","",IF($H$3="BE",LOOKUP(IF(E24="",D24+0.01,D24*$H$30/E24+0.5),NB!$X$249:$X$264,NB!$Y$249:$Y$264),D24))</f>
        <v/>
      </c>
      <c r="D24" s="4"/>
      <c r="E24" s="104"/>
      <c r="F24" s="158"/>
      <c r="G24" s="158"/>
      <c r="H24" s="158"/>
      <c r="I24" s="158"/>
      <c r="J24" s="175" t="str">
        <f t="shared" si="0"/>
        <v/>
      </c>
      <c r="K24" s="158"/>
    </row>
    <row r="25" spans="1:12" x14ac:dyDescent="0.2">
      <c r="A25" s="9">
        <v>22</v>
      </c>
      <c r="B25" s="145" t="str">
        <f>IF(Notenbogen!B25&lt;&gt;"", Notenbogen!B25, "")</f>
        <v/>
      </c>
      <c r="C25" s="154" t="str">
        <f>IF(D25="","",IF($H$3="BE",LOOKUP(IF(E25="",D25+0.01,D25*$H$30/E25+0.5),NB!$X$249:$X$264,NB!$Y$249:$Y$264),D25))</f>
        <v/>
      </c>
      <c r="D25" s="4"/>
      <c r="E25" s="104"/>
      <c r="F25" s="177" t="s">
        <v>14</v>
      </c>
      <c r="G25" s="7">
        <f>COUNT(D4:D38)</f>
        <v>0</v>
      </c>
      <c r="H25" s="158"/>
      <c r="I25" s="158"/>
      <c r="J25" s="175" t="str">
        <f t="shared" si="0"/>
        <v/>
      </c>
      <c r="K25" s="158"/>
    </row>
    <row r="26" spans="1:12" x14ac:dyDescent="0.2">
      <c r="A26" s="9">
        <v>23</v>
      </c>
      <c r="B26" s="145" t="str">
        <f>IF(Notenbogen!B26&lt;&gt;"", Notenbogen!B26, "")</f>
        <v/>
      </c>
      <c r="C26" s="154" t="str">
        <f>IF(D26="","",IF($H$3="BE",LOOKUP(IF(E26="",D26+0.01,D26*$H$30/E26+0.5),NB!$X$249:$X$264,NB!$Y$249:$Y$264),D26))</f>
        <v/>
      </c>
      <c r="D26" s="4"/>
      <c r="E26" s="104"/>
      <c r="F26" s="178" t="s">
        <v>15</v>
      </c>
      <c r="G26" s="8">
        <f>+G27-G25</f>
        <v>0</v>
      </c>
      <c r="H26" s="158"/>
      <c r="I26" s="158"/>
      <c r="J26" s="175" t="str">
        <f t="shared" si="0"/>
        <v/>
      </c>
      <c r="K26" s="158"/>
    </row>
    <row r="27" spans="1:12" x14ac:dyDescent="0.2">
      <c r="A27" s="9">
        <v>24</v>
      </c>
      <c r="B27" s="145" t="str">
        <f>IF(Notenbogen!B27&lt;&gt;"", Notenbogen!B27, "")</f>
        <v/>
      </c>
      <c r="C27" s="154" t="str">
        <f>IF(D27="","",IF($H$3="BE",LOOKUP(IF(E27="",D27+0.01,D27*$H$30/E27+0.5),NB!$X$249:$X$264,NB!$Y$249:$Y$264),D27))</f>
        <v/>
      </c>
      <c r="D27" s="4"/>
      <c r="E27" s="104"/>
      <c r="F27" s="178" t="s">
        <v>16</v>
      </c>
      <c r="G27" s="8">
        <f>35-COUNTIF(J4:J38,"")</f>
        <v>0</v>
      </c>
      <c r="H27" s="158"/>
      <c r="I27" s="158"/>
      <c r="J27" s="175" t="str">
        <f t="shared" si="0"/>
        <v/>
      </c>
      <c r="K27" s="158"/>
    </row>
    <row r="28" spans="1:12" x14ac:dyDescent="0.2">
      <c r="A28" s="9">
        <v>25</v>
      </c>
      <c r="B28" s="145" t="str">
        <f>IF(Notenbogen!B28&lt;&gt;"", Notenbogen!B28, "")</f>
        <v/>
      </c>
      <c r="C28" s="154" t="str">
        <f>IF(D28="","",IF($H$3="BE",LOOKUP(IF(E28="",D28+0.01,D28*$H$30/E28+0.5),NB!$X$249:$X$264,NB!$Y$249:$Y$264),D28))</f>
        <v/>
      </c>
      <c r="D28" s="4"/>
      <c r="E28" s="104"/>
      <c r="F28" s="179"/>
      <c r="G28" s="179"/>
      <c r="H28" s="179"/>
      <c r="I28" s="158"/>
      <c r="J28" s="175" t="str">
        <f t="shared" si="0"/>
        <v/>
      </c>
      <c r="K28" s="158"/>
      <c r="L28" s="179"/>
    </row>
    <row r="29" spans="1:12" ht="13.5" thickBot="1" x14ac:dyDescent="0.25">
      <c r="A29" s="9">
        <v>26</v>
      </c>
      <c r="B29" s="145" t="str">
        <f>IF(Notenbogen!B29&lt;&gt;"", Notenbogen!B29, "")</f>
        <v/>
      </c>
      <c r="C29" s="154" t="str">
        <f>IF(D29="","",IF($H$3="BE",LOOKUP(IF(E29="",D29+0.01,D29*$H$30/E29+0.5),NB!$X$249:$X$264,NB!$Y$249:$Y$264),D29))</f>
        <v/>
      </c>
      <c r="D29" s="4"/>
      <c r="E29" s="104"/>
      <c r="F29" s="184" t="s">
        <v>20</v>
      </c>
      <c r="G29" s="179"/>
      <c r="I29" s="158"/>
      <c r="J29" s="181" t="str">
        <f t="shared" si="0"/>
        <v/>
      </c>
      <c r="K29" s="158"/>
      <c r="L29" s="179"/>
    </row>
    <row r="30" spans="1:12" ht="13.5" thickBot="1" x14ac:dyDescent="0.25">
      <c r="A30" s="9">
        <v>27</v>
      </c>
      <c r="B30" s="145" t="str">
        <f>IF(Notenbogen!B30&lt;&gt;"", Notenbogen!B30, "")</f>
        <v/>
      </c>
      <c r="C30" s="154" t="str">
        <f>IF(D30="","",IF($H$3="BE",LOOKUP(IF(E30="",D30+0.01,D30*$H$30/E30+0.5),NB!$X$249:$X$264,NB!$Y$249:$Y$264),D30))</f>
        <v/>
      </c>
      <c r="D30" s="4"/>
      <c r="E30" s="104"/>
      <c r="F30" s="179"/>
      <c r="G30" s="179"/>
      <c r="H30" s="13">
        <v>20</v>
      </c>
      <c r="I30" s="158"/>
      <c r="J30" s="181" t="str">
        <f t="shared" si="0"/>
        <v/>
      </c>
      <c r="K30" s="158"/>
      <c r="L30" s="179"/>
    </row>
    <row r="31" spans="1:12" ht="13.5" thickBot="1" x14ac:dyDescent="0.25">
      <c r="A31" s="9">
        <v>28</v>
      </c>
      <c r="B31" s="145" t="str">
        <f>IF(Notenbogen!B31&lt;&gt;"", Notenbogen!B31, "")</f>
        <v/>
      </c>
      <c r="C31" s="154" t="str">
        <f>IF(D31="","",IF($H$3="BE",LOOKUP(IF(E31="",D31+0.01,D31*$H$30/E31+0.5),NB!$X$249:$X$264,NB!$Y$249:$Y$264),D31))</f>
        <v/>
      </c>
      <c r="D31" s="4"/>
      <c r="E31" s="104"/>
      <c r="J31" s="181" t="str">
        <f t="shared" si="0"/>
        <v/>
      </c>
      <c r="K31" s="158"/>
      <c r="L31" s="179"/>
    </row>
    <row r="32" spans="1:12" ht="13.5" thickBot="1" x14ac:dyDescent="0.25">
      <c r="A32" s="9">
        <v>29</v>
      </c>
      <c r="B32" s="145" t="str">
        <f>IF(Notenbogen!B32&lt;&gt;"", Notenbogen!B32, "")</f>
        <v/>
      </c>
      <c r="C32" s="154" t="str">
        <f>IF(D32="","",IF($H$3="BE",LOOKUP(IF(E32="",D32+0.01,D32*$H$30/E32+0.5),NB!$X$249:$X$264,NB!$Y$249:$Y$264),D32))</f>
        <v/>
      </c>
      <c r="D32" s="4"/>
      <c r="E32" s="104"/>
      <c r="F32" s="182" t="s">
        <v>39</v>
      </c>
      <c r="G32" s="179"/>
      <c r="H32" s="81" t="s">
        <v>142</v>
      </c>
      <c r="J32" s="181" t="str">
        <f t="shared" si="0"/>
        <v/>
      </c>
      <c r="K32" s="158"/>
      <c r="L32" s="179"/>
    </row>
    <row r="33" spans="1:49" x14ac:dyDescent="0.2">
      <c r="A33" s="9">
        <v>30</v>
      </c>
      <c r="B33" s="145" t="str">
        <f>IF(Notenbogen!B33&lt;&gt;"", Notenbogen!B33, "")</f>
        <v/>
      </c>
      <c r="C33" s="154" t="str">
        <f>IF(D33="","",IF($H$3="BE",LOOKUP(IF(E33="",D33+0.01,D33*$H$30/E33+0.5),NB!$X$249:$X$264,NB!$Y$249:$Y$264),D33))</f>
        <v/>
      </c>
      <c r="D33" s="4"/>
      <c r="E33" s="104"/>
      <c r="F33" s="182" t="s">
        <v>21</v>
      </c>
      <c r="G33" s="179"/>
      <c r="H33" s="183"/>
      <c r="I33" s="182"/>
      <c r="J33" s="181" t="str">
        <f t="shared" si="0"/>
        <v/>
      </c>
      <c r="K33" s="158"/>
      <c r="L33" s="179"/>
    </row>
    <row r="34" spans="1:49" x14ac:dyDescent="0.2">
      <c r="A34" s="9">
        <v>31</v>
      </c>
      <c r="B34" s="145" t="str">
        <f>IF(Notenbogen!B34&lt;&gt;"", Notenbogen!B34, "")</f>
        <v/>
      </c>
      <c r="C34" s="154" t="str">
        <f>IF(D34="","",IF($H$3="BE",LOOKUP(IF(E34="",D34+0.01,D34*$H$30/E34+0.5),NB!$X$249:$X$264,NB!$Y$249:$Y$264),D34))</f>
        <v/>
      </c>
      <c r="D34" s="4"/>
      <c r="E34" s="104"/>
      <c r="F34" s="184" t="s">
        <v>22</v>
      </c>
      <c r="G34" s="182"/>
      <c r="H34" s="14">
        <v>34</v>
      </c>
      <c r="I34" s="185" t="s">
        <v>23</v>
      </c>
      <c r="J34" s="181" t="str">
        <f t="shared" si="0"/>
        <v/>
      </c>
      <c r="K34" s="158"/>
      <c r="L34" s="179"/>
    </row>
    <row r="35" spans="1:49" x14ac:dyDescent="0.2">
      <c r="A35" s="9">
        <v>32</v>
      </c>
      <c r="B35" s="145" t="str">
        <f>IF(Notenbogen!B35&lt;&gt;"", Notenbogen!B35, "")</f>
        <v/>
      </c>
      <c r="C35" s="154" t="str">
        <f>IF(D35="","",IF($H$3="BE",LOOKUP(IF(E35="",D35+0.01,D35*$H$30/E35+0.5),NB!$X$249:$X$264,NB!$Y$249:$Y$264),D35))</f>
        <v/>
      </c>
      <c r="D35" s="4"/>
      <c r="E35" s="104"/>
      <c r="F35" s="184" t="s">
        <v>24</v>
      </c>
      <c r="G35" s="182"/>
      <c r="H35" s="14">
        <v>49</v>
      </c>
      <c r="I35" s="185" t="s">
        <v>23</v>
      </c>
      <c r="J35" s="181" t="str">
        <f t="shared" si="0"/>
        <v/>
      </c>
      <c r="K35" s="158"/>
      <c r="L35" s="179"/>
    </row>
    <row r="36" spans="1:49" x14ac:dyDescent="0.2">
      <c r="A36" s="9">
        <v>33</v>
      </c>
      <c r="B36" s="145" t="str">
        <f>IF(Notenbogen!B36&lt;&gt;"", Notenbogen!B36, "")</f>
        <v/>
      </c>
      <c r="C36" s="154" t="str">
        <f>IF(D36="","",IF($H$3="BE",LOOKUP(IF(E36="",D36+0.01,D36*$H$30/E36+0.5),NB!$X$249:$X$264,NB!$Y$249:$Y$264),D36))</f>
        <v/>
      </c>
      <c r="D36" s="4"/>
      <c r="E36" s="104"/>
      <c r="F36" s="182"/>
      <c r="G36" s="179"/>
      <c r="H36" s="179"/>
      <c r="I36" s="158"/>
      <c r="J36" s="181" t="str">
        <f t="shared" si="0"/>
        <v/>
      </c>
      <c r="K36" s="158"/>
      <c r="L36" s="179"/>
    </row>
    <row r="37" spans="1:49" x14ac:dyDescent="0.2">
      <c r="A37" s="9">
        <v>34</v>
      </c>
      <c r="B37" s="145" t="str">
        <f>IF(Notenbogen!B37&lt;&gt;"", Notenbogen!B37, "")</f>
        <v/>
      </c>
      <c r="C37" s="154" t="str">
        <f>IF(D37="","",IF($H$3="BE",LOOKUP(IF(E37="",D37+0.01,D37*$H$30/E37+0.5),NB!$X$249:$X$264,NB!$Y$249:$Y$264),D37))</f>
        <v/>
      </c>
      <c r="D37" s="4"/>
      <c r="E37" s="104"/>
      <c r="J37" s="181" t="str">
        <f t="shared" si="0"/>
        <v/>
      </c>
      <c r="K37" s="179"/>
      <c r="L37" s="179"/>
      <c r="M37" s="179"/>
      <c r="N37" s="179"/>
      <c r="O37" s="179"/>
      <c r="P37" s="179"/>
      <c r="Q37" s="179"/>
      <c r="R37" s="179"/>
      <c r="S37" s="179"/>
      <c r="T37" s="179"/>
      <c r="U37" s="179"/>
      <c r="V37" s="179"/>
      <c r="W37" s="179"/>
      <c r="X37" s="179"/>
      <c r="Y37" s="179"/>
      <c r="Z37" s="179"/>
      <c r="AA37" s="179"/>
      <c r="AB37" s="179"/>
      <c r="AC37" s="179"/>
      <c r="AD37" s="179"/>
      <c r="AE37" s="179"/>
      <c r="AF37" s="179"/>
      <c r="AG37" s="179"/>
      <c r="AH37" s="179"/>
      <c r="AI37" s="179"/>
      <c r="AJ37" s="179"/>
      <c r="AK37" s="179"/>
      <c r="AL37" s="179"/>
      <c r="AM37" s="179"/>
      <c r="AN37" s="179"/>
      <c r="AO37" s="179"/>
      <c r="AP37" s="179"/>
      <c r="AQ37" s="179"/>
      <c r="AR37" s="179"/>
      <c r="AS37" s="179"/>
      <c r="AT37" s="179"/>
      <c r="AU37" s="179"/>
      <c r="AV37" s="179"/>
      <c r="AW37" s="179"/>
    </row>
    <row r="38" spans="1:49" x14ac:dyDescent="0.2">
      <c r="A38" s="9">
        <v>35</v>
      </c>
      <c r="B38" s="145" t="str">
        <f>IF(Notenbogen!B38&lt;&gt;"", Notenbogen!B38, "")</f>
        <v/>
      </c>
      <c r="C38" s="154" t="str">
        <f>IF(D38="","",IF($H$3="BE",LOOKUP(IF(E38="",D38+0.01,D38*$H$30/E38+0.5),NB!$X$249:$X$264,NB!$Y$249:$Y$264),D38))</f>
        <v/>
      </c>
      <c r="D38" s="4"/>
      <c r="E38" s="104"/>
      <c r="F38" s="179"/>
      <c r="G38" s="179"/>
      <c r="J38" s="181" t="str">
        <f t="shared" si="0"/>
        <v/>
      </c>
      <c r="K38" s="179"/>
      <c r="L38" s="179"/>
      <c r="M38" s="179"/>
      <c r="N38" s="179"/>
      <c r="O38" s="179"/>
      <c r="P38" s="179"/>
      <c r="Q38" s="179"/>
      <c r="R38" s="179"/>
      <c r="S38" s="179"/>
      <c r="T38" s="179"/>
      <c r="U38" s="179"/>
      <c r="V38" s="179"/>
      <c r="W38" s="179"/>
      <c r="X38" s="179"/>
      <c r="Y38" s="179"/>
      <c r="Z38" s="179"/>
      <c r="AA38" s="179"/>
      <c r="AB38" s="179"/>
      <c r="AC38" s="179"/>
      <c r="AD38" s="179"/>
      <c r="AE38" s="179"/>
      <c r="AF38" s="179"/>
      <c r="AG38" s="179"/>
      <c r="AH38" s="179"/>
      <c r="AI38" s="179"/>
      <c r="AJ38" s="179"/>
      <c r="AK38" s="179"/>
      <c r="AL38" s="179"/>
      <c r="AM38" s="179"/>
      <c r="AN38" s="179"/>
      <c r="AO38" s="179"/>
      <c r="AP38" s="179"/>
      <c r="AQ38" s="179"/>
      <c r="AR38" s="179"/>
      <c r="AS38" s="179"/>
      <c r="AT38" s="179"/>
      <c r="AU38" s="179"/>
      <c r="AV38" s="179"/>
      <c r="AW38" s="179"/>
    </row>
    <row r="39" spans="1:49" ht="9" customHeight="1" thickBot="1" x14ac:dyDescent="0.25">
      <c r="J39" s="179"/>
      <c r="K39" s="179"/>
      <c r="L39" s="179"/>
      <c r="M39" s="179"/>
      <c r="N39" s="179"/>
      <c r="O39" s="179"/>
      <c r="P39" s="179"/>
      <c r="Q39" s="179"/>
      <c r="R39" s="179"/>
      <c r="S39" s="179"/>
      <c r="T39" s="179"/>
      <c r="U39" s="179"/>
      <c r="V39" s="179"/>
      <c r="W39" s="179"/>
      <c r="X39" s="179"/>
      <c r="Y39" s="179"/>
      <c r="Z39" s="179"/>
      <c r="AA39" s="179"/>
      <c r="AB39" s="179"/>
      <c r="AC39" s="179"/>
      <c r="AD39" s="179"/>
      <c r="AE39" s="179"/>
      <c r="AF39" s="179"/>
      <c r="AG39" s="179"/>
      <c r="AH39" s="179"/>
      <c r="AI39" s="179"/>
      <c r="AJ39" s="179"/>
      <c r="AK39" s="179"/>
      <c r="AL39" s="179"/>
      <c r="AM39" s="179"/>
      <c r="AN39" s="179"/>
      <c r="AO39" s="179"/>
      <c r="AP39" s="179"/>
      <c r="AQ39" s="179"/>
      <c r="AR39" s="179"/>
      <c r="AS39" s="179"/>
      <c r="AT39" s="179"/>
      <c r="AU39" s="179"/>
      <c r="AV39" s="179"/>
      <c r="AW39" s="179"/>
    </row>
    <row r="40" spans="1:49" x14ac:dyDescent="0.2">
      <c r="A40" s="539" t="s">
        <v>87</v>
      </c>
      <c r="B40" s="216" t="s">
        <v>84</v>
      </c>
      <c r="C40" s="528" t="s">
        <v>81</v>
      </c>
      <c r="D40" s="529"/>
      <c r="E40" s="530" t="str">
        <f>+NB!Z2</f>
        <v>Kontrolle</v>
      </c>
      <c r="F40" s="530"/>
      <c r="G40" s="531"/>
      <c r="H40" s="179"/>
      <c r="I40" s="179"/>
      <c r="J40" s="179"/>
      <c r="K40" s="179"/>
      <c r="L40" s="179"/>
      <c r="M40" s="179"/>
      <c r="N40" s="179"/>
      <c r="O40" s="179"/>
      <c r="P40" s="179"/>
      <c r="Q40" s="179"/>
      <c r="R40" s="179"/>
      <c r="S40" s="179"/>
      <c r="T40" s="179"/>
      <c r="U40" s="179"/>
      <c r="V40" s="179"/>
      <c r="W40" s="179"/>
      <c r="X40" s="179"/>
      <c r="Y40" s="179"/>
      <c r="Z40" s="179"/>
      <c r="AA40" s="179"/>
      <c r="AB40" s="179"/>
      <c r="AC40" s="179"/>
      <c r="AD40" s="179"/>
      <c r="AE40" s="179"/>
      <c r="AF40" s="179"/>
      <c r="AG40" s="179"/>
      <c r="AH40" s="179"/>
      <c r="AI40" s="179"/>
      <c r="AJ40" s="179"/>
      <c r="AK40" s="179"/>
      <c r="AL40" s="179"/>
      <c r="AM40" s="179"/>
      <c r="AN40" s="179"/>
      <c r="AO40" s="179"/>
      <c r="AP40" s="179"/>
      <c r="AQ40" s="179"/>
      <c r="AR40" s="179"/>
      <c r="AS40" s="179"/>
      <c r="AT40" s="179"/>
      <c r="AU40" s="179"/>
      <c r="AV40" s="179"/>
      <c r="AW40" s="179"/>
    </row>
    <row r="41" spans="1:49" ht="12.75" customHeight="1" x14ac:dyDescent="0.2">
      <c r="A41" s="540"/>
      <c r="B41" s="114" t="s">
        <v>82</v>
      </c>
      <c r="C41" s="532" t="s">
        <v>83</v>
      </c>
      <c r="D41" s="533"/>
      <c r="E41" s="534" t="str">
        <f>+NB!Z3</f>
        <v>"Alarm" bei Abweichung</v>
      </c>
      <c r="F41" s="534"/>
      <c r="G41" s="535"/>
      <c r="H41" s="179"/>
      <c r="I41" s="179"/>
      <c r="J41" s="179"/>
      <c r="K41" s="179"/>
      <c r="L41" s="179"/>
      <c r="M41" s="179"/>
      <c r="N41" s="179"/>
      <c r="O41" s="179"/>
      <c r="P41" s="179"/>
      <c r="Q41" s="179"/>
      <c r="AL41" s="179"/>
      <c r="AM41" s="179"/>
      <c r="AN41" s="179"/>
      <c r="AO41" s="179"/>
      <c r="AP41" s="179"/>
      <c r="AQ41" s="179"/>
      <c r="AR41" s="179"/>
      <c r="AS41" s="179"/>
      <c r="AT41" s="179"/>
      <c r="AU41" s="179"/>
      <c r="AV41" s="179"/>
      <c r="AW41" s="179"/>
    </row>
    <row r="42" spans="1:49" ht="12.75" customHeight="1" x14ac:dyDescent="0.2">
      <c r="A42" s="541"/>
      <c r="B42" s="114"/>
      <c r="C42" s="380" t="s">
        <v>32</v>
      </c>
      <c r="D42" s="381" t="s">
        <v>33</v>
      </c>
      <c r="E42" s="534" t="str">
        <f>+NB!Z4</f>
        <v>um mehr als 1 BE</v>
      </c>
      <c r="F42" s="534"/>
      <c r="G42" s="535"/>
      <c r="H42" s="179"/>
      <c r="I42" s="179"/>
      <c r="J42" s="179"/>
      <c r="K42" s="179"/>
      <c r="L42" s="179"/>
      <c r="M42" s="179"/>
      <c r="N42" s="179"/>
      <c r="O42" s="179"/>
      <c r="P42" s="179"/>
      <c r="Q42" s="179"/>
      <c r="AL42" s="179"/>
      <c r="AM42" s="179"/>
      <c r="AN42" s="179"/>
      <c r="AO42" s="179"/>
      <c r="AP42" s="179"/>
      <c r="AQ42" s="179"/>
      <c r="AR42" s="179"/>
      <c r="AS42" s="179"/>
      <c r="AT42" s="179"/>
      <c r="AU42" s="179"/>
      <c r="AV42" s="179"/>
      <c r="AW42" s="179"/>
    </row>
    <row r="43" spans="1:49" ht="12.75" customHeight="1" x14ac:dyDescent="0.2">
      <c r="A43" s="50"/>
      <c r="B43" s="210" t="str">
        <f>TEXT(NB!V231,"#0")&amp;"                      "&amp;TEXT(NB!Y231,"#0")&amp;"   "</f>
        <v xml:space="preserve">2                      15   </v>
      </c>
      <c r="C43" s="258">
        <f>+NB!W231</f>
        <v>20</v>
      </c>
      <c r="D43" s="243">
        <f>+NB!X231</f>
        <v>19</v>
      </c>
      <c r="E43" s="211" t="str">
        <f>+NB!Z231</f>
        <v xml:space="preserve"> </v>
      </c>
      <c r="F43" s="211"/>
      <c r="G43" s="214" t="str">
        <f>+NB!AA231</f>
        <v xml:space="preserve"> </v>
      </c>
      <c r="H43" s="179"/>
      <c r="I43" s="179"/>
      <c r="J43" s="179"/>
      <c r="K43" s="179"/>
      <c r="L43" s="179"/>
      <c r="M43" s="179"/>
      <c r="N43" s="179"/>
      <c r="O43" s="179"/>
      <c r="P43" s="179"/>
      <c r="Q43" s="179"/>
      <c r="AL43" s="186"/>
      <c r="AM43" s="179"/>
      <c r="AN43" s="179"/>
      <c r="AO43" s="179"/>
      <c r="AP43" s="179"/>
      <c r="AQ43" s="179"/>
      <c r="AR43" s="179"/>
      <c r="AS43" s="179"/>
      <c r="AT43" s="179"/>
      <c r="AU43" s="179"/>
      <c r="AV43" s="179"/>
      <c r="AW43" s="179"/>
    </row>
    <row r="44" spans="1:49" ht="12.75" customHeight="1" x14ac:dyDescent="0.2">
      <c r="A44" s="50"/>
      <c r="B44" s="205" t="str">
        <f>TEXT(NB!V232,"#0")&amp;"                      "&amp;TEXT(NB!Y232,"#0")&amp;"   "</f>
        <v xml:space="preserve">1                      14   </v>
      </c>
      <c r="C44" s="259">
        <f>+NB!W232</f>
        <v>18.5</v>
      </c>
      <c r="D44" s="244">
        <f>+NB!X232</f>
        <v>18</v>
      </c>
      <c r="E44" s="114" t="str">
        <f>+NB!Z232</f>
        <v xml:space="preserve"> </v>
      </c>
      <c r="F44" s="114"/>
      <c r="G44" s="206" t="str">
        <f>+NB!AA232</f>
        <v xml:space="preserve"> </v>
      </c>
      <c r="H44" s="179"/>
      <c r="I44" s="179"/>
      <c r="J44" s="179"/>
      <c r="K44" s="179"/>
      <c r="L44" s="179"/>
      <c r="M44" s="179"/>
      <c r="N44" s="179"/>
      <c r="O44" s="179"/>
      <c r="P44" s="179"/>
      <c r="Q44" s="179"/>
      <c r="AL44" s="186"/>
      <c r="AM44" s="179"/>
      <c r="AN44" s="179"/>
      <c r="AO44" s="179"/>
      <c r="AP44" s="179"/>
      <c r="AQ44" s="179"/>
      <c r="AR44" s="179"/>
      <c r="AS44" s="179"/>
      <c r="AT44" s="179"/>
      <c r="AU44" s="179"/>
      <c r="AV44" s="179"/>
      <c r="AW44" s="179"/>
    </row>
    <row r="45" spans="1:49" ht="12.75" customHeight="1" x14ac:dyDescent="0.2">
      <c r="A45" s="51"/>
      <c r="B45" s="212" t="str">
        <f>TEXT(NB!V233,"#0")&amp;"                      "&amp;TEXT(NB!Y233,"#0")&amp;"   "</f>
        <v xml:space="preserve">1                      13   </v>
      </c>
      <c r="C45" s="260">
        <f>+NB!W233</f>
        <v>17.5</v>
      </c>
      <c r="D45" s="245">
        <f>+NB!X233</f>
        <v>17</v>
      </c>
      <c r="E45" s="213" t="str">
        <f>+NB!Z233</f>
        <v xml:space="preserve"> </v>
      </c>
      <c r="F45" s="213"/>
      <c r="G45" s="215" t="str">
        <f>+NB!AA233</f>
        <v xml:space="preserve"> </v>
      </c>
      <c r="H45" s="179"/>
      <c r="I45" s="179"/>
      <c r="J45" s="179"/>
      <c r="K45" s="179"/>
      <c r="L45" s="179"/>
      <c r="M45" s="179"/>
      <c r="N45" s="179"/>
      <c r="O45" s="179"/>
      <c r="P45" s="179"/>
      <c r="Q45" s="179"/>
      <c r="AL45" s="186"/>
      <c r="AM45" s="179"/>
      <c r="AN45" s="179"/>
      <c r="AO45" s="179"/>
      <c r="AP45" s="179"/>
      <c r="AQ45" s="179"/>
      <c r="AR45" s="179"/>
      <c r="AS45" s="179"/>
      <c r="AT45" s="179"/>
      <c r="AU45" s="179"/>
      <c r="AV45" s="179"/>
      <c r="AW45" s="179"/>
    </row>
    <row r="46" spans="1:49" ht="12.75" customHeight="1" x14ac:dyDescent="0.2">
      <c r="A46" s="50"/>
      <c r="B46" s="205" t="str">
        <f>TEXT(NB!V234,"#0")&amp;"                      "&amp;TEXT(NB!Y234,"#0")&amp;"   "</f>
        <v xml:space="preserve">1                      12   </v>
      </c>
      <c r="C46" s="259">
        <f>+NB!W234</f>
        <v>16.5</v>
      </c>
      <c r="D46" s="244">
        <f>+NB!X234</f>
        <v>16</v>
      </c>
      <c r="E46" s="114" t="str">
        <f>+NB!Z234</f>
        <v xml:space="preserve"> </v>
      </c>
      <c r="F46" s="114"/>
      <c r="G46" s="206" t="str">
        <f>+NB!AA234</f>
        <v xml:space="preserve"> </v>
      </c>
      <c r="H46" s="179"/>
      <c r="I46" s="179"/>
      <c r="J46" s="179"/>
      <c r="K46" s="179"/>
      <c r="L46" s="179"/>
      <c r="M46" s="179"/>
      <c r="N46" s="179"/>
      <c r="O46" s="179"/>
      <c r="P46" s="179"/>
      <c r="Q46" s="179"/>
      <c r="AL46" s="186"/>
      <c r="AM46" s="179"/>
      <c r="AN46" s="179"/>
      <c r="AO46" s="179"/>
      <c r="AP46" s="179"/>
      <c r="AQ46" s="179"/>
      <c r="AR46" s="179"/>
      <c r="AS46" s="179"/>
      <c r="AT46" s="179"/>
      <c r="AU46" s="179"/>
      <c r="AV46" s="179"/>
      <c r="AW46" s="179"/>
    </row>
    <row r="47" spans="1:49" ht="12.75" customHeight="1" x14ac:dyDescent="0.2">
      <c r="A47" s="50"/>
      <c r="B47" s="205" t="str">
        <f>TEXT(NB!V235,"#0")&amp;"                      "&amp;TEXT(NB!Y235,"#0")&amp;"   "</f>
        <v xml:space="preserve">1                      11   </v>
      </c>
      <c r="C47" s="259">
        <f>+NB!W235</f>
        <v>15.5</v>
      </c>
      <c r="D47" s="244">
        <f>+NB!X235</f>
        <v>15</v>
      </c>
      <c r="E47" s="114" t="str">
        <f>+NB!Z235</f>
        <v xml:space="preserve"> </v>
      </c>
      <c r="F47" s="114"/>
      <c r="G47" s="206" t="str">
        <f>+NB!AA235</f>
        <v xml:space="preserve"> </v>
      </c>
      <c r="H47" s="179"/>
      <c r="I47" s="179"/>
      <c r="J47" s="179"/>
      <c r="K47" s="179"/>
      <c r="L47" s="179"/>
      <c r="M47" s="179"/>
      <c r="N47" s="179"/>
      <c r="O47" s="179"/>
      <c r="P47" s="179"/>
      <c r="Q47" s="179"/>
      <c r="AL47" s="186"/>
      <c r="AM47" s="179"/>
      <c r="AN47" s="179"/>
      <c r="AO47" s="179"/>
      <c r="AP47" s="179"/>
      <c r="AQ47" s="179"/>
      <c r="AR47" s="179"/>
      <c r="AS47" s="179"/>
      <c r="AT47" s="179"/>
      <c r="AU47" s="179"/>
      <c r="AV47" s="179"/>
      <c r="AW47" s="179"/>
    </row>
    <row r="48" spans="1:49" ht="12.75" customHeight="1" x14ac:dyDescent="0.2">
      <c r="A48" s="51"/>
      <c r="B48" s="205" t="str">
        <f>TEXT(NB!V236,"#0")&amp;"                      "&amp;TEXT(NB!Y236,"#0")&amp;"   "</f>
        <v xml:space="preserve">1                      10   </v>
      </c>
      <c r="C48" s="259">
        <f>+NB!W236</f>
        <v>14.5</v>
      </c>
      <c r="D48" s="244">
        <f>+NB!X236</f>
        <v>14</v>
      </c>
      <c r="E48" s="114" t="str">
        <f>+NB!Z236</f>
        <v xml:space="preserve"> </v>
      </c>
      <c r="F48" s="114"/>
      <c r="G48" s="206" t="str">
        <f>+NB!AA236</f>
        <v xml:space="preserve"> </v>
      </c>
      <c r="H48" s="179"/>
      <c r="I48" s="179"/>
      <c r="J48" s="179"/>
      <c r="K48" s="179"/>
      <c r="L48" s="179"/>
      <c r="M48" s="179"/>
      <c r="N48" s="179"/>
      <c r="O48" s="179"/>
      <c r="P48" s="179"/>
      <c r="Q48" s="179"/>
      <c r="AL48" s="186"/>
      <c r="AM48" s="179"/>
      <c r="AN48" s="179"/>
      <c r="AO48" s="179"/>
      <c r="AP48" s="179"/>
      <c r="AQ48" s="179"/>
      <c r="AR48" s="179"/>
      <c r="AS48" s="179"/>
      <c r="AT48" s="179"/>
      <c r="AU48" s="179"/>
      <c r="AV48" s="179"/>
      <c r="AW48" s="179"/>
    </row>
    <row r="49" spans="1:49" ht="12.75" customHeight="1" x14ac:dyDescent="0.2">
      <c r="A49" s="50"/>
      <c r="B49" s="210" t="str">
        <f>TEXT(NB!V237,"#0")&amp;"                        "&amp;TEXT(NB!Y237,"#0")&amp;"   "</f>
        <v xml:space="preserve">1                        9   </v>
      </c>
      <c r="C49" s="258">
        <f>+NB!W237</f>
        <v>13.5</v>
      </c>
      <c r="D49" s="243">
        <f>+NB!X237</f>
        <v>13.5</v>
      </c>
      <c r="E49" s="211" t="str">
        <f>+NB!Z237</f>
        <v xml:space="preserve"> </v>
      </c>
      <c r="F49" s="211"/>
      <c r="G49" s="214" t="str">
        <f>+NB!AA237</f>
        <v xml:space="preserve"> </v>
      </c>
      <c r="H49" s="179"/>
      <c r="I49" s="179"/>
      <c r="J49" s="179"/>
      <c r="K49" s="179"/>
      <c r="L49" s="179"/>
      <c r="M49" s="179"/>
      <c r="N49" s="179"/>
      <c r="O49" s="179"/>
      <c r="P49" s="179"/>
      <c r="Q49" s="179"/>
      <c r="AL49" s="186"/>
      <c r="AM49" s="179"/>
      <c r="AN49" s="179"/>
      <c r="AO49" s="179"/>
      <c r="AP49" s="179"/>
      <c r="AQ49" s="179"/>
      <c r="AR49" s="179"/>
      <c r="AS49" s="179"/>
      <c r="AT49" s="179"/>
      <c r="AU49" s="179"/>
      <c r="AV49" s="179"/>
      <c r="AW49" s="179"/>
    </row>
    <row r="50" spans="1:49" ht="12.75" customHeight="1" x14ac:dyDescent="0.2">
      <c r="A50" s="50"/>
      <c r="B50" s="205" t="str">
        <f>TEXT(NB!V238,"#0")&amp;"                        "&amp;TEXT(NB!Y238,"#0")&amp;"   "</f>
        <v xml:space="preserve">1                        8   </v>
      </c>
      <c r="C50" s="259">
        <f>+NB!W238</f>
        <v>13</v>
      </c>
      <c r="D50" s="244">
        <f>+NB!X238</f>
        <v>13</v>
      </c>
      <c r="E50" s="114" t="str">
        <f>+NB!Z238</f>
        <v xml:space="preserve"> </v>
      </c>
      <c r="F50" s="114"/>
      <c r="G50" s="206" t="str">
        <f>+NB!AA238</f>
        <v xml:space="preserve"> </v>
      </c>
      <c r="H50" s="179"/>
      <c r="I50" s="179"/>
      <c r="J50" s="179"/>
      <c r="K50" s="179"/>
      <c r="L50" s="179"/>
      <c r="M50" s="179"/>
      <c r="N50" s="179"/>
      <c r="O50" s="179"/>
      <c r="P50" s="179"/>
      <c r="Q50" s="179"/>
      <c r="AL50" s="186"/>
      <c r="AM50" s="179"/>
      <c r="AN50" s="179"/>
      <c r="AO50" s="179"/>
      <c r="AP50" s="179"/>
      <c r="AQ50" s="179"/>
      <c r="AR50" s="179"/>
      <c r="AS50" s="179"/>
      <c r="AT50" s="179"/>
      <c r="AU50" s="179"/>
      <c r="AV50" s="179"/>
      <c r="AW50" s="179"/>
    </row>
    <row r="51" spans="1:49" ht="12.75" customHeight="1" x14ac:dyDescent="0.2">
      <c r="A51" s="51"/>
      <c r="B51" s="212" t="str">
        <f>TEXT(NB!V239,"#0")&amp;"                        "&amp;TEXT(NB!Y239,"#0")&amp;"   "</f>
        <v xml:space="preserve">1                        7   </v>
      </c>
      <c r="C51" s="260">
        <f>+NB!W239</f>
        <v>12.5</v>
      </c>
      <c r="D51" s="245">
        <f>+NB!X239</f>
        <v>12</v>
      </c>
      <c r="E51" s="213" t="str">
        <f>+NB!Z239</f>
        <v xml:space="preserve"> </v>
      </c>
      <c r="F51" s="213"/>
      <c r="G51" s="215" t="str">
        <f>+NB!AA239</f>
        <v xml:space="preserve"> </v>
      </c>
      <c r="H51" s="179"/>
      <c r="I51" s="179"/>
      <c r="J51" s="179"/>
      <c r="K51" s="179"/>
      <c r="L51" s="179"/>
      <c r="M51" s="179"/>
      <c r="N51" s="179"/>
      <c r="O51" s="179"/>
      <c r="P51" s="179"/>
      <c r="Q51" s="179"/>
      <c r="AL51" s="186"/>
      <c r="AM51" s="179"/>
      <c r="AN51" s="179"/>
      <c r="AO51" s="179"/>
      <c r="AP51" s="179"/>
      <c r="AQ51" s="179"/>
      <c r="AR51" s="179"/>
      <c r="AS51" s="179"/>
      <c r="AT51" s="179"/>
      <c r="AU51" s="179"/>
      <c r="AV51" s="179"/>
      <c r="AW51" s="179"/>
    </row>
    <row r="52" spans="1:49" ht="12.75" customHeight="1" x14ac:dyDescent="0.2">
      <c r="A52" s="50"/>
      <c r="B52" s="205" t="str">
        <f>TEXT(NB!V240,"#0")&amp;"                        "&amp;TEXT(NB!Y240,"#0")&amp;"   "</f>
        <v xml:space="preserve">1                        6   </v>
      </c>
      <c r="C52" s="259">
        <f>+NB!W240</f>
        <v>11.5</v>
      </c>
      <c r="D52" s="244">
        <f>+NB!X240</f>
        <v>11.5</v>
      </c>
      <c r="E52" s="114" t="str">
        <f>+NB!Z240</f>
        <v xml:space="preserve"> </v>
      </c>
      <c r="F52" s="114"/>
      <c r="G52" s="206" t="str">
        <f>+NB!AA240</f>
        <v xml:space="preserve"> </v>
      </c>
      <c r="H52" s="179"/>
      <c r="I52" s="179"/>
      <c r="J52" s="179"/>
      <c r="K52" s="179"/>
      <c r="L52" s="179"/>
      <c r="M52" s="179"/>
      <c r="N52" s="179"/>
      <c r="O52" s="179"/>
      <c r="P52" s="179"/>
      <c r="Q52" s="179"/>
      <c r="AL52" s="186"/>
      <c r="AM52" s="179"/>
      <c r="AN52" s="179"/>
      <c r="AO52" s="179"/>
      <c r="AP52" s="179"/>
      <c r="AQ52" s="179"/>
      <c r="AR52" s="179"/>
      <c r="AS52" s="179"/>
      <c r="AT52" s="179"/>
      <c r="AU52" s="179"/>
      <c r="AV52" s="179"/>
      <c r="AW52" s="179"/>
    </row>
    <row r="53" spans="1:49" ht="12.75" customHeight="1" x14ac:dyDescent="0.2">
      <c r="A53" s="50"/>
      <c r="B53" s="205" t="str">
        <f>TEXT(NB!V241,"#0")&amp;"                        "&amp;TEXT(NB!Y241,"#0")&amp;"   "</f>
        <v xml:space="preserve">1                        5   </v>
      </c>
      <c r="C53" s="259">
        <f>+NB!W241</f>
        <v>11</v>
      </c>
      <c r="D53" s="244">
        <f>+NB!X241</f>
        <v>10.5</v>
      </c>
      <c r="E53" s="114" t="str">
        <f>+NB!Z241</f>
        <v xml:space="preserve"> </v>
      </c>
      <c r="F53" s="114"/>
      <c r="G53" s="206" t="str">
        <f>+NB!AA241</f>
        <v xml:space="preserve"> </v>
      </c>
      <c r="H53" s="179"/>
      <c r="I53" s="179"/>
      <c r="J53" s="179"/>
      <c r="K53" s="179"/>
      <c r="L53" s="179"/>
      <c r="M53" s="179"/>
      <c r="N53" s="179"/>
      <c r="O53" s="179"/>
      <c r="P53" s="179"/>
      <c r="Q53" s="179"/>
      <c r="AL53" s="186"/>
      <c r="AM53" s="179"/>
      <c r="AN53" s="179"/>
      <c r="AO53" s="179"/>
      <c r="AP53" s="179"/>
      <c r="AQ53" s="179"/>
      <c r="AR53" s="179"/>
      <c r="AS53" s="179"/>
      <c r="AT53" s="179"/>
      <c r="AU53" s="179"/>
      <c r="AV53" s="179"/>
      <c r="AW53" s="179"/>
    </row>
    <row r="54" spans="1:49" ht="12.75" customHeight="1" x14ac:dyDescent="0.2">
      <c r="A54" s="51"/>
      <c r="B54" s="205" t="str">
        <f>TEXT(NB!V242,"#0")&amp;"                        "&amp;TEXT(NB!Y242,"#0")&amp;"   "</f>
        <v xml:space="preserve">1                        4   </v>
      </c>
      <c r="C54" s="259">
        <f>+NB!W242</f>
        <v>10</v>
      </c>
      <c r="D54" s="244">
        <f>+NB!X242</f>
        <v>10</v>
      </c>
      <c r="E54" s="114" t="str">
        <f>+NB!Z242</f>
        <v xml:space="preserve"> </v>
      </c>
      <c r="F54" s="114"/>
      <c r="G54" s="206" t="str">
        <f>+NB!AA242</f>
        <v xml:space="preserve"> </v>
      </c>
      <c r="H54" s="179"/>
      <c r="I54" s="179"/>
      <c r="J54" s="179"/>
      <c r="K54" s="179"/>
      <c r="L54" s="179"/>
      <c r="M54" s="179"/>
      <c r="N54" s="179"/>
      <c r="O54" s="179"/>
      <c r="P54" s="179"/>
      <c r="Q54" s="179"/>
      <c r="AL54" s="186"/>
      <c r="AM54" s="179"/>
      <c r="AN54" s="179"/>
      <c r="AO54" s="179"/>
      <c r="AP54" s="179"/>
      <c r="AQ54" s="179"/>
      <c r="AR54" s="179"/>
      <c r="AS54" s="179"/>
      <c r="AT54" s="179"/>
      <c r="AU54" s="179"/>
      <c r="AV54" s="179"/>
      <c r="AW54" s="179"/>
    </row>
    <row r="55" spans="1:49" ht="12.75" customHeight="1" x14ac:dyDescent="0.2">
      <c r="A55" s="50"/>
      <c r="B55" s="210" t="str">
        <f>TEXT(NB!V243,"#0")&amp;"                        "&amp;TEXT(NB!Y243,"#0")&amp;"   "</f>
        <v xml:space="preserve">1                        3   </v>
      </c>
      <c r="C55" s="258">
        <f>+NB!W243</f>
        <v>9.5</v>
      </c>
      <c r="D55" s="243">
        <f>+NB!X243</f>
        <v>9</v>
      </c>
      <c r="E55" s="211" t="str">
        <f>+NB!Z243</f>
        <v xml:space="preserve"> </v>
      </c>
      <c r="F55" s="211"/>
      <c r="G55" s="214" t="str">
        <f>+NB!AA243</f>
        <v xml:space="preserve"> </v>
      </c>
      <c r="H55" s="179"/>
      <c r="I55" s="179"/>
      <c r="J55" s="179"/>
      <c r="K55" s="179"/>
      <c r="L55" s="179"/>
      <c r="M55" s="179"/>
      <c r="N55" s="179"/>
      <c r="O55" s="179"/>
      <c r="P55" s="179"/>
      <c r="Q55" s="179"/>
      <c r="AL55" s="186"/>
      <c r="AM55" s="179"/>
      <c r="AN55" s="179"/>
      <c r="AO55" s="179"/>
      <c r="AP55" s="179"/>
      <c r="AQ55" s="179"/>
      <c r="AR55" s="179"/>
      <c r="AS55" s="179"/>
      <c r="AT55" s="179"/>
      <c r="AU55" s="179"/>
      <c r="AV55" s="179"/>
      <c r="AW55" s="179"/>
    </row>
    <row r="56" spans="1:49" ht="12.75" customHeight="1" x14ac:dyDescent="0.2">
      <c r="A56" s="50"/>
      <c r="B56" s="205" t="str">
        <f>TEXT(NB!V244,"#0")&amp;"                        "&amp;TEXT(NB!Y244,"#0")&amp;"   "</f>
        <v xml:space="preserve">1                        2   </v>
      </c>
      <c r="C56" s="259">
        <f>+NB!W244</f>
        <v>8.5</v>
      </c>
      <c r="D56" s="244">
        <f>+NB!X244</f>
        <v>8</v>
      </c>
      <c r="E56" s="114" t="str">
        <f>+NB!Z244</f>
        <v xml:space="preserve"> </v>
      </c>
      <c r="F56" s="114"/>
      <c r="G56" s="206" t="str">
        <f>+NB!AA244</f>
        <v xml:space="preserve"> </v>
      </c>
      <c r="H56" s="179"/>
      <c r="I56" s="179"/>
      <c r="J56" s="179"/>
      <c r="K56" s="179"/>
      <c r="L56" s="179"/>
      <c r="M56" s="179"/>
      <c r="N56" s="179"/>
      <c r="O56" s="179"/>
      <c r="P56" s="179"/>
      <c r="Q56" s="179"/>
      <c r="AL56" s="186"/>
      <c r="AM56" s="179"/>
      <c r="AN56" s="179"/>
      <c r="AO56" s="179"/>
      <c r="AP56" s="179"/>
      <c r="AQ56" s="179"/>
      <c r="AR56" s="179"/>
      <c r="AS56" s="179"/>
      <c r="AT56" s="179"/>
      <c r="AU56" s="179"/>
      <c r="AV56" s="179"/>
      <c r="AW56" s="179"/>
    </row>
    <row r="57" spans="1:49" ht="12.75" customHeight="1" x14ac:dyDescent="0.2">
      <c r="A57" s="51"/>
      <c r="B57" s="212" t="str">
        <f>TEXT(NB!V245,"#0")&amp;"                        "&amp;TEXT(NB!Y245,"#0")&amp;"   "</f>
        <v xml:space="preserve">1                        1   </v>
      </c>
      <c r="C57" s="260">
        <f>+NB!W245</f>
        <v>7.5</v>
      </c>
      <c r="D57" s="245">
        <f>+NB!X245</f>
        <v>7.0000000000000009</v>
      </c>
      <c r="E57" s="213" t="str">
        <f>+NB!Z245</f>
        <v xml:space="preserve"> </v>
      </c>
      <c r="F57" s="213"/>
      <c r="G57" s="215" t="str">
        <f>+NB!AA245</f>
        <v xml:space="preserve"> </v>
      </c>
      <c r="H57" s="179"/>
      <c r="I57" s="179"/>
      <c r="J57" s="179"/>
      <c r="K57" s="179"/>
      <c r="L57" s="179"/>
      <c r="M57" s="179"/>
      <c r="N57" s="179"/>
      <c r="O57" s="179"/>
      <c r="P57" s="179"/>
      <c r="Q57" s="179"/>
      <c r="AL57" s="186"/>
      <c r="AM57" s="179"/>
      <c r="AN57" s="179"/>
      <c r="AO57" s="179"/>
      <c r="AP57" s="179"/>
      <c r="AQ57" s="179"/>
      <c r="AR57" s="179"/>
      <c r="AS57" s="179"/>
      <c r="AT57" s="179"/>
      <c r="AU57" s="179"/>
      <c r="AV57" s="179"/>
      <c r="AW57" s="179"/>
    </row>
    <row r="58" spans="1:49" ht="13.5" thickBot="1" x14ac:dyDescent="0.25">
      <c r="A58" s="111"/>
      <c r="B58" s="207" t="str">
        <f>TEXT(NB!V246,"#0")&amp;"                        "&amp;TEXT(NB!Y246,"#0")&amp;"   "</f>
        <v xml:space="preserve">0                        0   </v>
      </c>
      <c r="C58" s="261">
        <f>+NB!W246</f>
        <v>6.5000000000000009</v>
      </c>
      <c r="D58" s="246">
        <f>+NB!X246</f>
        <v>0</v>
      </c>
      <c r="E58" s="208" t="str">
        <f>+NB!Z246</f>
        <v xml:space="preserve"> </v>
      </c>
      <c r="F58" s="208"/>
      <c r="G58" s="209" t="str">
        <f>+NB!AA246</f>
        <v xml:space="preserve"> </v>
      </c>
      <c r="J58" s="179"/>
      <c r="K58" s="179"/>
      <c r="L58" s="179"/>
      <c r="M58" s="179"/>
      <c r="N58" s="179"/>
      <c r="O58" s="179"/>
      <c r="P58" s="179"/>
      <c r="Q58" s="179"/>
      <c r="AL58" s="186"/>
      <c r="AM58" s="179"/>
      <c r="AN58" s="179"/>
      <c r="AO58" s="179"/>
      <c r="AP58" s="179"/>
      <c r="AQ58" s="179"/>
      <c r="AR58" s="179"/>
      <c r="AS58" s="179"/>
      <c r="AT58" s="179"/>
      <c r="AU58" s="179"/>
      <c r="AV58" s="179"/>
      <c r="AW58" s="179"/>
    </row>
    <row r="59" spans="1:49" ht="12.6" customHeight="1" x14ac:dyDescent="0.2">
      <c r="J59" s="179"/>
      <c r="K59" s="179"/>
      <c r="L59" s="179"/>
      <c r="M59" s="179"/>
      <c r="N59" s="179"/>
      <c r="O59" s="179"/>
      <c r="P59" s="179"/>
      <c r="Q59" s="179"/>
      <c r="AL59" s="186"/>
      <c r="AM59" s="179"/>
      <c r="AN59" s="179"/>
      <c r="AO59" s="179"/>
      <c r="AP59" s="179"/>
      <c r="AQ59" s="179"/>
      <c r="AR59" s="179"/>
      <c r="AS59" s="179"/>
      <c r="AT59" s="179"/>
      <c r="AU59" s="179"/>
      <c r="AV59" s="179"/>
      <c r="AW59" s="179"/>
    </row>
    <row r="60" spans="1:49" ht="14.25" customHeight="1" x14ac:dyDescent="0.2">
      <c r="J60" s="179"/>
      <c r="K60" s="179"/>
      <c r="L60" s="179"/>
      <c r="M60" s="179"/>
      <c r="N60" s="179"/>
      <c r="O60" s="179"/>
      <c r="P60" s="179"/>
      <c r="Q60" s="179"/>
      <c r="AL60" s="186"/>
      <c r="AM60" s="179"/>
      <c r="AN60" s="179"/>
      <c r="AO60" s="179"/>
      <c r="AP60" s="179"/>
      <c r="AQ60" s="179"/>
      <c r="AR60" s="179"/>
      <c r="AS60" s="179"/>
      <c r="AT60" s="179"/>
      <c r="AU60" s="179"/>
      <c r="AV60" s="179"/>
      <c r="AW60" s="179"/>
    </row>
    <row r="61" spans="1:49" x14ac:dyDescent="0.2">
      <c r="J61" s="179"/>
      <c r="K61" s="179"/>
      <c r="L61" s="179"/>
      <c r="M61" s="179"/>
      <c r="N61" s="179"/>
      <c r="O61" s="179"/>
      <c r="P61" s="179"/>
      <c r="Q61" s="179"/>
      <c r="AL61" s="179"/>
      <c r="AM61" s="179"/>
      <c r="AN61" s="179"/>
      <c r="AO61" s="179"/>
      <c r="AP61" s="179"/>
      <c r="AQ61" s="179"/>
      <c r="AR61" s="179"/>
      <c r="AS61" s="179"/>
      <c r="AT61" s="179"/>
      <c r="AU61" s="179"/>
      <c r="AV61" s="179"/>
      <c r="AW61" s="179"/>
    </row>
    <row r="62" spans="1:49" x14ac:dyDescent="0.2">
      <c r="J62" s="179"/>
      <c r="K62" s="179"/>
      <c r="L62" s="179"/>
      <c r="M62" s="179"/>
      <c r="N62" s="179"/>
      <c r="O62" s="179"/>
      <c r="P62" s="179"/>
      <c r="Q62" s="179"/>
      <c r="AL62" s="179"/>
      <c r="AM62" s="179"/>
      <c r="AN62" s="179"/>
      <c r="AO62" s="179"/>
      <c r="AP62" s="179"/>
      <c r="AQ62" s="179"/>
      <c r="AR62" s="179"/>
      <c r="AS62" s="179"/>
      <c r="AT62" s="179"/>
      <c r="AU62" s="179"/>
      <c r="AV62" s="179"/>
      <c r="AW62" s="179"/>
    </row>
    <row r="63" spans="1:49" x14ac:dyDescent="0.2">
      <c r="J63" s="179"/>
      <c r="K63" s="179"/>
      <c r="L63" s="179"/>
      <c r="M63" s="179"/>
      <c r="N63" s="179"/>
      <c r="O63" s="179"/>
      <c r="P63" s="179"/>
      <c r="Q63" s="179"/>
      <c r="AL63" s="179"/>
      <c r="AM63" s="179"/>
      <c r="AN63" s="179"/>
      <c r="AO63" s="179"/>
      <c r="AP63" s="179"/>
      <c r="AQ63" s="179"/>
      <c r="AR63" s="179"/>
      <c r="AS63" s="179"/>
      <c r="AT63" s="179"/>
      <c r="AU63" s="179"/>
      <c r="AV63" s="179"/>
      <c r="AW63" s="179"/>
    </row>
    <row r="64" spans="1:49" x14ac:dyDescent="0.2">
      <c r="J64" s="179"/>
      <c r="K64" s="179"/>
      <c r="L64" s="179"/>
      <c r="M64" s="179"/>
      <c r="N64" s="179"/>
      <c r="O64" s="179"/>
      <c r="P64" s="179"/>
      <c r="Q64" s="179"/>
      <c r="AL64" s="179"/>
      <c r="AM64" s="179"/>
      <c r="AN64" s="179"/>
      <c r="AO64" s="179"/>
      <c r="AP64" s="179"/>
      <c r="AQ64" s="179"/>
      <c r="AR64" s="179"/>
      <c r="AS64" s="179"/>
      <c r="AT64" s="179"/>
      <c r="AU64" s="179"/>
      <c r="AV64" s="179"/>
      <c r="AW64" s="179"/>
    </row>
    <row r="65" spans="10:49" x14ac:dyDescent="0.2">
      <c r="J65" s="179"/>
      <c r="K65" s="179"/>
      <c r="L65" s="179"/>
      <c r="M65" s="179"/>
      <c r="N65" s="179"/>
      <c r="O65" s="179"/>
      <c r="P65" s="179"/>
      <c r="Q65" s="179"/>
      <c r="AL65" s="179"/>
      <c r="AM65" s="179"/>
      <c r="AN65" s="179"/>
      <c r="AO65" s="179"/>
      <c r="AP65" s="179"/>
      <c r="AQ65" s="179"/>
      <c r="AR65" s="179"/>
      <c r="AS65" s="179"/>
      <c r="AT65" s="179"/>
      <c r="AU65" s="179"/>
      <c r="AV65" s="179"/>
      <c r="AW65" s="179"/>
    </row>
    <row r="66" spans="10:49" x14ac:dyDescent="0.2">
      <c r="J66" s="179"/>
      <c r="K66" s="179"/>
      <c r="L66" s="179"/>
      <c r="M66" s="179"/>
      <c r="N66" s="179"/>
      <c r="O66" s="179"/>
      <c r="P66" s="179"/>
      <c r="Q66" s="179"/>
      <c r="AL66" s="179"/>
      <c r="AM66" s="179"/>
      <c r="AN66" s="179"/>
      <c r="AO66" s="179"/>
      <c r="AP66" s="179"/>
      <c r="AQ66" s="179"/>
      <c r="AR66" s="179"/>
      <c r="AS66" s="179"/>
      <c r="AT66" s="179"/>
      <c r="AU66" s="179"/>
      <c r="AV66" s="179"/>
      <c r="AW66" s="179"/>
    </row>
    <row r="67" spans="10:49" x14ac:dyDescent="0.2">
      <c r="J67" s="179"/>
      <c r="K67" s="179"/>
      <c r="L67" s="179"/>
      <c r="M67" s="179"/>
      <c r="N67" s="179"/>
      <c r="O67" s="179"/>
      <c r="P67" s="179"/>
      <c r="Q67" s="179"/>
      <c r="AL67" s="179"/>
      <c r="AM67" s="179"/>
      <c r="AN67" s="179"/>
      <c r="AO67" s="179"/>
      <c r="AP67" s="179"/>
      <c r="AQ67" s="179"/>
      <c r="AR67" s="179"/>
      <c r="AS67" s="179"/>
      <c r="AT67" s="179"/>
      <c r="AU67" s="179"/>
      <c r="AV67" s="179"/>
      <c r="AW67" s="179"/>
    </row>
    <row r="68" spans="10:49" x14ac:dyDescent="0.2">
      <c r="J68" s="179"/>
      <c r="K68" s="179"/>
      <c r="L68" s="179"/>
      <c r="M68" s="179"/>
      <c r="N68" s="179"/>
      <c r="O68" s="179"/>
      <c r="P68" s="179"/>
      <c r="Q68" s="179"/>
      <c r="AL68" s="179"/>
      <c r="AM68" s="179"/>
      <c r="AN68" s="179"/>
      <c r="AO68" s="179"/>
      <c r="AP68" s="179"/>
      <c r="AQ68" s="179"/>
      <c r="AR68" s="179"/>
      <c r="AS68" s="179"/>
      <c r="AT68" s="179"/>
      <c r="AU68" s="179"/>
      <c r="AV68" s="179"/>
      <c r="AW68" s="179"/>
    </row>
    <row r="69" spans="10:49" x14ac:dyDescent="0.2">
      <c r="J69" s="179"/>
      <c r="K69" s="179"/>
      <c r="L69" s="179"/>
      <c r="M69" s="179"/>
      <c r="N69" s="179"/>
      <c r="O69" s="179"/>
      <c r="P69" s="179"/>
      <c r="Q69" s="179"/>
      <c r="AL69" s="179"/>
      <c r="AM69" s="179"/>
      <c r="AN69" s="179"/>
      <c r="AO69" s="179"/>
      <c r="AP69" s="179"/>
      <c r="AQ69" s="179"/>
      <c r="AR69" s="179"/>
      <c r="AS69" s="179"/>
      <c r="AT69" s="179"/>
      <c r="AU69" s="179"/>
      <c r="AV69" s="179"/>
      <c r="AW69" s="179"/>
    </row>
    <row r="70" spans="10:49" x14ac:dyDescent="0.2">
      <c r="J70" s="179"/>
      <c r="K70" s="179"/>
      <c r="L70" s="179"/>
      <c r="M70" s="179"/>
      <c r="N70" s="179"/>
      <c r="O70" s="179"/>
      <c r="P70" s="179"/>
      <c r="Q70" s="179"/>
      <c r="AL70" s="179"/>
      <c r="AM70" s="179"/>
      <c r="AN70" s="179"/>
      <c r="AO70" s="179"/>
      <c r="AP70" s="179"/>
      <c r="AQ70" s="179"/>
      <c r="AR70" s="179"/>
      <c r="AS70" s="179"/>
      <c r="AT70" s="179"/>
      <c r="AU70" s="179"/>
      <c r="AV70" s="179"/>
      <c r="AW70" s="179"/>
    </row>
    <row r="71" spans="10:49" x14ac:dyDescent="0.2">
      <c r="J71" s="179"/>
      <c r="K71" s="179"/>
      <c r="L71" s="179"/>
      <c r="M71" s="179"/>
      <c r="N71" s="179"/>
      <c r="O71" s="179"/>
      <c r="P71" s="179"/>
      <c r="Q71" s="179"/>
      <c r="AL71" s="179"/>
      <c r="AM71" s="179"/>
      <c r="AN71" s="179"/>
      <c r="AO71" s="179"/>
      <c r="AP71" s="179"/>
      <c r="AQ71" s="179"/>
      <c r="AR71" s="179"/>
      <c r="AS71" s="179"/>
      <c r="AT71" s="179"/>
      <c r="AU71" s="179"/>
      <c r="AV71" s="179"/>
      <c r="AW71" s="179"/>
    </row>
    <row r="72" spans="10:49" x14ac:dyDescent="0.2">
      <c r="J72" s="179"/>
      <c r="K72" s="179"/>
      <c r="L72" s="179"/>
      <c r="M72" s="179"/>
      <c r="N72" s="179"/>
      <c r="O72" s="179"/>
      <c r="P72" s="179"/>
      <c r="Q72" s="179"/>
      <c r="AL72" s="179"/>
      <c r="AM72" s="179"/>
      <c r="AN72" s="179"/>
      <c r="AO72" s="179"/>
      <c r="AP72" s="179"/>
      <c r="AQ72" s="179"/>
      <c r="AR72" s="179"/>
      <c r="AS72" s="179"/>
      <c r="AT72" s="179"/>
      <c r="AU72" s="179"/>
      <c r="AV72" s="179"/>
      <c r="AW72" s="179"/>
    </row>
    <row r="73" spans="10:49" x14ac:dyDescent="0.2">
      <c r="J73" s="179"/>
      <c r="K73" s="179"/>
      <c r="L73" s="179"/>
      <c r="M73" s="179"/>
      <c r="N73" s="179"/>
      <c r="O73" s="179"/>
      <c r="P73" s="179"/>
      <c r="Q73" s="179"/>
      <c r="AL73" s="179"/>
      <c r="AM73" s="179"/>
      <c r="AN73" s="179"/>
      <c r="AO73" s="179"/>
      <c r="AP73" s="179"/>
      <c r="AQ73" s="179"/>
      <c r="AR73" s="179"/>
      <c r="AS73" s="179"/>
      <c r="AT73" s="179"/>
      <c r="AU73" s="179"/>
      <c r="AV73" s="179"/>
      <c r="AW73" s="179"/>
    </row>
    <row r="74" spans="10:49" x14ac:dyDescent="0.2">
      <c r="J74" s="179"/>
      <c r="K74" s="179"/>
      <c r="L74" s="179"/>
      <c r="M74" s="179"/>
      <c r="N74" s="179"/>
      <c r="O74" s="179"/>
      <c r="P74" s="179"/>
      <c r="Q74" s="179"/>
      <c r="AL74" s="179"/>
      <c r="AM74" s="179"/>
      <c r="AN74" s="179"/>
      <c r="AO74" s="179"/>
      <c r="AP74" s="179"/>
      <c r="AQ74" s="179"/>
      <c r="AR74" s="179"/>
      <c r="AS74" s="179"/>
      <c r="AT74" s="179"/>
      <c r="AU74" s="179"/>
      <c r="AV74" s="179"/>
      <c r="AW74" s="179"/>
    </row>
    <row r="75" spans="10:49" x14ac:dyDescent="0.2">
      <c r="J75" s="179"/>
      <c r="K75" s="179"/>
      <c r="L75" s="179"/>
      <c r="M75" s="179"/>
      <c r="N75" s="179"/>
      <c r="O75" s="179"/>
      <c r="P75" s="179"/>
      <c r="Q75" s="179"/>
      <c r="AL75" s="179"/>
      <c r="AM75" s="179"/>
      <c r="AN75" s="179"/>
      <c r="AO75" s="179"/>
      <c r="AP75" s="179"/>
      <c r="AQ75" s="179"/>
      <c r="AR75" s="179"/>
      <c r="AS75" s="179"/>
      <c r="AT75" s="179"/>
      <c r="AU75" s="179"/>
      <c r="AV75" s="179"/>
      <c r="AW75" s="179"/>
    </row>
    <row r="76" spans="10:49" x14ac:dyDescent="0.2">
      <c r="J76" s="179"/>
      <c r="K76" s="179"/>
      <c r="L76" s="179"/>
      <c r="M76" s="179"/>
      <c r="N76" s="179"/>
      <c r="O76" s="179"/>
      <c r="P76" s="179"/>
      <c r="Q76" s="179"/>
      <c r="AL76" s="179"/>
      <c r="AM76" s="179"/>
      <c r="AN76" s="179"/>
      <c r="AO76" s="179"/>
      <c r="AP76" s="179"/>
      <c r="AQ76" s="179"/>
      <c r="AR76" s="179"/>
      <c r="AS76" s="179"/>
      <c r="AT76" s="179"/>
      <c r="AU76" s="179"/>
      <c r="AV76" s="179"/>
      <c r="AW76" s="179"/>
    </row>
    <row r="77" spans="10:49" x14ac:dyDescent="0.2">
      <c r="J77" s="179"/>
      <c r="K77" s="179"/>
      <c r="L77" s="179"/>
      <c r="M77" s="179"/>
      <c r="N77" s="179"/>
      <c r="O77" s="179"/>
      <c r="P77" s="179"/>
      <c r="Q77" s="179"/>
      <c r="AL77" s="179"/>
      <c r="AM77" s="179"/>
      <c r="AN77" s="179"/>
      <c r="AO77" s="179"/>
      <c r="AP77" s="179"/>
      <c r="AQ77" s="179"/>
      <c r="AR77" s="179"/>
      <c r="AS77" s="179"/>
      <c r="AT77" s="179"/>
      <c r="AU77" s="179"/>
      <c r="AV77" s="179"/>
      <c r="AW77" s="179"/>
    </row>
    <row r="78" spans="10:49" x14ac:dyDescent="0.2">
      <c r="J78" s="179"/>
      <c r="K78" s="179"/>
      <c r="L78" s="179"/>
      <c r="M78" s="179"/>
      <c r="N78" s="179"/>
      <c r="O78" s="179"/>
      <c r="P78" s="179"/>
      <c r="Q78" s="179"/>
      <c r="AL78" s="179"/>
      <c r="AM78" s="179"/>
      <c r="AN78" s="179"/>
      <c r="AO78" s="179"/>
      <c r="AP78" s="179"/>
      <c r="AQ78" s="179"/>
      <c r="AR78" s="179"/>
      <c r="AS78" s="179"/>
      <c r="AT78" s="179"/>
      <c r="AU78" s="179"/>
      <c r="AV78" s="179"/>
      <c r="AW78" s="179"/>
    </row>
    <row r="79" spans="10:49" x14ac:dyDescent="0.2">
      <c r="J79" s="179"/>
      <c r="K79" s="179"/>
      <c r="L79" s="179"/>
      <c r="M79" s="179"/>
      <c r="N79" s="179"/>
      <c r="O79" s="179"/>
      <c r="P79" s="179"/>
      <c r="Q79" s="179"/>
      <c r="AL79" s="179"/>
      <c r="AM79" s="179"/>
      <c r="AN79" s="179"/>
      <c r="AO79" s="179"/>
      <c r="AP79" s="179"/>
      <c r="AQ79" s="179"/>
      <c r="AR79" s="179"/>
      <c r="AS79" s="179"/>
      <c r="AT79" s="179"/>
      <c r="AU79" s="179"/>
      <c r="AV79" s="179"/>
      <c r="AW79" s="179"/>
    </row>
    <row r="80" spans="10:49" x14ac:dyDescent="0.2">
      <c r="J80" s="179"/>
      <c r="K80" s="179"/>
      <c r="L80" s="179"/>
      <c r="M80" s="179"/>
      <c r="N80" s="179"/>
      <c r="O80" s="179"/>
      <c r="P80" s="179"/>
      <c r="Q80" s="179"/>
      <c r="AL80" s="179"/>
      <c r="AM80" s="179"/>
      <c r="AN80" s="179"/>
      <c r="AO80" s="179"/>
      <c r="AP80" s="179"/>
      <c r="AQ80" s="179"/>
      <c r="AR80" s="179"/>
      <c r="AS80" s="179"/>
      <c r="AT80" s="179"/>
      <c r="AU80" s="179"/>
      <c r="AV80" s="179"/>
      <c r="AW80" s="179"/>
    </row>
    <row r="81" spans="10:50" x14ac:dyDescent="0.2">
      <c r="J81" s="179"/>
      <c r="K81" s="179"/>
      <c r="L81" s="179"/>
      <c r="M81" s="179"/>
      <c r="N81" s="179"/>
      <c r="O81" s="179"/>
      <c r="P81" s="179"/>
      <c r="Q81" s="179"/>
      <c r="AL81" s="179"/>
      <c r="AM81" s="179"/>
      <c r="AN81" s="179"/>
      <c r="AO81" s="179"/>
      <c r="AP81" s="179"/>
      <c r="AQ81" s="179"/>
      <c r="AR81" s="179"/>
      <c r="AS81" s="179"/>
      <c r="AT81" s="179"/>
      <c r="AU81" s="179"/>
      <c r="AV81" s="179"/>
      <c r="AW81" s="179"/>
      <c r="AX81" s="179"/>
    </row>
    <row r="82" spans="10:50" x14ac:dyDescent="0.2">
      <c r="J82" s="179"/>
      <c r="K82" s="179"/>
      <c r="L82" s="179"/>
      <c r="M82" s="179"/>
      <c r="N82" s="179"/>
      <c r="O82" s="179"/>
      <c r="P82" s="179"/>
      <c r="Q82" s="179"/>
      <c r="AL82" s="186"/>
      <c r="AM82" s="188"/>
      <c r="AN82" s="188"/>
      <c r="AO82" s="188"/>
      <c r="AP82" s="189"/>
      <c r="AQ82" s="189"/>
      <c r="AR82" s="190"/>
      <c r="AS82" s="179"/>
      <c r="AT82" s="179"/>
      <c r="AU82" s="179"/>
      <c r="AV82" s="179"/>
      <c r="AW82" s="179"/>
      <c r="AX82" s="179"/>
    </row>
    <row r="83" spans="10:50" x14ac:dyDescent="0.2">
      <c r="J83" s="179"/>
      <c r="K83" s="179"/>
      <c r="L83" s="179"/>
      <c r="M83" s="179"/>
      <c r="N83" s="179"/>
      <c r="O83" s="179"/>
      <c r="P83" s="179"/>
      <c r="Q83" s="179"/>
      <c r="AL83" s="188"/>
      <c r="AM83" s="179"/>
      <c r="AN83" s="179"/>
      <c r="AO83" s="179"/>
      <c r="AP83" s="179"/>
      <c r="AQ83" s="179"/>
      <c r="AR83" s="179"/>
      <c r="AS83" s="179"/>
      <c r="AT83" s="179"/>
      <c r="AU83" s="179"/>
      <c r="AV83" s="179"/>
      <c r="AW83" s="179"/>
    </row>
    <row r="84" spans="10:50" x14ac:dyDescent="0.2">
      <c r="J84" s="179"/>
      <c r="K84" s="179"/>
      <c r="L84" s="179"/>
      <c r="M84" s="179"/>
      <c r="N84" s="179"/>
      <c r="O84" s="179"/>
      <c r="P84" s="179"/>
      <c r="Q84" s="179"/>
      <c r="AL84" s="190"/>
      <c r="AM84" s="179"/>
      <c r="AN84" s="179"/>
      <c r="AO84" s="179"/>
      <c r="AP84" s="179"/>
      <c r="AQ84" s="179"/>
      <c r="AR84" s="179"/>
      <c r="AS84" s="179"/>
      <c r="AT84" s="179"/>
      <c r="AU84" s="179"/>
      <c r="AV84" s="179"/>
      <c r="AW84" s="179"/>
    </row>
    <row r="85" spans="10:50" x14ac:dyDescent="0.2">
      <c r="J85" s="179"/>
      <c r="K85" s="179"/>
      <c r="L85" s="179"/>
      <c r="M85" s="179"/>
      <c r="N85" s="179"/>
      <c r="O85" s="179"/>
      <c r="P85" s="179"/>
      <c r="Q85" s="179"/>
      <c r="AL85" s="190"/>
      <c r="AM85" s="179"/>
      <c r="AN85" s="179"/>
      <c r="AO85" s="179"/>
      <c r="AP85" s="179"/>
      <c r="AQ85" s="179"/>
      <c r="AR85" s="179"/>
      <c r="AS85" s="179"/>
      <c r="AT85" s="179"/>
      <c r="AU85" s="179"/>
      <c r="AV85" s="179"/>
      <c r="AW85" s="179"/>
    </row>
    <row r="86" spans="10:50" x14ac:dyDescent="0.2">
      <c r="J86" s="179"/>
      <c r="K86" s="179"/>
      <c r="L86" s="179"/>
      <c r="M86" s="179"/>
      <c r="N86" s="179"/>
      <c r="O86" s="179"/>
      <c r="P86" s="179"/>
      <c r="Q86" s="179"/>
      <c r="AL86" s="186"/>
      <c r="AM86" s="179"/>
      <c r="AN86" s="179"/>
      <c r="AO86" s="179"/>
      <c r="AP86" s="179"/>
      <c r="AQ86" s="179"/>
      <c r="AR86" s="179"/>
      <c r="AS86" s="179"/>
      <c r="AT86" s="179"/>
      <c r="AU86" s="179"/>
      <c r="AV86" s="179"/>
      <c r="AW86" s="179"/>
    </row>
    <row r="87" spans="10:50" x14ac:dyDescent="0.2">
      <c r="J87" s="179"/>
      <c r="K87" s="179"/>
      <c r="L87" s="179"/>
      <c r="M87" s="179"/>
      <c r="N87" s="179"/>
      <c r="O87" s="179"/>
      <c r="P87" s="179"/>
      <c r="Q87" s="179"/>
      <c r="AL87" s="186"/>
      <c r="AM87" s="179"/>
      <c r="AN87" s="179"/>
      <c r="AO87" s="179"/>
      <c r="AP87" s="179"/>
      <c r="AQ87" s="179"/>
      <c r="AR87" s="179"/>
      <c r="AS87" s="179"/>
      <c r="AT87" s="179"/>
      <c r="AU87" s="179"/>
      <c r="AV87" s="179"/>
      <c r="AW87" s="179"/>
    </row>
    <row r="88" spans="10:50" x14ac:dyDescent="0.2">
      <c r="J88" s="179"/>
      <c r="K88" s="179"/>
      <c r="L88" s="179"/>
      <c r="M88" s="179"/>
      <c r="N88" s="179"/>
      <c r="O88" s="179"/>
      <c r="P88" s="179"/>
      <c r="Q88" s="179"/>
      <c r="AL88" s="186"/>
      <c r="AM88" s="179"/>
      <c r="AN88" s="179"/>
      <c r="AO88" s="179"/>
      <c r="AP88" s="179"/>
      <c r="AQ88" s="179"/>
      <c r="AR88" s="179"/>
      <c r="AS88" s="179"/>
      <c r="AT88" s="179"/>
      <c r="AU88" s="179"/>
      <c r="AV88" s="179"/>
      <c r="AW88" s="179"/>
    </row>
    <row r="89" spans="10:50" x14ac:dyDescent="0.2">
      <c r="J89" s="179"/>
      <c r="K89" s="179"/>
      <c r="L89" s="179"/>
      <c r="M89" s="179"/>
      <c r="N89" s="179"/>
      <c r="O89" s="179"/>
      <c r="P89" s="179"/>
      <c r="Q89" s="179"/>
      <c r="AL89" s="186"/>
      <c r="AM89" s="179"/>
      <c r="AN89" s="179"/>
      <c r="AO89" s="179"/>
      <c r="AP89" s="179"/>
      <c r="AQ89" s="179"/>
      <c r="AR89" s="179"/>
      <c r="AS89" s="179"/>
      <c r="AT89" s="179"/>
      <c r="AU89" s="179"/>
      <c r="AV89" s="179"/>
      <c r="AW89" s="179"/>
    </row>
    <row r="90" spans="10:50" x14ac:dyDescent="0.2">
      <c r="J90" s="179"/>
      <c r="K90" s="179"/>
      <c r="L90" s="179"/>
      <c r="M90" s="179"/>
      <c r="N90" s="179"/>
      <c r="O90" s="179"/>
      <c r="P90" s="179"/>
      <c r="Q90" s="179"/>
      <c r="AL90" s="186"/>
      <c r="AM90" s="179"/>
      <c r="AN90" s="179"/>
      <c r="AO90" s="179"/>
      <c r="AP90" s="179"/>
      <c r="AQ90" s="179"/>
      <c r="AR90" s="179"/>
      <c r="AS90" s="179"/>
      <c r="AT90" s="179"/>
      <c r="AU90" s="179"/>
      <c r="AV90" s="179"/>
      <c r="AW90" s="179"/>
    </row>
    <row r="91" spans="10:50" x14ac:dyDescent="0.2">
      <c r="J91" s="179"/>
      <c r="K91" s="179"/>
      <c r="L91" s="179"/>
      <c r="M91" s="179"/>
      <c r="N91" s="179"/>
      <c r="O91" s="179"/>
      <c r="P91" s="179"/>
      <c r="Q91" s="179"/>
      <c r="AL91" s="186"/>
      <c r="AM91" s="179"/>
      <c r="AN91" s="179"/>
      <c r="AO91" s="179"/>
      <c r="AP91" s="179"/>
      <c r="AQ91" s="179"/>
      <c r="AR91" s="179"/>
      <c r="AS91" s="179"/>
      <c r="AT91" s="179"/>
      <c r="AU91" s="179"/>
      <c r="AV91" s="179"/>
      <c r="AW91" s="179"/>
    </row>
    <row r="92" spans="10:50" x14ac:dyDescent="0.2">
      <c r="J92" s="179"/>
      <c r="K92" s="179"/>
      <c r="L92" s="179"/>
      <c r="M92" s="179"/>
      <c r="N92" s="179"/>
      <c r="O92" s="179"/>
      <c r="P92" s="179"/>
      <c r="Q92" s="179"/>
      <c r="AL92" s="186"/>
      <c r="AM92" s="179"/>
      <c r="AN92" s="179"/>
      <c r="AO92" s="179"/>
      <c r="AP92" s="179"/>
      <c r="AQ92" s="179"/>
      <c r="AR92" s="179"/>
      <c r="AS92" s="179"/>
      <c r="AT92" s="179"/>
      <c r="AU92" s="179"/>
      <c r="AV92" s="179"/>
      <c r="AW92" s="179"/>
    </row>
    <row r="93" spans="10:50" x14ac:dyDescent="0.2">
      <c r="J93" s="179"/>
      <c r="K93" s="179"/>
      <c r="L93" s="179"/>
      <c r="M93" s="179"/>
      <c r="N93" s="179"/>
      <c r="O93" s="179"/>
      <c r="P93" s="179"/>
      <c r="Q93" s="179"/>
      <c r="AL93" s="186"/>
      <c r="AM93" s="179"/>
      <c r="AN93" s="179"/>
      <c r="AO93" s="179"/>
      <c r="AP93" s="179"/>
      <c r="AQ93" s="179"/>
      <c r="AR93" s="179"/>
      <c r="AS93" s="179"/>
      <c r="AT93" s="179"/>
      <c r="AU93" s="179"/>
      <c r="AV93" s="179"/>
      <c r="AW93" s="179"/>
    </row>
    <row r="94" spans="10:50" x14ac:dyDescent="0.2">
      <c r="J94" s="179"/>
      <c r="K94" s="179"/>
      <c r="L94" s="179"/>
      <c r="M94" s="179"/>
      <c r="N94" s="179"/>
      <c r="O94" s="179"/>
      <c r="P94" s="179"/>
      <c r="Q94" s="179"/>
      <c r="AL94" s="186"/>
      <c r="AM94" s="179"/>
      <c r="AN94" s="179"/>
      <c r="AO94" s="179"/>
      <c r="AP94" s="179"/>
      <c r="AQ94" s="179"/>
      <c r="AR94" s="179"/>
      <c r="AS94" s="179"/>
      <c r="AT94" s="179"/>
      <c r="AU94" s="179"/>
      <c r="AV94" s="179"/>
      <c r="AW94" s="179"/>
    </row>
    <row r="95" spans="10:50" x14ac:dyDescent="0.2">
      <c r="J95" s="179"/>
      <c r="K95" s="179"/>
      <c r="L95" s="179"/>
      <c r="M95" s="179"/>
      <c r="N95" s="179"/>
      <c r="O95" s="179"/>
      <c r="P95" s="179"/>
      <c r="Q95" s="179"/>
      <c r="AL95" s="186"/>
      <c r="AM95" s="179"/>
      <c r="AN95" s="179"/>
      <c r="AO95" s="179"/>
      <c r="AP95" s="179"/>
      <c r="AQ95" s="179"/>
      <c r="AR95" s="179"/>
      <c r="AS95" s="179"/>
      <c r="AT95" s="179"/>
      <c r="AU95" s="179"/>
      <c r="AV95" s="179"/>
      <c r="AW95" s="179"/>
    </row>
    <row r="96" spans="10:50" x14ac:dyDescent="0.2">
      <c r="J96" s="179"/>
      <c r="K96" s="179"/>
      <c r="L96" s="179"/>
      <c r="M96" s="179"/>
      <c r="N96" s="179"/>
      <c r="O96" s="179"/>
      <c r="P96" s="179"/>
      <c r="Q96" s="179"/>
      <c r="AL96" s="186"/>
      <c r="AM96" s="179"/>
      <c r="AN96" s="179"/>
      <c r="AO96" s="179"/>
      <c r="AP96" s="179"/>
      <c r="AQ96" s="179"/>
      <c r="AR96" s="179"/>
      <c r="AS96" s="179"/>
      <c r="AT96" s="179"/>
      <c r="AU96" s="179"/>
      <c r="AV96" s="179"/>
      <c r="AW96" s="179"/>
    </row>
    <row r="97" spans="10:49" x14ac:dyDescent="0.2">
      <c r="J97" s="179"/>
      <c r="K97" s="179"/>
      <c r="L97" s="179"/>
      <c r="M97" s="179"/>
      <c r="N97" s="179"/>
      <c r="O97" s="179"/>
      <c r="P97" s="179"/>
      <c r="Q97" s="179"/>
      <c r="AL97" s="186"/>
      <c r="AM97" s="179"/>
      <c r="AN97" s="179"/>
      <c r="AO97" s="179"/>
      <c r="AP97" s="179"/>
      <c r="AQ97" s="179"/>
      <c r="AR97" s="179"/>
      <c r="AS97" s="179"/>
      <c r="AT97" s="179"/>
      <c r="AU97" s="179"/>
      <c r="AV97" s="179"/>
      <c r="AW97" s="179"/>
    </row>
    <row r="98" spans="10:49" x14ac:dyDescent="0.2">
      <c r="J98" s="179"/>
      <c r="K98" s="179"/>
      <c r="L98" s="179"/>
      <c r="M98" s="179"/>
      <c r="N98" s="179"/>
      <c r="O98" s="179"/>
      <c r="P98" s="179"/>
      <c r="Q98" s="179"/>
      <c r="AL98" s="186"/>
      <c r="AM98" s="179"/>
      <c r="AN98" s="179"/>
      <c r="AO98" s="179"/>
      <c r="AP98" s="179"/>
      <c r="AQ98" s="179"/>
      <c r="AR98" s="179"/>
      <c r="AS98" s="179"/>
      <c r="AT98" s="179"/>
      <c r="AU98" s="179"/>
      <c r="AV98" s="179"/>
      <c r="AW98" s="179"/>
    </row>
    <row r="99" spans="10:49" x14ac:dyDescent="0.2">
      <c r="J99" s="179"/>
      <c r="K99" s="179"/>
      <c r="L99" s="179"/>
      <c r="M99" s="179"/>
      <c r="N99" s="179"/>
      <c r="O99" s="179"/>
      <c r="P99" s="179"/>
      <c r="Q99" s="179"/>
      <c r="AL99" s="186"/>
      <c r="AM99" s="179"/>
      <c r="AN99" s="179"/>
      <c r="AO99" s="179"/>
      <c r="AP99" s="179"/>
      <c r="AQ99" s="179"/>
      <c r="AR99" s="179"/>
      <c r="AS99" s="179"/>
      <c r="AT99" s="179"/>
      <c r="AU99" s="179"/>
      <c r="AV99" s="179"/>
      <c r="AW99" s="179"/>
    </row>
    <row r="100" spans="10:49" x14ac:dyDescent="0.2">
      <c r="J100" s="179"/>
      <c r="K100" s="179"/>
      <c r="L100" s="179"/>
      <c r="M100" s="179"/>
      <c r="N100" s="179"/>
      <c r="O100" s="179"/>
      <c r="P100" s="179"/>
      <c r="Q100" s="179"/>
      <c r="AL100" s="186"/>
      <c r="AM100" s="179"/>
      <c r="AN100" s="179"/>
      <c r="AO100" s="179"/>
      <c r="AP100" s="179"/>
      <c r="AQ100" s="179"/>
      <c r="AR100" s="179"/>
      <c r="AS100" s="179"/>
      <c r="AT100" s="179"/>
      <c r="AU100" s="179"/>
      <c r="AV100" s="179"/>
      <c r="AW100" s="179"/>
    </row>
    <row r="101" spans="10:49" x14ac:dyDescent="0.2">
      <c r="J101" s="179"/>
      <c r="K101" s="179"/>
      <c r="L101" s="179"/>
      <c r="M101" s="179"/>
      <c r="N101" s="179"/>
      <c r="O101" s="179"/>
      <c r="P101" s="179"/>
      <c r="Q101" s="179"/>
      <c r="AL101" s="186"/>
      <c r="AM101" s="179"/>
      <c r="AN101" s="179"/>
      <c r="AO101" s="179"/>
      <c r="AP101" s="179"/>
      <c r="AQ101" s="179"/>
      <c r="AR101" s="179"/>
      <c r="AS101" s="179"/>
      <c r="AT101" s="179"/>
      <c r="AU101" s="179"/>
      <c r="AV101" s="179"/>
      <c r="AW101" s="179"/>
    </row>
    <row r="102" spans="10:49" x14ac:dyDescent="0.2">
      <c r="J102" s="179"/>
      <c r="K102" s="179"/>
      <c r="L102" s="179"/>
      <c r="M102" s="179"/>
      <c r="N102" s="179"/>
      <c r="O102" s="179"/>
      <c r="P102" s="179"/>
      <c r="Q102" s="179"/>
      <c r="AL102" s="186"/>
      <c r="AM102" s="179"/>
      <c r="AN102" s="179"/>
      <c r="AO102" s="179"/>
      <c r="AP102" s="179"/>
      <c r="AQ102" s="179"/>
      <c r="AR102" s="179"/>
      <c r="AS102" s="179"/>
      <c r="AT102" s="179"/>
      <c r="AU102" s="179"/>
      <c r="AV102" s="179"/>
      <c r="AW102" s="179"/>
    </row>
    <row r="103" spans="10:49" x14ac:dyDescent="0.2">
      <c r="J103" s="179"/>
      <c r="K103" s="179"/>
      <c r="L103" s="179"/>
      <c r="M103" s="179"/>
      <c r="N103" s="179"/>
      <c r="O103" s="179"/>
      <c r="P103" s="179"/>
      <c r="Q103" s="179"/>
      <c r="AL103" s="179"/>
      <c r="AM103" s="179"/>
      <c r="AN103" s="179"/>
      <c r="AO103" s="179"/>
      <c r="AP103" s="179"/>
      <c r="AQ103" s="179"/>
      <c r="AR103" s="179"/>
      <c r="AS103" s="179"/>
      <c r="AT103" s="179"/>
      <c r="AU103" s="179"/>
      <c r="AV103" s="179"/>
      <c r="AW103" s="179"/>
    </row>
    <row r="104" spans="10:49" x14ac:dyDescent="0.2">
      <c r="J104" s="179"/>
      <c r="K104" s="179"/>
      <c r="L104" s="179"/>
      <c r="M104" s="179"/>
      <c r="N104" s="179"/>
      <c r="O104" s="179"/>
      <c r="P104" s="179"/>
      <c r="Q104" s="179"/>
      <c r="AL104" s="179"/>
      <c r="AM104" s="179"/>
      <c r="AN104" s="179"/>
      <c r="AO104" s="179"/>
      <c r="AP104" s="179"/>
      <c r="AQ104" s="179"/>
      <c r="AR104" s="179"/>
      <c r="AS104" s="179"/>
      <c r="AT104" s="179"/>
      <c r="AU104" s="179"/>
      <c r="AV104" s="179"/>
      <c r="AW104" s="179"/>
    </row>
    <row r="105" spans="10:49" x14ac:dyDescent="0.2">
      <c r="J105" s="179"/>
      <c r="K105" s="179"/>
      <c r="L105" s="179"/>
      <c r="M105" s="179"/>
      <c r="N105" s="179"/>
      <c r="O105" s="179"/>
      <c r="P105" s="179"/>
      <c r="Q105" s="179"/>
      <c r="AL105" s="179"/>
      <c r="AM105" s="179"/>
      <c r="AN105" s="179"/>
      <c r="AO105" s="179"/>
      <c r="AP105" s="179"/>
      <c r="AQ105" s="179"/>
      <c r="AR105" s="179"/>
      <c r="AS105" s="179"/>
      <c r="AT105" s="179"/>
      <c r="AU105" s="179"/>
      <c r="AV105" s="179"/>
      <c r="AW105" s="179"/>
    </row>
    <row r="106" spans="10:49" x14ac:dyDescent="0.2">
      <c r="J106" s="179"/>
      <c r="K106" s="179"/>
      <c r="L106" s="179"/>
      <c r="M106" s="179"/>
      <c r="N106" s="179"/>
      <c r="O106" s="179"/>
      <c r="P106" s="179"/>
      <c r="Q106" s="179"/>
      <c r="AL106" s="179"/>
      <c r="AM106" s="179"/>
      <c r="AN106" s="179"/>
      <c r="AO106" s="179"/>
      <c r="AP106" s="179"/>
      <c r="AQ106" s="179"/>
      <c r="AR106" s="179"/>
      <c r="AS106" s="179"/>
      <c r="AT106" s="179"/>
      <c r="AU106" s="179"/>
      <c r="AV106" s="179"/>
      <c r="AW106" s="179"/>
    </row>
    <row r="107" spans="10:49" x14ac:dyDescent="0.2">
      <c r="J107" s="179"/>
      <c r="K107" s="179"/>
      <c r="L107" s="179"/>
      <c r="M107" s="179"/>
      <c r="N107" s="179"/>
      <c r="O107" s="179"/>
      <c r="P107" s="179"/>
      <c r="Q107" s="179"/>
      <c r="AL107" s="179"/>
      <c r="AM107" s="179"/>
      <c r="AN107" s="179"/>
      <c r="AO107" s="179"/>
      <c r="AP107" s="179"/>
      <c r="AQ107" s="179"/>
      <c r="AR107" s="179"/>
      <c r="AS107" s="179"/>
      <c r="AT107" s="179"/>
      <c r="AU107" s="179"/>
      <c r="AV107" s="179"/>
      <c r="AW107" s="179"/>
    </row>
    <row r="108" spans="10:49" x14ac:dyDescent="0.2">
      <c r="J108" s="179"/>
      <c r="K108" s="179"/>
      <c r="L108" s="179"/>
      <c r="M108" s="179"/>
      <c r="N108" s="179"/>
      <c r="O108" s="179"/>
      <c r="P108" s="179"/>
      <c r="Q108" s="179"/>
      <c r="AL108" s="179"/>
      <c r="AM108" s="179"/>
      <c r="AN108" s="179"/>
      <c r="AO108" s="179"/>
      <c r="AP108" s="179"/>
      <c r="AQ108" s="179"/>
      <c r="AR108" s="179"/>
      <c r="AS108" s="179"/>
      <c r="AT108" s="179"/>
      <c r="AU108" s="179"/>
      <c r="AV108" s="179"/>
      <c r="AW108" s="179"/>
    </row>
    <row r="109" spans="10:49" x14ac:dyDescent="0.2">
      <c r="J109" s="179"/>
      <c r="K109" s="179"/>
      <c r="L109" s="179"/>
      <c r="M109" s="179"/>
      <c r="N109" s="179"/>
      <c r="O109" s="179"/>
      <c r="P109" s="179"/>
      <c r="Q109" s="179"/>
      <c r="AL109" s="179"/>
      <c r="AM109" s="179"/>
      <c r="AN109" s="179"/>
      <c r="AO109" s="179"/>
      <c r="AP109" s="179"/>
      <c r="AQ109" s="179"/>
      <c r="AR109" s="179"/>
      <c r="AS109" s="179"/>
      <c r="AT109" s="179"/>
      <c r="AU109" s="179"/>
      <c r="AV109" s="179"/>
      <c r="AW109" s="179"/>
    </row>
    <row r="110" spans="10:49" x14ac:dyDescent="0.2">
      <c r="J110" s="179"/>
      <c r="K110" s="179"/>
      <c r="L110" s="179"/>
      <c r="M110" s="179"/>
      <c r="N110" s="179"/>
      <c r="O110" s="179"/>
      <c r="P110" s="179"/>
      <c r="Q110" s="179"/>
      <c r="AL110" s="179"/>
      <c r="AM110" s="179"/>
      <c r="AN110" s="179"/>
      <c r="AO110" s="179"/>
      <c r="AP110" s="179"/>
      <c r="AQ110" s="179"/>
      <c r="AR110" s="179"/>
      <c r="AS110" s="179"/>
      <c r="AT110" s="179"/>
      <c r="AU110" s="179"/>
      <c r="AV110" s="179"/>
      <c r="AW110" s="179"/>
    </row>
    <row r="111" spans="10:49" x14ac:dyDescent="0.2">
      <c r="J111" s="179"/>
      <c r="K111" s="179"/>
      <c r="L111" s="179"/>
      <c r="M111" s="179"/>
      <c r="N111" s="179"/>
      <c r="O111" s="179"/>
      <c r="P111" s="179"/>
      <c r="Q111" s="179"/>
      <c r="AL111" s="179"/>
      <c r="AM111" s="179"/>
      <c r="AN111" s="179"/>
      <c r="AO111" s="179"/>
      <c r="AP111" s="179"/>
      <c r="AQ111" s="179"/>
      <c r="AR111" s="179"/>
      <c r="AS111" s="179"/>
      <c r="AT111" s="179"/>
      <c r="AU111" s="179"/>
      <c r="AV111" s="179"/>
      <c r="AW111" s="179"/>
    </row>
    <row r="112" spans="10:49" x14ac:dyDescent="0.2">
      <c r="J112" s="179"/>
      <c r="K112" s="179"/>
      <c r="L112" s="179"/>
      <c r="M112" s="179"/>
      <c r="N112" s="179"/>
      <c r="O112" s="179"/>
      <c r="P112" s="179"/>
      <c r="Q112" s="179"/>
      <c r="AL112" s="179"/>
      <c r="AM112" s="179"/>
      <c r="AN112" s="179"/>
      <c r="AO112" s="179"/>
      <c r="AP112" s="179"/>
      <c r="AQ112" s="179"/>
      <c r="AR112" s="179"/>
      <c r="AS112" s="179"/>
      <c r="AT112" s="179"/>
      <c r="AU112" s="179"/>
      <c r="AV112" s="179"/>
      <c r="AW112" s="179"/>
    </row>
    <row r="113" spans="10:49" x14ac:dyDescent="0.2">
      <c r="J113" s="179"/>
      <c r="K113" s="179"/>
      <c r="L113" s="179"/>
      <c r="M113" s="179"/>
      <c r="N113" s="179"/>
      <c r="O113" s="179"/>
      <c r="P113" s="179"/>
      <c r="Q113" s="179"/>
      <c r="AL113" s="179"/>
      <c r="AM113" s="179"/>
      <c r="AN113" s="179"/>
      <c r="AO113" s="179"/>
      <c r="AP113" s="179"/>
      <c r="AQ113" s="179"/>
      <c r="AR113" s="179"/>
      <c r="AS113" s="179"/>
      <c r="AT113" s="179"/>
      <c r="AU113" s="179"/>
      <c r="AV113" s="179"/>
      <c r="AW113" s="179"/>
    </row>
    <row r="114" spans="10:49" x14ac:dyDescent="0.2">
      <c r="J114" s="179"/>
      <c r="K114" s="179"/>
      <c r="L114" s="179"/>
      <c r="M114" s="179"/>
      <c r="N114" s="179"/>
      <c r="O114" s="179"/>
      <c r="P114" s="179"/>
      <c r="Q114" s="179"/>
      <c r="AL114" s="179"/>
      <c r="AM114" s="179"/>
      <c r="AN114" s="179"/>
      <c r="AO114" s="179"/>
      <c r="AP114" s="179"/>
      <c r="AQ114" s="179"/>
      <c r="AR114" s="179"/>
      <c r="AS114" s="179"/>
      <c r="AT114" s="179"/>
      <c r="AU114" s="179"/>
      <c r="AV114" s="179"/>
      <c r="AW114" s="179"/>
    </row>
    <row r="115" spans="10:49" x14ac:dyDescent="0.2">
      <c r="J115" s="179"/>
      <c r="K115" s="179"/>
      <c r="L115" s="179"/>
      <c r="M115" s="179"/>
      <c r="N115" s="179"/>
      <c r="O115" s="179"/>
      <c r="P115" s="179"/>
      <c r="Q115" s="179"/>
      <c r="AL115" s="179"/>
      <c r="AM115" s="179"/>
      <c r="AN115" s="179"/>
      <c r="AO115" s="179"/>
      <c r="AP115" s="179"/>
      <c r="AQ115" s="179"/>
      <c r="AR115" s="179"/>
      <c r="AS115" s="179"/>
      <c r="AT115" s="179"/>
      <c r="AU115" s="179"/>
      <c r="AV115" s="179"/>
      <c r="AW115" s="179"/>
    </row>
    <row r="116" spans="10:49" x14ac:dyDescent="0.2">
      <c r="J116" s="179"/>
      <c r="K116" s="179"/>
      <c r="L116" s="179"/>
      <c r="M116" s="179"/>
      <c r="N116" s="179"/>
      <c r="O116" s="179"/>
      <c r="P116" s="179"/>
      <c r="Q116" s="179"/>
      <c r="AL116" s="179"/>
      <c r="AM116" s="179"/>
      <c r="AN116" s="179"/>
      <c r="AO116" s="179"/>
      <c r="AP116" s="179"/>
      <c r="AQ116" s="179"/>
      <c r="AR116" s="179"/>
      <c r="AS116" s="179"/>
      <c r="AT116" s="179"/>
      <c r="AU116" s="179"/>
      <c r="AV116" s="179"/>
      <c r="AW116" s="179"/>
    </row>
    <row r="117" spans="10:49" x14ac:dyDescent="0.2">
      <c r="J117" s="179"/>
      <c r="K117" s="179"/>
      <c r="L117" s="179"/>
      <c r="M117" s="179"/>
      <c r="N117" s="179"/>
      <c r="O117" s="179"/>
      <c r="P117" s="179"/>
      <c r="Q117" s="179"/>
      <c r="AL117" s="179"/>
      <c r="AM117" s="179"/>
      <c r="AN117" s="179"/>
      <c r="AO117" s="179"/>
      <c r="AP117" s="179"/>
      <c r="AQ117" s="179"/>
      <c r="AR117" s="179"/>
      <c r="AS117" s="179"/>
      <c r="AT117" s="179"/>
      <c r="AU117" s="179"/>
      <c r="AV117" s="179"/>
      <c r="AW117" s="179"/>
    </row>
    <row r="118" spans="10:49" x14ac:dyDescent="0.2">
      <c r="J118" s="179"/>
      <c r="K118" s="179"/>
      <c r="L118" s="179"/>
      <c r="M118" s="179"/>
      <c r="N118" s="179"/>
      <c r="O118" s="179"/>
      <c r="P118" s="179"/>
      <c r="Q118" s="179"/>
      <c r="AL118" s="179"/>
      <c r="AM118" s="179"/>
      <c r="AN118" s="179"/>
      <c r="AO118" s="179"/>
      <c r="AP118" s="179"/>
      <c r="AQ118" s="179"/>
      <c r="AR118" s="179"/>
      <c r="AS118" s="179"/>
      <c r="AT118" s="179"/>
      <c r="AU118" s="179"/>
      <c r="AV118" s="179"/>
      <c r="AW118" s="179"/>
    </row>
    <row r="119" spans="10:49" x14ac:dyDescent="0.2">
      <c r="J119" s="179"/>
      <c r="K119" s="179"/>
      <c r="L119" s="179"/>
      <c r="M119" s="179"/>
      <c r="N119" s="179"/>
      <c r="O119" s="179"/>
      <c r="P119" s="179"/>
      <c r="Q119" s="179"/>
      <c r="AL119" s="179"/>
      <c r="AM119" s="179"/>
      <c r="AN119" s="179"/>
      <c r="AO119" s="179"/>
      <c r="AP119" s="179"/>
      <c r="AQ119" s="179"/>
      <c r="AR119" s="179"/>
      <c r="AS119" s="179"/>
      <c r="AT119" s="179"/>
      <c r="AU119" s="179"/>
      <c r="AV119" s="179"/>
      <c r="AW119" s="179"/>
    </row>
    <row r="120" spans="10:49" x14ac:dyDescent="0.2">
      <c r="J120" s="179"/>
      <c r="K120" s="179"/>
      <c r="L120" s="179"/>
      <c r="M120" s="179"/>
      <c r="N120" s="179"/>
      <c r="O120" s="179"/>
      <c r="P120" s="179"/>
      <c r="Q120" s="179"/>
      <c r="AL120" s="179"/>
      <c r="AM120" s="179"/>
      <c r="AN120" s="179"/>
      <c r="AO120" s="179"/>
      <c r="AP120" s="179"/>
      <c r="AQ120" s="179"/>
      <c r="AR120" s="179"/>
      <c r="AS120" s="179"/>
      <c r="AT120" s="179"/>
      <c r="AU120" s="179"/>
      <c r="AV120" s="179"/>
      <c r="AW120" s="179"/>
    </row>
    <row r="121" spans="10:49" x14ac:dyDescent="0.2">
      <c r="J121" s="179"/>
      <c r="K121" s="179"/>
      <c r="L121" s="179"/>
      <c r="M121" s="179"/>
      <c r="N121" s="179"/>
      <c r="O121" s="179"/>
      <c r="P121" s="179"/>
      <c r="Q121" s="179"/>
      <c r="AL121" s="179"/>
      <c r="AM121" s="179"/>
      <c r="AN121" s="179"/>
      <c r="AO121" s="179"/>
      <c r="AP121" s="179"/>
      <c r="AQ121" s="179"/>
      <c r="AR121" s="179"/>
      <c r="AS121" s="179"/>
      <c r="AT121" s="179"/>
      <c r="AU121" s="179"/>
      <c r="AV121" s="179"/>
      <c r="AW121" s="179"/>
    </row>
    <row r="122" spans="10:49" x14ac:dyDescent="0.2">
      <c r="J122" s="179"/>
      <c r="K122" s="179"/>
      <c r="L122" s="179"/>
      <c r="M122" s="179"/>
      <c r="N122" s="179"/>
      <c r="O122" s="179"/>
      <c r="P122" s="179"/>
      <c r="Q122" s="179"/>
      <c r="AL122" s="179"/>
      <c r="AM122" s="179"/>
      <c r="AN122" s="179"/>
      <c r="AO122" s="179"/>
      <c r="AP122" s="179"/>
      <c r="AQ122" s="179"/>
      <c r="AR122" s="179"/>
      <c r="AS122" s="179"/>
      <c r="AT122" s="179"/>
      <c r="AU122" s="179"/>
      <c r="AV122" s="179"/>
      <c r="AW122" s="179"/>
    </row>
    <row r="123" spans="10:49" x14ac:dyDescent="0.2">
      <c r="J123" s="179"/>
      <c r="K123" s="179"/>
      <c r="L123" s="179"/>
      <c r="M123" s="179"/>
      <c r="N123" s="179"/>
      <c r="O123" s="179"/>
      <c r="P123" s="179"/>
      <c r="Q123" s="179"/>
      <c r="AL123" s="179"/>
      <c r="AM123" s="179"/>
      <c r="AN123" s="179"/>
      <c r="AO123" s="179"/>
      <c r="AP123" s="179"/>
      <c r="AQ123" s="179"/>
      <c r="AR123" s="179"/>
      <c r="AS123" s="179"/>
      <c r="AT123" s="179"/>
      <c r="AU123" s="179"/>
      <c r="AV123" s="179"/>
      <c r="AW123" s="179"/>
    </row>
    <row r="124" spans="10:49" x14ac:dyDescent="0.2">
      <c r="J124" s="179"/>
      <c r="K124" s="179"/>
      <c r="L124" s="179"/>
      <c r="M124" s="179"/>
      <c r="N124" s="179"/>
      <c r="O124" s="179"/>
      <c r="P124" s="179"/>
      <c r="Q124" s="179"/>
      <c r="AL124" s="179"/>
      <c r="AM124" s="179"/>
      <c r="AN124" s="179"/>
      <c r="AO124" s="179"/>
      <c r="AP124" s="179"/>
      <c r="AQ124" s="179"/>
      <c r="AR124" s="179"/>
      <c r="AS124" s="179"/>
      <c r="AT124" s="179"/>
      <c r="AU124" s="179"/>
      <c r="AV124" s="179"/>
      <c r="AW124" s="179"/>
    </row>
    <row r="125" spans="10:49" x14ac:dyDescent="0.2">
      <c r="J125" s="179"/>
      <c r="K125" s="179"/>
      <c r="L125" s="179"/>
      <c r="M125" s="179"/>
      <c r="N125" s="179"/>
      <c r="O125" s="179"/>
      <c r="P125" s="179"/>
      <c r="Q125" s="179"/>
      <c r="AL125" s="179"/>
      <c r="AM125" s="179"/>
      <c r="AN125" s="179"/>
      <c r="AO125" s="179"/>
      <c r="AP125" s="179"/>
      <c r="AQ125" s="179"/>
      <c r="AR125" s="179"/>
      <c r="AS125" s="179"/>
      <c r="AT125" s="179"/>
      <c r="AU125" s="179"/>
      <c r="AV125" s="179"/>
      <c r="AW125" s="179"/>
    </row>
    <row r="126" spans="10:49" x14ac:dyDescent="0.2">
      <c r="J126" s="179"/>
      <c r="K126" s="179"/>
      <c r="L126" s="179"/>
      <c r="M126" s="179"/>
      <c r="N126" s="179"/>
      <c r="O126" s="179"/>
      <c r="P126" s="179"/>
      <c r="Q126" s="179"/>
      <c r="AL126" s="179"/>
      <c r="AM126" s="179"/>
      <c r="AN126" s="179"/>
      <c r="AO126" s="179"/>
      <c r="AP126" s="179"/>
      <c r="AQ126" s="179"/>
      <c r="AR126" s="179"/>
      <c r="AS126" s="179"/>
      <c r="AT126" s="179"/>
      <c r="AU126" s="179"/>
      <c r="AV126" s="179"/>
      <c r="AW126" s="179"/>
    </row>
    <row r="127" spans="10:49" x14ac:dyDescent="0.2">
      <c r="J127" s="179"/>
      <c r="K127" s="179"/>
      <c r="L127" s="179"/>
      <c r="M127" s="179"/>
      <c r="N127" s="179"/>
      <c r="O127" s="179"/>
      <c r="P127" s="179"/>
      <c r="Q127" s="179"/>
      <c r="AL127" s="179"/>
      <c r="AM127" s="179"/>
      <c r="AN127" s="179"/>
      <c r="AO127" s="179"/>
      <c r="AP127" s="179"/>
      <c r="AQ127" s="179"/>
      <c r="AR127" s="179"/>
      <c r="AS127" s="179"/>
      <c r="AT127" s="179"/>
      <c r="AU127" s="179"/>
      <c r="AV127" s="179"/>
      <c r="AW127" s="179"/>
    </row>
    <row r="128" spans="10:49" x14ac:dyDescent="0.2">
      <c r="J128" s="179"/>
      <c r="K128" s="179"/>
      <c r="L128" s="179"/>
      <c r="M128" s="179"/>
      <c r="N128" s="179"/>
      <c r="O128" s="179"/>
      <c r="P128" s="179"/>
      <c r="Q128" s="179"/>
      <c r="R128" s="179"/>
      <c r="S128" s="179"/>
      <c r="T128" s="179"/>
      <c r="U128" s="179"/>
      <c r="V128" s="179"/>
      <c r="W128" s="179"/>
      <c r="X128" s="179"/>
      <c r="Y128" s="179"/>
      <c r="Z128" s="179"/>
      <c r="AA128" s="179"/>
      <c r="AB128" s="179"/>
      <c r="AC128" s="179"/>
      <c r="AD128" s="179"/>
      <c r="AE128" s="179"/>
      <c r="AF128" s="179"/>
      <c r="AG128" s="179"/>
      <c r="AH128" s="179"/>
      <c r="AI128" s="179"/>
      <c r="AJ128" s="179"/>
      <c r="AK128" s="179"/>
      <c r="AL128" s="179"/>
      <c r="AM128" s="179"/>
      <c r="AN128" s="179"/>
      <c r="AO128" s="179"/>
      <c r="AP128" s="179"/>
      <c r="AQ128" s="179"/>
      <c r="AR128" s="179"/>
      <c r="AS128" s="179"/>
      <c r="AT128" s="179"/>
      <c r="AU128" s="179"/>
      <c r="AV128" s="179"/>
      <c r="AW128" s="179"/>
    </row>
    <row r="129" spans="10:49" x14ac:dyDescent="0.2">
      <c r="J129" s="179"/>
      <c r="K129" s="179"/>
      <c r="L129" s="179"/>
      <c r="M129" s="179"/>
      <c r="N129" s="179"/>
      <c r="O129" s="179"/>
      <c r="P129" s="179"/>
      <c r="Q129" s="179"/>
      <c r="R129" s="179"/>
      <c r="S129" s="179"/>
      <c r="T129" s="179"/>
      <c r="U129" s="179"/>
      <c r="V129" s="179"/>
      <c r="W129" s="179"/>
      <c r="X129" s="179"/>
      <c r="Y129" s="179"/>
      <c r="Z129" s="179"/>
      <c r="AA129" s="179"/>
      <c r="AB129" s="179"/>
      <c r="AC129" s="179"/>
      <c r="AD129" s="179"/>
      <c r="AE129" s="179"/>
      <c r="AF129" s="179"/>
      <c r="AG129" s="179"/>
      <c r="AH129" s="179"/>
      <c r="AI129" s="179"/>
      <c r="AJ129" s="179"/>
      <c r="AK129" s="179"/>
      <c r="AL129" s="179"/>
      <c r="AM129" s="179"/>
      <c r="AN129" s="179"/>
      <c r="AO129" s="179"/>
      <c r="AP129" s="179"/>
      <c r="AQ129" s="179"/>
      <c r="AR129" s="179"/>
      <c r="AS129" s="179"/>
      <c r="AT129" s="179"/>
      <c r="AU129" s="179"/>
      <c r="AV129" s="179"/>
      <c r="AW129" s="179"/>
    </row>
    <row r="130" spans="10:49" x14ac:dyDescent="0.2">
      <c r="J130" s="179"/>
      <c r="K130" s="179"/>
      <c r="L130" s="179"/>
      <c r="M130" s="179"/>
      <c r="N130" s="179"/>
      <c r="O130" s="179"/>
      <c r="P130" s="179"/>
      <c r="Q130" s="179"/>
      <c r="R130" s="179"/>
      <c r="S130" s="179"/>
      <c r="T130" s="179"/>
      <c r="U130" s="179"/>
      <c r="V130" s="179"/>
      <c r="W130" s="179"/>
      <c r="X130" s="179"/>
      <c r="Y130" s="179"/>
      <c r="Z130" s="179"/>
      <c r="AA130" s="179"/>
      <c r="AB130" s="179"/>
      <c r="AC130" s="179"/>
      <c r="AD130" s="179"/>
      <c r="AE130" s="179"/>
      <c r="AF130" s="179"/>
      <c r="AG130" s="179"/>
      <c r="AH130" s="179"/>
      <c r="AI130" s="179"/>
      <c r="AJ130" s="179"/>
      <c r="AK130" s="179"/>
      <c r="AL130" s="179"/>
      <c r="AM130" s="179"/>
      <c r="AN130" s="179"/>
      <c r="AO130" s="179"/>
      <c r="AP130" s="179"/>
      <c r="AQ130" s="179"/>
      <c r="AR130" s="179"/>
      <c r="AS130" s="179"/>
      <c r="AT130" s="179"/>
      <c r="AU130" s="179"/>
      <c r="AV130" s="179"/>
      <c r="AW130" s="179"/>
    </row>
    <row r="131" spans="10:49" x14ac:dyDescent="0.2">
      <c r="J131" s="179"/>
      <c r="K131" s="179"/>
      <c r="L131" s="179"/>
      <c r="M131" s="179"/>
      <c r="N131" s="179"/>
      <c r="O131" s="179"/>
      <c r="P131" s="179"/>
      <c r="Q131" s="179"/>
      <c r="R131" s="179"/>
      <c r="S131" s="179"/>
      <c r="T131" s="179"/>
      <c r="U131" s="179"/>
      <c r="V131" s="179"/>
      <c r="W131" s="179"/>
      <c r="X131" s="179"/>
      <c r="Y131" s="179"/>
      <c r="Z131" s="179"/>
      <c r="AA131" s="179"/>
      <c r="AB131" s="179"/>
      <c r="AC131" s="179"/>
      <c r="AD131" s="179"/>
      <c r="AE131" s="179"/>
      <c r="AF131" s="179"/>
      <c r="AG131" s="179"/>
      <c r="AH131" s="179"/>
      <c r="AI131" s="179"/>
      <c r="AJ131" s="179"/>
      <c r="AK131" s="179"/>
      <c r="AL131" s="179"/>
      <c r="AM131" s="179"/>
      <c r="AN131" s="179"/>
      <c r="AO131" s="179"/>
      <c r="AP131" s="179"/>
      <c r="AQ131" s="179"/>
      <c r="AR131" s="179"/>
      <c r="AS131" s="179"/>
      <c r="AT131" s="179"/>
      <c r="AU131" s="179"/>
      <c r="AV131" s="179"/>
      <c r="AW131" s="179"/>
    </row>
    <row r="132" spans="10:49" x14ac:dyDescent="0.2">
      <c r="J132" s="179"/>
      <c r="K132" s="179"/>
      <c r="L132" s="179"/>
      <c r="M132" s="179"/>
      <c r="N132" s="179"/>
      <c r="O132" s="179"/>
      <c r="P132" s="179"/>
      <c r="Q132" s="179"/>
      <c r="R132" s="179"/>
      <c r="S132" s="179"/>
      <c r="T132" s="179"/>
      <c r="U132" s="179"/>
      <c r="V132" s="179"/>
      <c r="W132" s="179"/>
      <c r="X132" s="179"/>
      <c r="Y132" s="179"/>
      <c r="Z132" s="179"/>
      <c r="AA132" s="179"/>
      <c r="AB132" s="179"/>
      <c r="AC132" s="179"/>
      <c r="AD132" s="179"/>
      <c r="AE132" s="179"/>
      <c r="AF132" s="179"/>
      <c r="AG132" s="179"/>
      <c r="AH132" s="179"/>
      <c r="AI132" s="179"/>
      <c r="AJ132" s="179"/>
      <c r="AK132" s="179"/>
      <c r="AL132" s="179"/>
      <c r="AM132" s="179"/>
      <c r="AN132" s="179"/>
      <c r="AO132" s="179"/>
      <c r="AP132" s="179"/>
      <c r="AQ132" s="179"/>
      <c r="AR132" s="179"/>
      <c r="AS132" s="179"/>
      <c r="AT132" s="179"/>
      <c r="AU132" s="179"/>
      <c r="AV132" s="179"/>
      <c r="AW132" s="179"/>
    </row>
    <row r="133" spans="10:49" x14ac:dyDescent="0.2">
      <c r="J133" s="179"/>
      <c r="K133" s="179"/>
      <c r="L133" s="179"/>
      <c r="M133" s="179"/>
      <c r="N133" s="179"/>
      <c r="O133" s="179"/>
      <c r="P133" s="179"/>
      <c r="Q133" s="179"/>
      <c r="R133" s="179"/>
      <c r="S133" s="179"/>
      <c r="T133" s="179"/>
      <c r="U133" s="179"/>
      <c r="V133" s="179"/>
      <c r="W133" s="179"/>
      <c r="X133" s="179"/>
      <c r="Y133" s="179"/>
      <c r="Z133" s="179"/>
      <c r="AA133" s="179"/>
      <c r="AB133" s="179"/>
      <c r="AC133" s="179"/>
      <c r="AD133" s="179"/>
      <c r="AE133" s="179"/>
      <c r="AF133" s="179"/>
      <c r="AG133" s="179"/>
      <c r="AH133" s="179"/>
      <c r="AI133" s="179"/>
      <c r="AJ133" s="179"/>
      <c r="AK133" s="179"/>
      <c r="AL133" s="179"/>
      <c r="AM133" s="179"/>
      <c r="AN133" s="179"/>
      <c r="AO133" s="179"/>
      <c r="AP133" s="179"/>
      <c r="AQ133" s="179"/>
      <c r="AR133" s="179"/>
      <c r="AS133" s="179"/>
      <c r="AT133" s="179"/>
      <c r="AU133" s="179"/>
      <c r="AV133" s="179"/>
      <c r="AW133" s="179"/>
    </row>
    <row r="134" spans="10:49" x14ac:dyDescent="0.2">
      <c r="J134" s="179"/>
      <c r="K134" s="179"/>
      <c r="L134" s="179"/>
      <c r="M134" s="179"/>
      <c r="N134" s="179"/>
      <c r="O134" s="179"/>
      <c r="P134" s="179"/>
      <c r="Q134" s="179"/>
      <c r="R134" s="179"/>
      <c r="S134" s="179"/>
      <c r="T134" s="179"/>
      <c r="U134" s="179"/>
      <c r="V134" s="179"/>
      <c r="W134" s="179"/>
      <c r="X134" s="179"/>
      <c r="Y134" s="179"/>
      <c r="Z134" s="179"/>
      <c r="AA134" s="179"/>
      <c r="AB134" s="179"/>
      <c r="AC134" s="179"/>
      <c r="AD134" s="179"/>
      <c r="AE134" s="179"/>
      <c r="AF134" s="179"/>
      <c r="AG134" s="179"/>
      <c r="AH134" s="179"/>
      <c r="AI134" s="179"/>
      <c r="AJ134" s="179"/>
      <c r="AK134" s="179"/>
      <c r="AL134" s="179"/>
      <c r="AM134" s="179"/>
      <c r="AN134" s="179"/>
      <c r="AO134" s="179"/>
      <c r="AP134" s="179"/>
      <c r="AQ134" s="179"/>
      <c r="AR134" s="179"/>
      <c r="AS134" s="179"/>
      <c r="AT134" s="179"/>
      <c r="AU134" s="179"/>
      <c r="AV134" s="179"/>
      <c r="AW134" s="179"/>
    </row>
    <row r="135" spans="10:49" x14ac:dyDescent="0.2">
      <c r="J135" s="179"/>
      <c r="K135" s="179"/>
      <c r="L135" s="179"/>
      <c r="M135" s="179"/>
      <c r="N135" s="179"/>
      <c r="O135" s="179"/>
      <c r="P135" s="179"/>
      <c r="Q135" s="179"/>
      <c r="R135" s="179"/>
      <c r="S135" s="179"/>
      <c r="T135" s="179"/>
      <c r="U135" s="179"/>
      <c r="V135" s="179"/>
      <c r="W135" s="179"/>
      <c r="X135" s="179"/>
      <c r="Y135" s="179"/>
      <c r="Z135" s="179"/>
      <c r="AA135" s="179"/>
      <c r="AB135" s="179"/>
      <c r="AC135" s="179"/>
      <c r="AD135" s="179"/>
      <c r="AE135" s="179"/>
      <c r="AF135" s="179"/>
      <c r="AG135" s="179"/>
      <c r="AH135" s="179"/>
      <c r="AI135" s="179"/>
      <c r="AJ135" s="179"/>
      <c r="AK135" s="179"/>
      <c r="AL135" s="179"/>
      <c r="AM135" s="179"/>
      <c r="AN135" s="179"/>
      <c r="AO135" s="179"/>
      <c r="AP135" s="179"/>
      <c r="AQ135" s="179"/>
      <c r="AR135" s="179"/>
      <c r="AS135" s="179"/>
      <c r="AT135" s="179"/>
      <c r="AU135" s="179"/>
      <c r="AV135" s="179"/>
      <c r="AW135" s="179"/>
    </row>
    <row r="136" spans="10:49" x14ac:dyDescent="0.2">
      <c r="J136" s="179"/>
      <c r="K136" s="179"/>
      <c r="L136" s="179"/>
      <c r="M136" s="179"/>
      <c r="N136" s="179"/>
      <c r="O136" s="179"/>
      <c r="P136" s="179"/>
      <c r="Q136" s="179"/>
      <c r="R136" s="179"/>
      <c r="S136" s="179"/>
      <c r="T136" s="179"/>
      <c r="U136" s="179"/>
      <c r="V136" s="179"/>
      <c r="W136" s="179"/>
      <c r="X136" s="179"/>
      <c r="Y136" s="179"/>
      <c r="Z136" s="179"/>
      <c r="AA136" s="179"/>
      <c r="AB136" s="179"/>
      <c r="AC136" s="179"/>
      <c r="AD136" s="179"/>
      <c r="AE136" s="179"/>
      <c r="AF136" s="179"/>
      <c r="AG136" s="179"/>
      <c r="AH136" s="179"/>
      <c r="AI136" s="179"/>
      <c r="AJ136" s="179"/>
      <c r="AK136" s="179"/>
      <c r="AL136" s="179"/>
      <c r="AM136" s="179"/>
      <c r="AN136" s="179"/>
      <c r="AO136" s="179"/>
      <c r="AP136" s="179"/>
      <c r="AQ136" s="179"/>
      <c r="AR136" s="179"/>
      <c r="AS136" s="179"/>
      <c r="AT136" s="179"/>
      <c r="AU136" s="179"/>
      <c r="AV136" s="179"/>
      <c r="AW136" s="179"/>
    </row>
    <row r="137" spans="10:49" x14ac:dyDescent="0.2">
      <c r="J137" s="179"/>
      <c r="K137" s="179"/>
      <c r="L137" s="179"/>
      <c r="M137" s="179"/>
      <c r="N137" s="179"/>
      <c r="O137" s="179"/>
      <c r="P137" s="179"/>
      <c r="Q137" s="179"/>
      <c r="R137" s="179"/>
      <c r="S137" s="179"/>
      <c r="T137" s="179"/>
      <c r="U137" s="179"/>
      <c r="V137" s="179"/>
      <c r="W137" s="179"/>
      <c r="X137" s="179"/>
      <c r="Y137" s="179"/>
      <c r="Z137" s="179"/>
      <c r="AA137" s="179"/>
      <c r="AB137" s="179"/>
      <c r="AC137" s="179"/>
      <c r="AD137" s="179"/>
      <c r="AE137" s="179"/>
      <c r="AF137" s="179"/>
      <c r="AG137" s="179"/>
      <c r="AH137" s="179"/>
      <c r="AI137" s="179"/>
      <c r="AJ137" s="179"/>
      <c r="AK137" s="179"/>
      <c r="AL137" s="179"/>
      <c r="AM137" s="179"/>
      <c r="AN137" s="179"/>
      <c r="AO137" s="179"/>
      <c r="AP137" s="179"/>
      <c r="AQ137" s="179"/>
      <c r="AR137" s="179"/>
      <c r="AS137" s="179"/>
      <c r="AT137" s="179"/>
      <c r="AU137" s="179"/>
      <c r="AV137" s="179"/>
      <c r="AW137" s="179"/>
    </row>
    <row r="138" spans="10:49" x14ac:dyDescent="0.2">
      <c r="J138" s="179"/>
      <c r="K138" s="179"/>
      <c r="L138" s="179"/>
      <c r="M138" s="179"/>
      <c r="N138" s="179"/>
      <c r="O138" s="179"/>
      <c r="P138" s="179"/>
      <c r="Q138" s="179"/>
      <c r="R138" s="179"/>
      <c r="S138" s="179"/>
      <c r="T138" s="179"/>
      <c r="U138" s="179"/>
      <c r="V138" s="179"/>
      <c r="W138" s="179"/>
      <c r="X138" s="179"/>
      <c r="Y138" s="179"/>
      <c r="Z138" s="179"/>
      <c r="AA138" s="179"/>
      <c r="AB138" s="179"/>
      <c r="AC138" s="179"/>
      <c r="AD138" s="179"/>
      <c r="AE138" s="179"/>
      <c r="AF138" s="179"/>
      <c r="AG138" s="179"/>
      <c r="AH138" s="179"/>
      <c r="AI138" s="179"/>
      <c r="AJ138" s="179"/>
      <c r="AK138" s="179"/>
      <c r="AL138" s="179"/>
      <c r="AM138" s="179"/>
      <c r="AN138" s="179"/>
      <c r="AO138" s="179"/>
      <c r="AP138" s="179"/>
      <c r="AQ138" s="179"/>
      <c r="AR138" s="179"/>
      <c r="AS138" s="179"/>
      <c r="AT138" s="179"/>
      <c r="AU138" s="179"/>
      <c r="AV138" s="179"/>
      <c r="AW138" s="179"/>
    </row>
    <row r="139" spans="10:49" x14ac:dyDescent="0.2">
      <c r="J139" s="179"/>
      <c r="K139" s="179"/>
      <c r="L139" s="179"/>
      <c r="M139" s="179"/>
      <c r="N139" s="179"/>
      <c r="O139" s="179"/>
      <c r="P139" s="179"/>
      <c r="Q139" s="179"/>
      <c r="R139" s="179"/>
      <c r="S139" s="179"/>
      <c r="T139" s="179"/>
      <c r="U139" s="179"/>
      <c r="V139" s="179"/>
      <c r="W139" s="179"/>
      <c r="X139" s="179"/>
      <c r="Y139" s="179"/>
      <c r="Z139" s="179"/>
      <c r="AA139" s="179"/>
      <c r="AB139" s="179"/>
      <c r="AC139" s="179"/>
      <c r="AD139" s="179"/>
      <c r="AE139" s="179"/>
      <c r="AF139" s="179"/>
      <c r="AG139" s="179"/>
      <c r="AH139" s="179"/>
      <c r="AI139" s="179"/>
      <c r="AJ139" s="179"/>
      <c r="AK139" s="179"/>
      <c r="AL139" s="179"/>
      <c r="AM139" s="179"/>
      <c r="AN139" s="179"/>
      <c r="AO139" s="179"/>
      <c r="AP139" s="179"/>
      <c r="AQ139" s="179"/>
      <c r="AR139" s="179"/>
      <c r="AS139" s="179"/>
      <c r="AT139" s="179"/>
      <c r="AU139" s="179"/>
      <c r="AV139" s="179"/>
      <c r="AW139" s="179"/>
    </row>
    <row r="140" spans="10:49" x14ac:dyDescent="0.2">
      <c r="J140" s="179"/>
      <c r="K140" s="179"/>
      <c r="L140" s="179"/>
      <c r="M140" s="179"/>
      <c r="N140" s="179"/>
      <c r="O140" s="179"/>
      <c r="P140" s="179"/>
      <c r="Q140" s="179"/>
      <c r="R140" s="179"/>
      <c r="S140" s="179"/>
      <c r="T140" s="179"/>
      <c r="U140" s="179"/>
      <c r="V140" s="179"/>
      <c r="W140" s="179"/>
      <c r="X140" s="179"/>
      <c r="Y140" s="179"/>
      <c r="Z140" s="179"/>
      <c r="AA140" s="179"/>
      <c r="AB140" s="179"/>
      <c r="AC140" s="179"/>
      <c r="AD140" s="179"/>
      <c r="AE140" s="179"/>
      <c r="AF140" s="179"/>
      <c r="AG140" s="179"/>
      <c r="AH140" s="179"/>
      <c r="AI140" s="179"/>
      <c r="AJ140" s="179"/>
      <c r="AK140" s="179"/>
      <c r="AL140" s="179"/>
      <c r="AM140" s="179"/>
      <c r="AN140" s="179"/>
      <c r="AO140" s="179"/>
      <c r="AP140" s="179"/>
      <c r="AQ140" s="179"/>
      <c r="AR140" s="179"/>
      <c r="AS140" s="179"/>
      <c r="AT140" s="179"/>
      <c r="AU140" s="179"/>
      <c r="AV140" s="179"/>
      <c r="AW140" s="179"/>
    </row>
    <row r="141" spans="10:49" x14ac:dyDescent="0.2">
      <c r="J141" s="179"/>
      <c r="K141" s="179"/>
      <c r="L141" s="179"/>
      <c r="M141" s="179"/>
      <c r="N141" s="179"/>
      <c r="O141" s="179"/>
      <c r="P141" s="179"/>
      <c r="Q141" s="179"/>
      <c r="R141" s="179"/>
      <c r="S141" s="179"/>
      <c r="T141" s="179"/>
      <c r="U141" s="179"/>
      <c r="V141" s="179"/>
      <c r="W141" s="179"/>
      <c r="X141" s="179"/>
      <c r="Y141" s="179"/>
      <c r="Z141" s="179"/>
      <c r="AA141" s="179"/>
      <c r="AB141" s="179"/>
      <c r="AC141" s="179"/>
      <c r="AD141" s="179"/>
      <c r="AE141" s="179"/>
      <c r="AF141" s="179"/>
      <c r="AG141" s="179"/>
      <c r="AH141" s="179"/>
      <c r="AI141" s="179"/>
      <c r="AJ141" s="179"/>
      <c r="AK141" s="179"/>
      <c r="AL141" s="179"/>
      <c r="AM141" s="179"/>
      <c r="AN141" s="179"/>
      <c r="AO141" s="179"/>
      <c r="AP141" s="179"/>
      <c r="AQ141" s="179"/>
      <c r="AR141" s="179"/>
      <c r="AS141" s="179"/>
      <c r="AT141" s="179"/>
      <c r="AU141" s="179"/>
      <c r="AV141" s="179"/>
      <c r="AW141" s="179"/>
    </row>
    <row r="142" spans="10:49" x14ac:dyDescent="0.2">
      <c r="J142" s="179"/>
      <c r="K142" s="179"/>
      <c r="L142" s="179"/>
      <c r="M142" s="179"/>
      <c r="N142" s="179"/>
      <c r="O142" s="179"/>
      <c r="P142" s="179"/>
      <c r="Q142" s="179"/>
      <c r="R142" s="179"/>
      <c r="S142" s="179"/>
      <c r="T142" s="179"/>
      <c r="U142" s="179"/>
      <c r="V142" s="179"/>
      <c r="W142" s="179"/>
      <c r="X142" s="179"/>
      <c r="Y142" s="179"/>
      <c r="Z142" s="179"/>
      <c r="AA142" s="179"/>
      <c r="AB142" s="179"/>
      <c r="AC142" s="179"/>
      <c r="AD142" s="179"/>
      <c r="AE142" s="179"/>
      <c r="AF142" s="179"/>
      <c r="AG142" s="179"/>
      <c r="AH142" s="179"/>
      <c r="AI142" s="179"/>
      <c r="AJ142" s="179"/>
      <c r="AK142" s="179"/>
      <c r="AL142" s="179"/>
      <c r="AM142" s="179"/>
      <c r="AN142" s="179"/>
      <c r="AO142" s="179"/>
      <c r="AP142" s="179"/>
      <c r="AQ142" s="179"/>
      <c r="AR142" s="179"/>
      <c r="AS142" s="179"/>
      <c r="AT142" s="179"/>
      <c r="AU142" s="179"/>
      <c r="AV142" s="179"/>
      <c r="AW142" s="179"/>
    </row>
    <row r="143" spans="10:49" x14ac:dyDescent="0.2">
      <c r="J143" s="179"/>
      <c r="K143" s="179"/>
      <c r="L143" s="179"/>
      <c r="M143" s="179"/>
      <c r="N143" s="179"/>
      <c r="O143" s="179"/>
      <c r="P143" s="179"/>
      <c r="Q143" s="179"/>
      <c r="R143" s="179"/>
      <c r="S143" s="179"/>
      <c r="T143" s="179"/>
      <c r="U143" s="179"/>
      <c r="V143" s="179"/>
      <c r="W143" s="179"/>
      <c r="X143" s="179"/>
      <c r="Y143" s="179"/>
      <c r="Z143" s="179"/>
      <c r="AA143" s="179"/>
      <c r="AB143" s="179"/>
      <c r="AC143" s="179"/>
      <c r="AD143" s="179"/>
      <c r="AE143" s="179"/>
      <c r="AF143" s="179"/>
      <c r="AG143" s="179"/>
      <c r="AH143" s="179"/>
      <c r="AI143" s="179"/>
      <c r="AJ143" s="179"/>
      <c r="AK143" s="179"/>
      <c r="AL143" s="179"/>
      <c r="AM143" s="179"/>
      <c r="AN143" s="179"/>
      <c r="AO143" s="179"/>
      <c r="AP143" s="179"/>
      <c r="AQ143" s="179"/>
      <c r="AR143" s="179"/>
      <c r="AS143" s="179"/>
      <c r="AT143" s="179"/>
      <c r="AU143" s="179"/>
      <c r="AV143" s="179"/>
      <c r="AW143" s="179"/>
    </row>
    <row r="144" spans="10:49" x14ac:dyDescent="0.2">
      <c r="J144" s="179"/>
      <c r="K144" s="179"/>
      <c r="L144" s="179"/>
      <c r="M144" s="179"/>
      <c r="N144" s="179"/>
      <c r="O144" s="179"/>
      <c r="P144" s="179"/>
      <c r="Q144" s="179"/>
      <c r="R144" s="179"/>
      <c r="S144" s="179"/>
      <c r="T144" s="179"/>
      <c r="U144" s="179"/>
      <c r="V144" s="179"/>
      <c r="W144" s="179"/>
      <c r="X144" s="179"/>
      <c r="Y144" s="179"/>
      <c r="Z144" s="179"/>
      <c r="AA144" s="179"/>
      <c r="AB144" s="179"/>
      <c r="AC144" s="179"/>
      <c r="AD144" s="179"/>
      <c r="AE144" s="179"/>
      <c r="AF144" s="179"/>
      <c r="AG144" s="179"/>
      <c r="AH144" s="179"/>
      <c r="AI144" s="179"/>
      <c r="AJ144" s="179"/>
      <c r="AK144" s="179"/>
      <c r="AL144" s="179"/>
      <c r="AM144" s="179"/>
      <c r="AN144" s="179"/>
      <c r="AO144" s="179"/>
      <c r="AP144" s="179"/>
      <c r="AQ144" s="179"/>
      <c r="AR144" s="179"/>
      <c r="AS144" s="179"/>
      <c r="AT144" s="179"/>
      <c r="AU144" s="179"/>
      <c r="AV144" s="179"/>
      <c r="AW144" s="179"/>
    </row>
    <row r="145" spans="10:49" x14ac:dyDescent="0.2">
      <c r="J145" s="179"/>
      <c r="K145" s="179"/>
      <c r="L145" s="179"/>
      <c r="M145" s="179"/>
      <c r="N145" s="179"/>
      <c r="O145" s="179"/>
      <c r="P145" s="179"/>
      <c r="Q145" s="179"/>
      <c r="R145" s="179"/>
      <c r="S145" s="179"/>
      <c r="T145" s="179"/>
      <c r="U145" s="179"/>
      <c r="V145" s="179"/>
      <c r="W145" s="179"/>
      <c r="X145" s="179"/>
      <c r="Y145" s="179"/>
      <c r="Z145" s="179"/>
      <c r="AA145" s="179"/>
      <c r="AB145" s="179"/>
      <c r="AC145" s="179"/>
      <c r="AD145" s="179"/>
      <c r="AE145" s="179"/>
      <c r="AF145" s="179"/>
      <c r="AG145" s="179"/>
      <c r="AH145" s="179"/>
      <c r="AI145" s="179"/>
      <c r="AJ145" s="179"/>
      <c r="AK145" s="179"/>
      <c r="AL145" s="179"/>
      <c r="AM145" s="179"/>
      <c r="AN145" s="179"/>
      <c r="AO145" s="179"/>
      <c r="AP145" s="179"/>
      <c r="AQ145" s="179"/>
      <c r="AR145" s="179"/>
      <c r="AS145" s="179"/>
      <c r="AT145" s="179"/>
      <c r="AU145" s="179"/>
      <c r="AV145" s="179"/>
      <c r="AW145" s="179"/>
    </row>
    <row r="146" spans="10:49" x14ac:dyDescent="0.2">
      <c r="J146" s="179"/>
      <c r="K146" s="179"/>
      <c r="L146" s="179"/>
      <c r="M146" s="179"/>
      <c r="N146" s="179"/>
      <c r="O146" s="179"/>
      <c r="P146" s="179"/>
      <c r="Q146" s="179"/>
      <c r="R146" s="179"/>
      <c r="S146" s="179"/>
      <c r="T146" s="179"/>
      <c r="U146" s="179"/>
      <c r="V146" s="179"/>
      <c r="W146" s="179"/>
      <c r="X146" s="179"/>
      <c r="Y146" s="179"/>
      <c r="Z146" s="179"/>
      <c r="AA146" s="179"/>
      <c r="AB146" s="179"/>
      <c r="AC146" s="179"/>
      <c r="AD146" s="179"/>
      <c r="AE146" s="179"/>
      <c r="AF146" s="179"/>
      <c r="AG146" s="179"/>
      <c r="AH146" s="179"/>
      <c r="AI146" s="179"/>
      <c r="AJ146" s="179"/>
      <c r="AK146" s="179"/>
      <c r="AL146" s="179"/>
      <c r="AM146" s="179"/>
      <c r="AN146" s="179"/>
      <c r="AO146" s="179"/>
      <c r="AP146" s="179"/>
      <c r="AQ146" s="179"/>
      <c r="AR146" s="179"/>
      <c r="AS146" s="179"/>
      <c r="AT146" s="179"/>
      <c r="AU146" s="179"/>
      <c r="AV146" s="179"/>
      <c r="AW146" s="179"/>
    </row>
    <row r="147" spans="10:49" x14ac:dyDescent="0.2">
      <c r="J147" s="179"/>
      <c r="K147" s="179"/>
      <c r="L147" s="179"/>
      <c r="M147" s="179"/>
      <c r="N147" s="179"/>
      <c r="O147" s="179"/>
      <c r="P147" s="179"/>
      <c r="Q147" s="179"/>
      <c r="R147" s="179"/>
      <c r="S147" s="179"/>
      <c r="T147" s="179"/>
      <c r="U147" s="179"/>
      <c r="V147" s="179"/>
      <c r="W147" s="179"/>
      <c r="X147" s="179"/>
      <c r="Y147" s="179"/>
      <c r="Z147" s="179"/>
      <c r="AA147" s="179"/>
      <c r="AB147" s="179"/>
      <c r="AC147" s="179"/>
      <c r="AD147" s="179"/>
      <c r="AE147" s="179"/>
      <c r="AF147" s="179"/>
      <c r="AG147" s="179"/>
      <c r="AH147" s="179"/>
      <c r="AI147" s="179"/>
      <c r="AJ147" s="179"/>
      <c r="AK147" s="179"/>
      <c r="AL147" s="179"/>
      <c r="AM147" s="179"/>
      <c r="AN147" s="179"/>
      <c r="AO147" s="179"/>
      <c r="AP147" s="179"/>
      <c r="AQ147" s="179"/>
      <c r="AR147" s="179"/>
      <c r="AS147" s="179"/>
      <c r="AT147" s="179"/>
      <c r="AU147" s="179"/>
      <c r="AV147" s="179"/>
      <c r="AW147" s="179"/>
    </row>
    <row r="148" spans="10:49" x14ac:dyDescent="0.2">
      <c r="J148" s="179"/>
      <c r="K148" s="179"/>
      <c r="L148" s="179"/>
      <c r="M148" s="179"/>
      <c r="N148" s="179"/>
      <c r="O148" s="179"/>
      <c r="P148" s="179"/>
      <c r="Q148" s="179"/>
      <c r="R148" s="179"/>
      <c r="S148" s="179"/>
      <c r="T148" s="179"/>
      <c r="U148" s="179"/>
      <c r="V148" s="179"/>
      <c r="W148" s="179"/>
      <c r="X148" s="179"/>
      <c r="Y148" s="179"/>
      <c r="Z148" s="179"/>
      <c r="AA148" s="179"/>
      <c r="AB148" s="179"/>
      <c r="AC148" s="179"/>
      <c r="AD148" s="179"/>
      <c r="AE148" s="179"/>
      <c r="AF148" s="179"/>
      <c r="AG148" s="179"/>
      <c r="AH148" s="179"/>
      <c r="AI148" s="179"/>
      <c r="AJ148" s="179"/>
      <c r="AK148" s="179"/>
      <c r="AL148" s="179"/>
      <c r="AM148" s="179"/>
      <c r="AN148" s="179"/>
      <c r="AO148" s="179"/>
      <c r="AP148" s="179"/>
      <c r="AQ148" s="179"/>
      <c r="AR148" s="179"/>
      <c r="AS148" s="179"/>
      <c r="AT148" s="179"/>
      <c r="AU148" s="179"/>
      <c r="AV148" s="179"/>
      <c r="AW148" s="179"/>
    </row>
    <row r="149" spans="10:49" x14ac:dyDescent="0.2">
      <c r="J149" s="179"/>
      <c r="K149" s="179"/>
      <c r="L149" s="179"/>
      <c r="M149" s="179"/>
      <c r="N149" s="179"/>
      <c r="O149" s="179"/>
      <c r="P149" s="179"/>
      <c r="Q149" s="179"/>
      <c r="R149" s="179"/>
      <c r="S149" s="179"/>
      <c r="T149" s="179"/>
      <c r="U149" s="179"/>
      <c r="V149" s="179"/>
      <c r="W149" s="179"/>
      <c r="X149" s="179"/>
      <c r="Y149" s="179"/>
      <c r="Z149" s="179"/>
      <c r="AA149" s="179"/>
      <c r="AB149" s="179"/>
      <c r="AC149" s="179"/>
      <c r="AD149" s="179"/>
      <c r="AE149" s="179"/>
      <c r="AF149" s="179"/>
      <c r="AG149" s="179"/>
      <c r="AH149" s="179"/>
      <c r="AI149" s="179"/>
      <c r="AJ149" s="179"/>
      <c r="AK149" s="179"/>
      <c r="AL149" s="179"/>
      <c r="AM149" s="179"/>
      <c r="AN149" s="179"/>
      <c r="AO149" s="179"/>
      <c r="AP149" s="179"/>
      <c r="AQ149" s="179"/>
      <c r="AR149" s="179"/>
      <c r="AS149" s="179"/>
      <c r="AT149" s="179"/>
      <c r="AU149" s="179"/>
      <c r="AV149" s="179"/>
      <c r="AW149" s="179"/>
    </row>
    <row r="150" spans="10:49" x14ac:dyDescent="0.2">
      <c r="J150" s="179"/>
      <c r="K150" s="179"/>
      <c r="L150" s="179"/>
      <c r="M150" s="179"/>
      <c r="N150" s="179"/>
      <c r="O150" s="179"/>
      <c r="P150" s="179"/>
      <c r="Q150" s="179"/>
      <c r="R150" s="179"/>
      <c r="S150" s="179"/>
      <c r="T150" s="179"/>
      <c r="U150" s="179"/>
      <c r="V150" s="179"/>
      <c r="W150" s="179"/>
      <c r="X150" s="179"/>
      <c r="Y150" s="179"/>
      <c r="Z150" s="179"/>
      <c r="AA150" s="179"/>
      <c r="AB150" s="179"/>
      <c r="AC150" s="179"/>
      <c r="AD150" s="179"/>
      <c r="AE150" s="179"/>
      <c r="AF150" s="179"/>
      <c r="AG150" s="179"/>
      <c r="AH150" s="179"/>
      <c r="AI150" s="179"/>
      <c r="AJ150" s="179"/>
      <c r="AK150" s="179"/>
      <c r="AL150" s="179"/>
      <c r="AM150" s="179"/>
      <c r="AN150" s="179"/>
      <c r="AO150" s="179"/>
      <c r="AP150" s="179"/>
      <c r="AQ150" s="179"/>
      <c r="AR150" s="179"/>
      <c r="AS150" s="179"/>
      <c r="AT150" s="179"/>
      <c r="AU150" s="179"/>
      <c r="AV150" s="179"/>
      <c r="AW150" s="179"/>
    </row>
    <row r="151" spans="10:49" x14ac:dyDescent="0.2">
      <c r="J151" s="179"/>
      <c r="K151" s="179"/>
      <c r="L151" s="179"/>
      <c r="M151" s="179"/>
      <c r="N151" s="179"/>
      <c r="O151" s="179"/>
      <c r="P151" s="179"/>
      <c r="Q151" s="179"/>
      <c r="R151" s="179"/>
      <c r="S151" s="179"/>
      <c r="T151" s="179"/>
      <c r="U151" s="179"/>
      <c r="V151" s="179"/>
      <c r="W151" s="179"/>
      <c r="X151" s="179"/>
      <c r="Y151" s="179"/>
      <c r="Z151" s="179"/>
      <c r="AA151" s="179"/>
      <c r="AB151" s="179"/>
      <c r="AC151" s="179"/>
      <c r="AD151" s="179"/>
      <c r="AE151" s="179"/>
      <c r="AF151" s="179"/>
      <c r="AG151" s="179"/>
      <c r="AH151" s="179"/>
      <c r="AI151" s="179"/>
      <c r="AJ151" s="179"/>
      <c r="AK151" s="179"/>
      <c r="AL151" s="179"/>
      <c r="AM151" s="179"/>
      <c r="AN151" s="179"/>
      <c r="AO151" s="179"/>
      <c r="AP151" s="179"/>
      <c r="AQ151" s="179"/>
      <c r="AR151" s="179"/>
      <c r="AS151" s="179"/>
      <c r="AT151" s="179"/>
      <c r="AU151" s="179"/>
      <c r="AV151" s="179"/>
      <c r="AW151" s="179"/>
    </row>
    <row r="152" spans="10:49" x14ac:dyDescent="0.2">
      <c r="J152" s="179"/>
      <c r="K152" s="179"/>
      <c r="L152" s="179"/>
      <c r="M152" s="179"/>
      <c r="N152" s="179"/>
      <c r="O152" s="179"/>
      <c r="P152" s="179"/>
      <c r="Q152" s="179"/>
      <c r="R152" s="179"/>
      <c r="S152" s="179"/>
      <c r="T152" s="179"/>
      <c r="U152" s="179"/>
      <c r="V152" s="179"/>
      <c r="W152" s="179"/>
      <c r="X152" s="179"/>
      <c r="Y152" s="179"/>
      <c r="Z152" s="179"/>
      <c r="AA152" s="179"/>
      <c r="AB152" s="179"/>
      <c r="AC152" s="179"/>
      <c r="AD152" s="179"/>
      <c r="AE152" s="179"/>
      <c r="AF152" s="179"/>
      <c r="AG152" s="179"/>
      <c r="AH152" s="179"/>
      <c r="AI152" s="179"/>
      <c r="AJ152" s="179"/>
      <c r="AK152" s="179"/>
      <c r="AL152" s="179"/>
      <c r="AM152" s="179"/>
      <c r="AN152" s="179"/>
      <c r="AO152" s="179"/>
      <c r="AP152" s="179"/>
      <c r="AQ152" s="179"/>
      <c r="AR152" s="179"/>
      <c r="AS152" s="179"/>
      <c r="AT152" s="179"/>
      <c r="AU152" s="179"/>
      <c r="AV152" s="179"/>
      <c r="AW152" s="179"/>
    </row>
    <row r="153" spans="10:49" x14ac:dyDescent="0.2">
      <c r="J153" s="179"/>
      <c r="K153" s="179"/>
      <c r="L153" s="179"/>
      <c r="M153" s="179"/>
      <c r="N153" s="179"/>
      <c r="O153" s="179"/>
      <c r="P153" s="179"/>
      <c r="Q153" s="179"/>
      <c r="R153" s="179"/>
      <c r="S153" s="179"/>
      <c r="T153" s="179"/>
      <c r="U153" s="179"/>
      <c r="V153" s="179"/>
      <c r="W153" s="179"/>
      <c r="X153" s="179"/>
      <c r="Y153" s="179"/>
      <c r="Z153" s="179"/>
      <c r="AA153" s="179"/>
      <c r="AB153" s="179"/>
      <c r="AC153" s="179"/>
      <c r="AD153" s="179"/>
      <c r="AE153" s="179"/>
      <c r="AF153" s="179"/>
      <c r="AG153" s="179"/>
      <c r="AH153" s="179"/>
      <c r="AI153" s="179"/>
      <c r="AJ153" s="179"/>
      <c r="AK153" s="179"/>
      <c r="AL153" s="179"/>
      <c r="AM153" s="179"/>
      <c r="AN153" s="179"/>
      <c r="AO153" s="179"/>
      <c r="AP153" s="179"/>
      <c r="AQ153" s="179"/>
      <c r="AR153" s="179"/>
      <c r="AS153" s="179"/>
      <c r="AT153" s="179"/>
      <c r="AU153" s="179"/>
      <c r="AV153" s="179"/>
      <c r="AW153" s="179"/>
    </row>
    <row r="154" spans="10:49" x14ac:dyDescent="0.2">
      <c r="J154" s="179"/>
      <c r="K154" s="179"/>
      <c r="L154" s="179"/>
      <c r="M154" s="179"/>
      <c r="N154" s="179"/>
      <c r="O154" s="179"/>
      <c r="P154" s="179"/>
      <c r="Q154" s="179"/>
      <c r="R154" s="179"/>
      <c r="S154" s="179"/>
      <c r="T154" s="179"/>
      <c r="U154" s="179"/>
      <c r="V154" s="179"/>
      <c r="W154" s="179"/>
      <c r="X154" s="179"/>
      <c r="Y154" s="179"/>
      <c r="Z154" s="179"/>
      <c r="AA154" s="179"/>
      <c r="AB154" s="179"/>
      <c r="AC154" s="179"/>
      <c r="AD154" s="179"/>
      <c r="AE154" s="179"/>
      <c r="AF154" s="179"/>
      <c r="AG154" s="179"/>
      <c r="AH154" s="179"/>
      <c r="AI154" s="179"/>
      <c r="AJ154" s="179"/>
      <c r="AK154" s="179"/>
      <c r="AL154" s="179"/>
      <c r="AM154" s="179"/>
      <c r="AN154" s="179"/>
      <c r="AO154" s="179"/>
      <c r="AP154" s="179"/>
      <c r="AQ154" s="179"/>
      <c r="AR154" s="179"/>
      <c r="AS154" s="179"/>
      <c r="AT154" s="179"/>
      <c r="AU154" s="179"/>
      <c r="AV154" s="179"/>
      <c r="AW154" s="179"/>
    </row>
    <row r="155" spans="10:49" x14ac:dyDescent="0.2">
      <c r="J155" s="179"/>
      <c r="K155" s="179"/>
      <c r="L155" s="179"/>
      <c r="M155" s="179"/>
      <c r="N155" s="179"/>
      <c r="O155" s="179"/>
      <c r="P155" s="179"/>
      <c r="Q155" s="179"/>
      <c r="R155" s="179"/>
      <c r="S155" s="179"/>
      <c r="T155" s="179"/>
      <c r="U155" s="179"/>
      <c r="V155" s="179"/>
      <c r="W155" s="179"/>
      <c r="X155" s="179"/>
      <c r="Y155" s="179"/>
      <c r="Z155" s="179"/>
      <c r="AA155" s="179"/>
      <c r="AB155" s="179"/>
      <c r="AC155" s="179"/>
      <c r="AD155" s="179"/>
      <c r="AE155" s="179"/>
      <c r="AF155" s="179"/>
      <c r="AG155" s="179"/>
      <c r="AH155" s="179"/>
      <c r="AI155" s="179"/>
      <c r="AJ155" s="179"/>
      <c r="AK155" s="179"/>
      <c r="AL155" s="179"/>
      <c r="AM155" s="179"/>
      <c r="AN155" s="179"/>
      <c r="AO155" s="179"/>
      <c r="AP155" s="179"/>
      <c r="AQ155" s="179"/>
      <c r="AR155" s="179"/>
      <c r="AS155" s="179"/>
      <c r="AT155" s="179"/>
      <c r="AU155" s="179"/>
      <c r="AV155" s="179"/>
      <c r="AW155" s="179"/>
    </row>
    <row r="156" spans="10:49" x14ac:dyDescent="0.2">
      <c r="J156" s="179"/>
      <c r="K156" s="179"/>
      <c r="L156" s="179"/>
      <c r="M156" s="179"/>
      <c r="N156" s="179"/>
      <c r="O156" s="179"/>
      <c r="P156" s="179"/>
      <c r="Q156" s="179"/>
      <c r="R156" s="179"/>
      <c r="S156" s="179"/>
      <c r="T156" s="179"/>
      <c r="U156" s="179"/>
      <c r="V156" s="179"/>
      <c r="W156" s="179"/>
      <c r="X156" s="179"/>
      <c r="Y156" s="179"/>
      <c r="Z156" s="179"/>
      <c r="AA156" s="179"/>
      <c r="AB156" s="179"/>
      <c r="AC156" s="179"/>
      <c r="AD156" s="179"/>
      <c r="AE156" s="179"/>
      <c r="AF156" s="179"/>
      <c r="AG156" s="179"/>
      <c r="AH156" s="179"/>
      <c r="AI156" s="179"/>
      <c r="AJ156" s="179"/>
      <c r="AK156" s="179"/>
      <c r="AL156" s="179"/>
      <c r="AM156" s="179"/>
      <c r="AN156" s="179"/>
      <c r="AO156" s="179"/>
      <c r="AP156" s="179"/>
      <c r="AQ156" s="179"/>
      <c r="AR156" s="179"/>
      <c r="AS156" s="179"/>
      <c r="AT156" s="179"/>
      <c r="AU156" s="179"/>
      <c r="AV156" s="179"/>
      <c r="AW156" s="179"/>
    </row>
    <row r="157" spans="10:49" x14ac:dyDescent="0.2">
      <c r="J157" s="179"/>
      <c r="K157" s="179"/>
      <c r="L157" s="179"/>
      <c r="M157" s="179"/>
      <c r="N157" s="179"/>
      <c r="O157" s="179"/>
      <c r="P157" s="179"/>
      <c r="Q157" s="179"/>
      <c r="R157" s="179"/>
      <c r="S157" s="179"/>
      <c r="T157" s="179"/>
      <c r="U157" s="179"/>
      <c r="V157" s="179"/>
      <c r="W157" s="179"/>
      <c r="X157" s="179"/>
      <c r="Y157" s="179"/>
      <c r="Z157" s="179"/>
      <c r="AA157" s="179"/>
      <c r="AB157" s="179"/>
      <c r="AC157" s="179"/>
      <c r="AD157" s="179"/>
      <c r="AE157" s="179"/>
      <c r="AF157" s="179"/>
      <c r="AG157" s="179"/>
      <c r="AH157" s="179"/>
      <c r="AI157" s="179"/>
      <c r="AJ157" s="179"/>
      <c r="AK157" s="179"/>
      <c r="AL157" s="179"/>
      <c r="AM157" s="179"/>
      <c r="AN157" s="179"/>
      <c r="AO157" s="179"/>
      <c r="AP157" s="179"/>
      <c r="AQ157" s="179"/>
      <c r="AR157" s="179"/>
      <c r="AS157" s="179"/>
      <c r="AT157" s="179"/>
      <c r="AU157" s="179"/>
      <c r="AV157" s="179"/>
      <c r="AW157" s="179"/>
    </row>
    <row r="158" spans="10:49" x14ac:dyDescent="0.2">
      <c r="J158" s="179"/>
      <c r="K158" s="179"/>
      <c r="L158" s="179"/>
      <c r="M158" s="179"/>
      <c r="N158" s="179"/>
      <c r="O158" s="179"/>
      <c r="P158" s="179"/>
      <c r="Q158" s="179"/>
      <c r="R158" s="179"/>
      <c r="S158" s="179"/>
      <c r="T158" s="179"/>
      <c r="U158" s="179"/>
      <c r="V158" s="179"/>
      <c r="W158" s="179"/>
      <c r="X158" s="179"/>
      <c r="Y158" s="179"/>
      <c r="Z158" s="179"/>
      <c r="AA158" s="179"/>
      <c r="AB158" s="179"/>
      <c r="AC158" s="179"/>
      <c r="AD158" s="179"/>
      <c r="AE158" s="179"/>
      <c r="AF158" s="179"/>
      <c r="AG158" s="179"/>
      <c r="AH158" s="179"/>
      <c r="AI158" s="179"/>
      <c r="AJ158" s="179"/>
      <c r="AK158" s="179"/>
      <c r="AL158" s="179"/>
      <c r="AM158" s="179"/>
      <c r="AN158" s="179"/>
      <c r="AO158" s="179"/>
      <c r="AP158" s="179"/>
      <c r="AQ158" s="179"/>
      <c r="AR158" s="179"/>
      <c r="AS158" s="179"/>
      <c r="AT158" s="179"/>
      <c r="AU158" s="179"/>
      <c r="AV158" s="179"/>
      <c r="AW158" s="179"/>
    </row>
    <row r="159" spans="10:49" x14ac:dyDescent="0.2">
      <c r="J159" s="179"/>
      <c r="K159" s="179"/>
      <c r="L159" s="179"/>
      <c r="M159" s="179"/>
      <c r="N159" s="179"/>
      <c r="O159" s="179"/>
      <c r="P159" s="179"/>
      <c r="Q159" s="179"/>
      <c r="R159" s="179"/>
      <c r="S159" s="179"/>
      <c r="T159" s="179"/>
      <c r="U159" s="179"/>
      <c r="V159" s="179"/>
      <c r="W159" s="179"/>
      <c r="X159" s="179"/>
      <c r="Y159" s="179"/>
      <c r="Z159" s="179"/>
      <c r="AA159" s="179"/>
      <c r="AB159" s="179"/>
      <c r="AC159" s="179"/>
      <c r="AD159" s="179"/>
      <c r="AE159" s="179"/>
      <c r="AF159" s="179"/>
      <c r="AG159" s="179"/>
      <c r="AH159" s="179"/>
      <c r="AI159" s="179"/>
      <c r="AJ159" s="179"/>
      <c r="AK159" s="179"/>
      <c r="AL159" s="179"/>
      <c r="AM159" s="179"/>
      <c r="AN159" s="179"/>
      <c r="AO159" s="179"/>
      <c r="AP159" s="179"/>
      <c r="AQ159" s="179"/>
      <c r="AR159" s="179"/>
      <c r="AS159" s="179"/>
      <c r="AT159" s="179"/>
      <c r="AU159" s="179"/>
      <c r="AV159" s="179"/>
      <c r="AW159" s="179"/>
    </row>
    <row r="160" spans="10:49" x14ac:dyDescent="0.2">
      <c r="J160" s="179"/>
      <c r="K160" s="179"/>
      <c r="L160" s="179"/>
      <c r="M160" s="179"/>
      <c r="N160" s="179"/>
      <c r="O160" s="179"/>
      <c r="P160" s="179"/>
      <c r="Q160" s="179"/>
      <c r="R160" s="179"/>
      <c r="S160" s="179"/>
      <c r="T160" s="179"/>
      <c r="U160" s="179"/>
      <c r="V160" s="179"/>
      <c r="W160" s="179"/>
      <c r="X160" s="179"/>
      <c r="Y160" s="179"/>
      <c r="Z160" s="179"/>
      <c r="AA160" s="179"/>
      <c r="AB160" s="179"/>
      <c r="AC160" s="179"/>
      <c r="AD160" s="179"/>
      <c r="AE160" s="179"/>
      <c r="AF160" s="179"/>
      <c r="AG160" s="179"/>
      <c r="AH160" s="179"/>
      <c r="AI160" s="179"/>
      <c r="AJ160" s="179"/>
      <c r="AK160" s="179"/>
      <c r="AL160" s="179"/>
      <c r="AM160" s="179"/>
      <c r="AN160" s="179"/>
      <c r="AO160" s="179"/>
      <c r="AP160" s="179"/>
      <c r="AQ160" s="179"/>
      <c r="AR160" s="179"/>
      <c r="AS160" s="179"/>
      <c r="AT160" s="179"/>
      <c r="AU160" s="179"/>
      <c r="AV160" s="179"/>
      <c r="AW160" s="179"/>
    </row>
    <row r="161" spans="10:49" x14ac:dyDescent="0.2">
      <c r="J161" s="179"/>
      <c r="K161" s="179"/>
      <c r="L161" s="179"/>
      <c r="M161" s="179"/>
      <c r="N161" s="179"/>
      <c r="O161" s="179"/>
      <c r="P161" s="179"/>
      <c r="Q161" s="179"/>
      <c r="R161" s="179"/>
      <c r="S161" s="179"/>
      <c r="T161" s="179"/>
      <c r="U161" s="179"/>
      <c r="V161" s="179"/>
      <c r="W161" s="179"/>
      <c r="X161" s="179"/>
      <c r="Y161" s="179"/>
      <c r="Z161" s="179"/>
      <c r="AA161" s="179"/>
      <c r="AB161" s="179"/>
      <c r="AC161" s="179"/>
      <c r="AD161" s="179"/>
      <c r="AE161" s="179"/>
      <c r="AF161" s="179"/>
      <c r="AG161" s="179"/>
      <c r="AH161" s="179"/>
      <c r="AI161" s="179"/>
      <c r="AJ161" s="179"/>
      <c r="AK161" s="179"/>
      <c r="AL161" s="179"/>
      <c r="AM161" s="179"/>
      <c r="AN161" s="179"/>
      <c r="AO161" s="179"/>
      <c r="AP161" s="179"/>
      <c r="AQ161" s="179"/>
      <c r="AR161" s="179"/>
      <c r="AS161" s="179"/>
      <c r="AT161" s="179"/>
      <c r="AU161" s="179"/>
      <c r="AV161" s="179"/>
      <c r="AW161" s="179"/>
    </row>
    <row r="162" spans="10:49" x14ac:dyDescent="0.2">
      <c r="J162" s="179"/>
      <c r="K162" s="179"/>
      <c r="L162" s="179"/>
      <c r="M162" s="179"/>
      <c r="N162" s="179"/>
      <c r="O162" s="179"/>
      <c r="P162" s="179"/>
      <c r="Q162" s="179"/>
      <c r="R162" s="179"/>
      <c r="S162" s="179"/>
      <c r="T162" s="179"/>
      <c r="U162" s="179"/>
      <c r="V162" s="179"/>
      <c r="W162" s="179"/>
      <c r="X162" s="179"/>
      <c r="Y162" s="179"/>
      <c r="Z162" s="179"/>
      <c r="AA162" s="179"/>
      <c r="AB162" s="179"/>
      <c r="AC162" s="179"/>
      <c r="AD162" s="179"/>
      <c r="AE162" s="179"/>
      <c r="AF162" s="179"/>
      <c r="AG162" s="179"/>
      <c r="AH162" s="179"/>
      <c r="AI162" s="179"/>
      <c r="AJ162" s="179"/>
      <c r="AK162" s="179"/>
      <c r="AL162" s="179"/>
      <c r="AM162" s="179"/>
      <c r="AN162" s="179"/>
      <c r="AO162" s="179"/>
      <c r="AP162" s="179"/>
      <c r="AQ162" s="179"/>
      <c r="AR162" s="179"/>
      <c r="AS162" s="179"/>
      <c r="AT162" s="179"/>
      <c r="AU162" s="179"/>
      <c r="AV162" s="179"/>
      <c r="AW162" s="179"/>
    </row>
    <row r="163" spans="10:49" x14ac:dyDescent="0.2">
      <c r="J163" s="179"/>
      <c r="K163" s="179"/>
      <c r="L163" s="179"/>
      <c r="M163" s="179"/>
      <c r="N163" s="179"/>
      <c r="O163" s="179"/>
      <c r="P163" s="179"/>
      <c r="Q163" s="179"/>
      <c r="R163" s="179"/>
      <c r="S163" s="179"/>
      <c r="T163" s="179"/>
      <c r="U163" s="179"/>
      <c r="V163" s="179"/>
      <c r="W163" s="179"/>
      <c r="X163" s="179"/>
      <c r="Y163" s="179"/>
      <c r="Z163" s="179"/>
      <c r="AA163" s="179"/>
      <c r="AB163" s="179"/>
      <c r="AC163" s="179"/>
      <c r="AD163" s="179"/>
      <c r="AE163" s="179"/>
      <c r="AF163" s="179"/>
      <c r="AG163" s="179"/>
      <c r="AH163" s="179"/>
      <c r="AI163" s="179"/>
      <c r="AJ163" s="179"/>
      <c r="AK163" s="179"/>
      <c r="AL163" s="179"/>
      <c r="AM163" s="179"/>
      <c r="AN163" s="179"/>
      <c r="AO163" s="179"/>
      <c r="AP163" s="179"/>
      <c r="AQ163" s="179"/>
      <c r="AR163" s="179"/>
      <c r="AS163" s="179"/>
      <c r="AT163" s="179"/>
      <c r="AU163" s="179"/>
      <c r="AV163" s="179"/>
      <c r="AW163" s="179"/>
    </row>
    <row r="164" spans="10:49" x14ac:dyDescent="0.2">
      <c r="J164" s="179"/>
      <c r="K164" s="179"/>
      <c r="L164" s="179"/>
      <c r="M164" s="179"/>
      <c r="N164" s="179"/>
      <c r="O164" s="179"/>
      <c r="P164" s="179"/>
      <c r="Q164" s="179"/>
      <c r="R164" s="179"/>
      <c r="S164" s="179"/>
      <c r="T164" s="179"/>
      <c r="U164" s="179"/>
      <c r="V164" s="179"/>
      <c r="W164" s="179"/>
      <c r="X164" s="179"/>
      <c r="Y164" s="179"/>
      <c r="Z164" s="179"/>
      <c r="AA164" s="179"/>
      <c r="AB164" s="179"/>
      <c r="AC164" s="179"/>
      <c r="AD164" s="179"/>
      <c r="AE164" s="179"/>
      <c r="AF164" s="179"/>
      <c r="AG164" s="179"/>
      <c r="AH164" s="179"/>
      <c r="AI164" s="179"/>
      <c r="AJ164" s="179"/>
      <c r="AK164" s="179"/>
      <c r="AL164" s="179"/>
      <c r="AM164" s="179"/>
      <c r="AN164" s="179"/>
      <c r="AO164" s="179"/>
      <c r="AP164" s="179"/>
      <c r="AQ164" s="179"/>
      <c r="AR164" s="179"/>
      <c r="AS164" s="179"/>
      <c r="AT164" s="179"/>
      <c r="AU164" s="179"/>
      <c r="AV164" s="179"/>
      <c r="AW164" s="179"/>
    </row>
    <row r="165" spans="10:49" x14ac:dyDescent="0.2">
      <c r="J165" s="179"/>
      <c r="K165" s="179"/>
      <c r="L165" s="179"/>
      <c r="M165" s="179"/>
      <c r="N165" s="179"/>
      <c r="O165" s="179"/>
      <c r="P165" s="179"/>
      <c r="Q165" s="179"/>
      <c r="R165" s="179"/>
      <c r="S165" s="179"/>
      <c r="T165" s="179"/>
      <c r="U165" s="179"/>
      <c r="V165" s="179"/>
      <c r="W165" s="179"/>
      <c r="X165" s="179"/>
      <c r="Y165" s="179"/>
      <c r="Z165" s="179"/>
      <c r="AA165" s="179"/>
      <c r="AB165" s="179"/>
      <c r="AC165" s="179"/>
      <c r="AD165" s="179"/>
      <c r="AE165" s="179"/>
      <c r="AF165" s="179"/>
      <c r="AG165" s="179"/>
      <c r="AH165" s="179"/>
      <c r="AI165" s="179"/>
      <c r="AJ165" s="179"/>
      <c r="AK165" s="179"/>
      <c r="AL165" s="179"/>
      <c r="AM165" s="179"/>
      <c r="AN165" s="179"/>
      <c r="AO165" s="179"/>
      <c r="AP165" s="179"/>
      <c r="AQ165" s="179"/>
      <c r="AR165" s="179"/>
      <c r="AS165" s="179"/>
      <c r="AT165" s="179"/>
      <c r="AU165" s="179"/>
      <c r="AV165" s="179"/>
      <c r="AW165" s="179"/>
    </row>
    <row r="166" spans="10:49" x14ac:dyDescent="0.2">
      <c r="J166" s="179"/>
      <c r="K166" s="179"/>
      <c r="L166" s="179"/>
      <c r="M166" s="179"/>
      <c r="N166" s="179"/>
      <c r="O166" s="179"/>
      <c r="P166" s="179"/>
      <c r="Q166" s="179"/>
      <c r="R166" s="179"/>
      <c r="S166" s="179"/>
      <c r="T166" s="179"/>
      <c r="U166" s="179"/>
      <c r="V166" s="179"/>
      <c r="W166" s="179"/>
      <c r="X166" s="179"/>
      <c r="Y166" s="179"/>
      <c r="Z166" s="179"/>
      <c r="AA166" s="179"/>
      <c r="AB166" s="179"/>
      <c r="AC166" s="179"/>
      <c r="AD166" s="179"/>
      <c r="AE166" s="179"/>
      <c r="AF166" s="179"/>
      <c r="AG166" s="179"/>
      <c r="AH166" s="179"/>
      <c r="AI166" s="179"/>
      <c r="AJ166" s="179"/>
      <c r="AK166" s="179"/>
      <c r="AL166" s="179"/>
      <c r="AM166" s="179"/>
      <c r="AN166" s="179"/>
      <c r="AO166" s="179"/>
      <c r="AP166" s="179"/>
      <c r="AQ166" s="179"/>
      <c r="AR166" s="179"/>
      <c r="AS166" s="179"/>
      <c r="AT166" s="179"/>
      <c r="AU166" s="179"/>
      <c r="AV166" s="179"/>
      <c r="AW166" s="179"/>
    </row>
    <row r="167" spans="10:49" x14ac:dyDescent="0.2">
      <c r="J167" s="179"/>
      <c r="K167" s="179"/>
      <c r="L167" s="179"/>
      <c r="M167" s="179"/>
      <c r="N167" s="179"/>
      <c r="O167" s="179"/>
      <c r="P167" s="179"/>
      <c r="Q167" s="179"/>
      <c r="R167" s="179"/>
      <c r="S167" s="179"/>
      <c r="T167" s="179"/>
      <c r="U167" s="179"/>
      <c r="V167" s="179"/>
      <c r="W167" s="179"/>
      <c r="X167" s="179"/>
      <c r="Y167" s="179"/>
      <c r="Z167" s="179"/>
      <c r="AA167" s="179"/>
      <c r="AB167" s="179"/>
      <c r="AC167" s="179"/>
      <c r="AD167" s="179"/>
      <c r="AE167" s="179"/>
      <c r="AF167" s="179"/>
      <c r="AG167" s="179"/>
      <c r="AH167" s="179"/>
      <c r="AI167" s="179"/>
      <c r="AJ167" s="179"/>
      <c r="AK167" s="179"/>
      <c r="AL167" s="179"/>
      <c r="AM167" s="179"/>
      <c r="AN167" s="179"/>
      <c r="AO167" s="179"/>
      <c r="AP167" s="179"/>
      <c r="AQ167" s="179"/>
      <c r="AR167" s="179"/>
      <c r="AS167" s="179"/>
      <c r="AT167" s="179"/>
      <c r="AU167" s="179"/>
      <c r="AV167" s="179"/>
      <c r="AW167" s="179"/>
    </row>
    <row r="168" spans="10:49" x14ac:dyDescent="0.2">
      <c r="J168" s="179"/>
      <c r="K168" s="179"/>
      <c r="L168" s="179"/>
      <c r="M168" s="179"/>
      <c r="N168" s="179"/>
      <c r="O168" s="179"/>
      <c r="P168" s="179"/>
      <c r="Q168" s="179"/>
      <c r="R168" s="179"/>
      <c r="S168" s="179"/>
      <c r="T168" s="179"/>
      <c r="U168" s="179"/>
      <c r="V168" s="179"/>
      <c r="W168" s="179"/>
      <c r="X168" s="179"/>
      <c r="Y168" s="179"/>
      <c r="Z168" s="179"/>
      <c r="AA168" s="179"/>
      <c r="AB168" s="179"/>
      <c r="AC168" s="179"/>
      <c r="AD168" s="179"/>
      <c r="AE168" s="179"/>
      <c r="AF168" s="179"/>
      <c r="AG168" s="179"/>
      <c r="AH168" s="179"/>
      <c r="AI168" s="179"/>
      <c r="AJ168" s="179"/>
      <c r="AK168" s="179"/>
      <c r="AL168" s="179"/>
      <c r="AM168" s="179"/>
      <c r="AN168" s="179"/>
      <c r="AO168" s="179"/>
      <c r="AP168" s="179"/>
      <c r="AQ168" s="179"/>
      <c r="AR168" s="179"/>
      <c r="AS168" s="179"/>
      <c r="AT168" s="179"/>
      <c r="AU168" s="179"/>
      <c r="AV168" s="179"/>
      <c r="AW168" s="179"/>
    </row>
    <row r="169" spans="10:49" x14ac:dyDescent="0.2">
      <c r="J169" s="179"/>
      <c r="K169" s="179"/>
      <c r="L169" s="179"/>
      <c r="M169" s="179"/>
      <c r="N169" s="179"/>
      <c r="O169" s="179"/>
      <c r="P169" s="179"/>
      <c r="Q169" s="179"/>
      <c r="R169" s="179"/>
      <c r="S169" s="179"/>
      <c r="T169" s="179"/>
      <c r="U169" s="179"/>
      <c r="V169" s="179"/>
      <c r="W169" s="179"/>
      <c r="X169" s="179"/>
      <c r="Y169" s="179"/>
      <c r="Z169" s="179"/>
      <c r="AA169" s="179"/>
      <c r="AB169" s="179"/>
      <c r="AC169" s="179"/>
      <c r="AD169" s="179"/>
      <c r="AE169" s="179"/>
      <c r="AF169" s="179"/>
      <c r="AG169" s="179"/>
      <c r="AH169" s="179"/>
      <c r="AI169" s="179"/>
      <c r="AJ169" s="179"/>
      <c r="AK169" s="179"/>
      <c r="AL169" s="179"/>
      <c r="AM169" s="179"/>
      <c r="AN169" s="179"/>
      <c r="AO169" s="179"/>
      <c r="AP169" s="179"/>
      <c r="AQ169" s="179"/>
      <c r="AR169" s="179"/>
      <c r="AS169" s="179"/>
      <c r="AT169" s="179"/>
      <c r="AU169" s="179"/>
      <c r="AV169" s="179"/>
      <c r="AW169" s="179"/>
    </row>
    <row r="170" spans="10:49" x14ac:dyDescent="0.2">
      <c r="J170" s="179"/>
      <c r="K170" s="179"/>
      <c r="L170" s="179"/>
      <c r="M170" s="179"/>
      <c r="N170" s="179"/>
      <c r="O170" s="179"/>
      <c r="P170" s="179"/>
      <c r="Q170" s="179"/>
      <c r="R170" s="179"/>
      <c r="S170" s="179"/>
      <c r="T170" s="179"/>
      <c r="U170" s="179"/>
      <c r="V170" s="179"/>
      <c r="W170" s="179"/>
      <c r="X170" s="179"/>
      <c r="Y170" s="179"/>
      <c r="Z170" s="179"/>
      <c r="AA170" s="179"/>
      <c r="AB170" s="179"/>
      <c r="AC170" s="179"/>
      <c r="AD170" s="179"/>
      <c r="AE170" s="179"/>
      <c r="AF170" s="179"/>
      <c r="AG170" s="179"/>
      <c r="AH170" s="179"/>
      <c r="AI170" s="179"/>
      <c r="AJ170" s="179"/>
      <c r="AK170" s="179"/>
      <c r="AL170" s="179"/>
      <c r="AM170" s="179"/>
      <c r="AN170" s="179"/>
      <c r="AO170" s="179"/>
      <c r="AP170" s="179"/>
      <c r="AQ170" s="179"/>
      <c r="AR170" s="179"/>
      <c r="AS170" s="179"/>
      <c r="AT170" s="179"/>
      <c r="AU170" s="179"/>
      <c r="AV170" s="179"/>
      <c r="AW170" s="179"/>
    </row>
    <row r="171" spans="10:49" x14ac:dyDescent="0.2">
      <c r="J171" s="179"/>
      <c r="K171" s="179"/>
      <c r="L171" s="179"/>
      <c r="M171" s="179"/>
      <c r="N171" s="179"/>
      <c r="O171" s="179"/>
      <c r="P171" s="179"/>
      <c r="Q171" s="179"/>
      <c r="R171" s="179"/>
      <c r="S171" s="179"/>
      <c r="T171" s="179"/>
      <c r="U171" s="179"/>
      <c r="V171" s="179"/>
      <c r="W171" s="179"/>
      <c r="X171" s="179"/>
      <c r="Y171" s="179"/>
      <c r="Z171" s="179"/>
      <c r="AA171" s="179"/>
      <c r="AB171" s="179"/>
      <c r="AC171" s="179"/>
      <c r="AD171" s="179"/>
      <c r="AE171" s="179"/>
      <c r="AF171" s="179"/>
      <c r="AG171" s="179"/>
      <c r="AH171" s="179"/>
      <c r="AI171" s="179"/>
      <c r="AJ171" s="179"/>
      <c r="AK171" s="179"/>
      <c r="AL171" s="179"/>
      <c r="AM171" s="179"/>
      <c r="AN171" s="179"/>
      <c r="AO171" s="179"/>
      <c r="AP171" s="179"/>
      <c r="AQ171" s="179"/>
      <c r="AR171" s="179"/>
      <c r="AS171" s="179"/>
      <c r="AT171" s="179"/>
      <c r="AU171" s="179"/>
      <c r="AV171" s="179"/>
      <c r="AW171" s="179"/>
    </row>
    <row r="172" spans="10:49" x14ac:dyDescent="0.2">
      <c r="J172" s="179"/>
      <c r="K172" s="179"/>
      <c r="L172" s="179"/>
      <c r="M172" s="179"/>
      <c r="N172" s="179"/>
      <c r="O172" s="179"/>
      <c r="P172" s="179"/>
      <c r="Q172" s="179"/>
      <c r="R172" s="179"/>
      <c r="S172" s="179"/>
      <c r="T172" s="179"/>
      <c r="U172" s="179"/>
      <c r="V172" s="179"/>
      <c r="W172" s="179"/>
      <c r="X172" s="179"/>
      <c r="Y172" s="179"/>
      <c r="Z172" s="179"/>
      <c r="AA172" s="179"/>
      <c r="AB172" s="179"/>
      <c r="AC172" s="179"/>
      <c r="AD172" s="179"/>
      <c r="AE172" s="179"/>
      <c r="AF172" s="179"/>
      <c r="AG172" s="179"/>
      <c r="AH172" s="179"/>
      <c r="AI172" s="179"/>
      <c r="AJ172" s="179"/>
      <c r="AK172" s="179"/>
      <c r="AL172" s="179"/>
      <c r="AM172" s="179"/>
      <c r="AN172" s="179"/>
      <c r="AO172" s="179"/>
      <c r="AP172" s="179"/>
      <c r="AQ172" s="179"/>
      <c r="AR172" s="179"/>
      <c r="AS172" s="179"/>
      <c r="AT172" s="179"/>
      <c r="AU172" s="179"/>
      <c r="AV172" s="179"/>
      <c r="AW172" s="179"/>
    </row>
    <row r="173" spans="10:49" x14ac:dyDescent="0.2">
      <c r="J173" s="179"/>
      <c r="K173" s="179"/>
      <c r="L173" s="179"/>
      <c r="M173" s="179"/>
      <c r="N173" s="179"/>
      <c r="O173" s="179"/>
      <c r="P173" s="179"/>
      <c r="Q173" s="179"/>
      <c r="R173" s="179"/>
      <c r="S173" s="179"/>
      <c r="T173" s="179"/>
      <c r="U173" s="179"/>
      <c r="V173" s="179"/>
      <c r="W173" s="179"/>
      <c r="X173" s="179"/>
      <c r="Y173" s="179"/>
      <c r="Z173" s="179"/>
      <c r="AA173" s="179"/>
      <c r="AB173" s="179"/>
      <c r="AC173" s="179"/>
      <c r="AD173" s="179"/>
      <c r="AE173" s="179"/>
      <c r="AF173" s="179"/>
      <c r="AG173" s="179"/>
      <c r="AH173" s="179"/>
      <c r="AI173" s="179"/>
      <c r="AJ173" s="179"/>
      <c r="AK173" s="179"/>
      <c r="AL173" s="179"/>
      <c r="AM173" s="179"/>
      <c r="AN173" s="179"/>
      <c r="AO173" s="179"/>
      <c r="AP173" s="179"/>
      <c r="AQ173" s="179"/>
      <c r="AR173" s="179"/>
      <c r="AS173" s="179"/>
      <c r="AT173" s="179"/>
      <c r="AU173" s="179"/>
      <c r="AV173" s="179"/>
      <c r="AW173" s="179"/>
    </row>
    <row r="174" spans="10:49" x14ac:dyDescent="0.2">
      <c r="J174" s="179"/>
      <c r="K174" s="179"/>
      <c r="L174" s="179"/>
      <c r="M174" s="179"/>
      <c r="N174" s="179"/>
      <c r="O174" s="179"/>
      <c r="P174" s="179"/>
      <c r="Q174" s="179"/>
      <c r="R174" s="179"/>
      <c r="S174" s="179"/>
      <c r="T174" s="179"/>
      <c r="U174" s="179"/>
      <c r="V174" s="179"/>
      <c r="W174" s="179"/>
      <c r="X174" s="179"/>
      <c r="Y174" s="179"/>
      <c r="Z174" s="179"/>
      <c r="AA174" s="179"/>
      <c r="AB174" s="179"/>
      <c r="AC174" s="179"/>
      <c r="AD174" s="179"/>
      <c r="AE174" s="179"/>
      <c r="AF174" s="179"/>
      <c r="AG174" s="179"/>
      <c r="AH174" s="179"/>
      <c r="AI174" s="179"/>
      <c r="AJ174" s="179"/>
      <c r="AK174" s="179"/>
      <c r="AL174" s="179"/>
      <c r="AM174" s="179"/>
      <c r="AN174" s="179"/>
      <c r="AO174" s="179"/>
      <c r="AP174" s="179"/>
      <c r="AQ174" s="179"/>
      <c r="AR174" s="179"/>
      <c r="AS174" s="179"/>
      <c r="AT174" s="179"/>
      <c r="AU174" s="179"/>
      <c r="AV174" s="179"/>
      <c r="AW174" s="179"/>
    </row>
    <row r="175" spans="10:49" x14ac:dyDescent="0.2">
      <c r="J175" s="179"/>
      <c r="K175" s="179"/>
      <c r="L175" s="179"/>
      <c r="M175" s="179"/>
      <c r="N175" s="179"/>
      <c r="O175" s="179"/>
      <c r="P175" s="179"/>
      <c r="Q175" s="179"/>
      <c r="R175" s="179"/>
      <c r="S175" s="179"/>
      <c r="T175" s="179"/>
      <c r="U175" s="179"/>
      <c r="V175" s="179"/>
      <c r="W175" s="179"/>
      <c r="X175" s="179"/>
      <c r="Y175" s="179"/>
      <c r="Z175" s="179"/>
      <c r="AA175" s="179"/>
      <c r="AB175" s="179"/>
      <c r="AC175" s="179"/>
      <c r="AD175" s="179"/>
      <c r="AE175" s="179"/>
      <c r="AF175" s="179"/>
      <c r="AG175" s="179"/>
      <c r="AH175" s="179"/>
      <c r="AI175" s="179"/>
      <c r="AJ175" s="179"/>
      <c r="AK175" s="179"/>
      <c r="AL175" s="179"/>
      <c r="AM175" s="179"/>
      <c r="AN175" s="179"/>
      <c r="AO175" s="179"/>
      <c r="AP175" s="179"/>
      <c r="AQ175" s="179"/>
      <c r="AR175" s="179"/>
      <c r="AS175" s="179"/>
      <c r="AT175" s="179"/>
      <c r="AU175" s="179"/>
      <c r="AV175" s="179"/>
      <c r="AW175" s="179"/>
    </row>
    <row r="176" spans="10:49" x14ac:dyDescent="0.2">
      <c r="J176" s="179"/>
      <c r="K176" s="179"/>
      <c r="L176" s="179"/>
      <c r="M176" s="179"/>
      <c r="N176" s="179"/>
      <c r="O176" s="179"/>
      <c r="P176" s="179"/>
      <c r="Q176" s="179"/>
      <c r="R176" s="179"/>
      <c r="S176" s="179"/>
      <c r="T176" s="179"/>
      <c r="U176" s="179"/>
      <c r="V176" s="179"/>
      <c r="W176" s="179"/>
      <c r="X176" s="179"/>
      <c r="Y176" s="179"/>
      <c r="Z176" s="179"/>
      <c r="AA176" s="179"/>
      <c r="AB176" s="179"/>
      <c r="AC176" s="179"/>
      <c r="AD176" s="179"/>
      <c r="AE176" s="179"/>
      <c r="AF176" s="179"/>
      <c r="AG176" s="179"/>
      <c r="AH176" s="179"/>
      <c r="AI176" s="179"/>
      <c r="AJ176" s="179"/>
      <c r="AK176" s="179"/>
      <c r="AL176" s="179"/>
      <c r="AM176" s="179"/>
      <c r="AN176" s="179"/>
      <c r="AO176" s="179"/>
      <c r="AP176" s="179"/>
      <c r="AQ176" s="179"/>
      <c r="AR176" s="179"/>
      <c r="AS176" s="179"/>
      <c r="AT176" s="179"/>
      <c r="AU176" s="179"/>
      <c r="AV176" s="179"/>
      <c r="AW176" s="179"/>
    </row>
    <row r="177" spans="10:49" x14ac:dyDescent="0.2">
      <c r="J177" s="179"/>
      <c r="K177" s="179"/>
      <c r="L177" s="179"/>
      <c r="M177" s="179"/>
      <c r="N177" s="179"/>
      <c r="O177" s="179"/>
      <c r="P177" s="179"/>
      <c r="Q177" s="179"/>
      <c r="R177" s="179"/>
      <c r="S177" s="179"/>
      <c r="T177" s="179"/>
      <c r="U177" s="179"/>
      <c r="V177" s="179"/>
      <c r="W177" s="179"/>
      <c r="X177" s="179"/>
      <c r="Y177" s="179"/>
      <c r="Z177" s="179"/>
      <c r="AA177" s="179"/>
      <c r="AB177" s="179"/>
      <c r="AC177" s="179"/>
      <c r="AD177" s="179"/>
      <c r="AE177" s="179"/>
      <c r="AF177" s="179"/>
      <c r="AG177" s="179"/>
      <c r="AH177" s="179"/>
      <c r="AI177" s="179"/>
      <c r="AJ177" s="179"/>
      <c r="AK177" s="179"/>
      <c r="AL177" s="179"/>
      <c r="AM177" s="179"/>
      <c r="AN177" s="179"/>
      <c r="AO177" s="179"/>
      <c r="AP177" s="179"/>
      <c r="AQ177" s="179"/>
      <c r="AR177" s="179"/>
      <c r="AS177" s="179"/>
      <c r="AT177" s="179"/>
      <c r="AU177" s="179"/>
      <c r="AV177" s="179"/>
      <c r="AW177" s="179"/>
    </row>
    <row r="178" spans="10:49" x14ac:dyDescent="0.2">
      <c r="J178" s="179"/>
      <c r="K178" s="179"/>
      <c r="L178" s="179"/>
      <c r="M178" s="179"/>
      <c r="N178" s="179"/>
      <c r="O178" s="179"/>
      <c r="P178" s="179"/>
      <c r="Q178" s="179"/>
      <c r="R178" s="179"/>
      <c r="S178" s="179"/>
      <c r="T178" s="179"/>
      <c r="U178" s="179"/>
      <c r="V178" s="179"/>
      <c r="W178" s="179"/>
      <c r="X178" s="179"/>
      <c r="Y178" s="179"/>
      <c r="Z178" s="179"/>
      <c r="AA178" s="179"/>
      <c r="AB178" s="179"/>
      <c r="AC178" s="179"/>
      <c r="AD178" s="179"/>
      <c r="AE178" s="179"/>
      <c r="AF178" s="179"/>
      <c r="AG178" s="179"/>
      <c r="AH178" s="179"/>
      <c r="AI178" s="179"/>
      <c r="AJ178" s="179"/>
      <c r="AK178" s="179"/>
      <c r="AL178" s="179"/>
      <c r="AM178" s="179"/>
      <c r="AN178" s="179"/>
      <c r="AO178" s="179"/>
      <c r="AP178" s="179"/>
      <c r="AQ178" s="179"/>
      <c r="AR178" s="179"/>
      <c r="AS178" s="179"/>
      <c r="AT178" s="179"/>
      <c r="AU178" s="179"/>
      <c r="AV178" s="179"/>
      <c r="AW178" s="179"/>
    </row>
    <row r="179" spans="10:49" x14ac:dyDescent="0.2">
      <c r="J179" s="179"/>
      <c r="K179" s="179"/>
      <c r="L179" s="179"/>
      <c r="M179" s="179"/>
      <c r="N179" s="179"/>
      <c r="O179" s="179"/>
      <c r="P179" s="179"/>
      <c r="Q179" s="179"/>
      <c r="R179" s="179"/>
      <c r="S179" s="179"/>
      <c r="T179" s="179"/>
      <c r="U179" s="179"/>
      <c r="V179" s="179"/>
      <c r="W179" s="179"/>
      <c r="X179" s="179"/>
      <c r="Y179" s="179"/>
      <c r="Z179" s="179"/>
      <c r="AA179" s="179"/>
      <c r="AB179" s="179"/>
      <c r="AC179" s="179"/>
      <c r="AD179" s="179"/>
      <c r="AE179" s="179"/>
      <c r="AF179" s="179"/>
      <c r="AG179" s="179"/>
      <c r="AH179" s="179"/>
      <c r="AI179" s="179"/>
      <c r="AJ179" s="179"/>
      <c r="AK179" s="179"/>
      <c r="AL179" s="179"/>
      <c r="AM179" s="179"/>
      <c r="AN179" s="179"/>
      <c r="AO179" s="179"/>
      <c r="AP179" s="179"/>
      <c r="AQ179" s="179"/>
      <c r="AR179" s="179"/>
      <c r="AS179" s="179"/>
      <c r="AT179" s="179"/>
      <c r="AU179" s="179"/>
      <c r="AV179" s="179"/>
      <c r="AW179" s="179"/>
    </row>
    <row r="180" spans="10:49" x14ac:dyDescent="0.2">
      <c r="J180" s="179"/>
      <c r="K180" s="179"/>
      <c r="L180" s="179"/>
      <c r="M180" s="179"/>
      <c r="N180" s="179"/>
      <c r="O180" s="179"/>
      <c r="P180" s="179"/>
      <c r="Q180" s="179"/>
      <c r="R180" s="179"/>
      <c r="S180" s="179"/>
      <c r="T180" s="179"/>
      <c r="U180" s="179"/>
      <c r="V180" s="179"/>
      <c r="W180" s="179"/>
      <c r="X180" s="179"/>
      <c r="Y180" s="179"/>
      <c r="Z180" s="179"/>
      <c r="AA180" s="179"/>
      <c r="AB180" s="179"/>
      <c r="AC180" s="179"/>
      <c r="AD180" s="179"/>
      <c r="AE180" s="179"/>
      <c r="AF180" s="179"/>
      <c r="AG180" s="179"/>
      <c r="AH180" s="179"/>
      <c r="AI180" s="179"/>
      <c r="AJ180" s="179"/>
      <c r="AK180" s="179"/>
      <c r="AL180" s="179"/>
      <c r="AM180" s="179"/>
      <c r="AN180" s="179"/>
      <c r="AO180" s="179"/>
      <c r="AP180" s="179"/>
      <c r="AQ180" s="179"/>
      <c r="AR180" s="179"/>
      <c r="AS180" s="179"/>
      <c r="AT180" s="179"/>
      <c r="AU180" s="179"/>
      <c r="AV180" s="179"/>
      <c r="AW180" s="179"/>
    </row>
    <row r="181" spans="10:49" x14ac:dyDescent="0.2">
      <c r="J181" s="179"/>
      <c r="K181" s="179"/>
      <c r="L181" s="179"/>
      <c r="M181" s="179"/>
      <c r="N181" s="179"/>
      <c r="O181" s="179"/>
      <c r="P181" s="179"/>
      <c r="Q181" s="179"/>
      <c r="R181" s="179"/>
      <c r="S181" s="179"/>
      <c r="T181" s="179"/>
      <c r="U181" s="179"/>
      <c r="V181" s="179"/>
      <c r="W181" s="179"/>
      <c r="X181" s="179"/>
      <c r="Y181" s="179"/>
      <c r="Z181" s="179"/>
      <c r="AA181" s="179"/>
      <c r="AB181" s="179"/>
      <c r="AC181" s="179"/>
      <c r="AD181" s="179"/>
      <c r="AE181" s="179"/>
      <c r="AF181" s="179"/>
      <c r="AG181" s="179"/>
      <c r="AH181" s="179"/>
      <c r="AI181" s="179"/>
      <c r="AJ181" s="179"/>
      <c r="AK181" s="179"/>
      <c r="AL181" s="179"/>
      <c r="AM181" s="179"/>
      <c r="AN181" s="179"/>
      <c r="AO181" s="179"/>
      <c r="AP181" s="179"/>
      <c r="AQ181" s="179"/>
      <c r="AR181" s="179"/>
      <c r="AS181" s="179"/>
      <c r="AT181" s="179"/>
      <c r="AU181" s="179"/>
      <c r="AV181" s="179"/>
      <c r="AW181" s="179"/>
    </row>
    <row r="182" spans="10:49" x14ac:dyDescent="0.2">
      <c r="J182" s="179"/>
      <c r="K182" s="179"/>
      <c r="L182" s="179"/>
      <c r="M182" s="179"/>
      <c r="N182" s="179"/>
      <c r="O182" s="179"/>
      <c r="P182" s="179"/>
      <c r="Q182" s="179"/>
      <c r="R182" s="179"/>
      <c r="S182" s="179"/>
      <c r="T182" s="179"/>
      <c r="U182" s="179"/>
      <c r="V182" s="179"/>
      <c r="W182" s="179"/>
      <c r="X182" s="179"/>
      <c r="Y182" s="179"/>
      <c r="Z182" s="179"/>
      <c r="AA182" s="179"/>
      <c r="AB182" s="179"/>
      <c r="AC182" s="179"/>
      <c r="AD182" s="179"/>
      <c r="AE182" s="179"/>
      <c r="AF182" s="179"/>
      <c r="AG182" s="179"/>
      <c r="AH182" s="179"/>
      <c r="AI182" s="179"/>
      <c r="AJ182" s="179"/>
      <c r="AK182" s="179"/>
      <c r="AL182" s="179"/>
      <c r="AM182" s="179"/>
      <c r="AN182" s="179"/>
      <c r="AO182" s="179"/>
      <c r="AP182" s="179"/>
      <c r="AQ182" s="179"/>
      <c r="AR182" s="179"/>
      <c r="AS182" s="179"/>
      <c r="AT182" s="179"/>
      <c r="AU182" s="179"/>
      <c r="AV182" s="179"/>
      <c r="AW182" s="179"/>
    </row>
    <row r="183" spans="10:49" x14ac:dyDescent="0.2">
      <c r="J183" s="179"/>
      <c r="K183" s="179"/>
      <c r="L183" s="179"/>
      <c r="M183" s="179"/>
      <c r="N183" s="179"/>
      <c r="O183" s="179"/>
      <c r="P183" s="179"/>
      <c r="Q183" s="179"/>
      <c r="R183" s="179"/>
      <c r="S183" s="179"/>
      <c r="T183" s="179"/>
      <c r="U183" s="179"/>
      <c r="V183" s="179"/>
      <c r="W183" s="179"/>
      <c r="X183" s="179"/>
      <c r="Y183" s="179"/>
      <c r="Z183" s="179"/>
      <c r="AA183" s="179"/>
      <c r="AB183" s="179"/>
      <c r="AC183" s="179"/>
      <c r="AD183" s="179"/>
      <c r="AE183" s="179"/>
      <c r="AF183" s="179"/>
      <c r="AG183" s="179"/>
      <c r="AH183" s="179"/>
      <c r="AI183" s="179"/>
      <c r="AJ183" s="179"/>
      <c r="AK183" s="179"/>
      <c r="AL183" s="179"/>
      <c r="AM183" s="179"/>
      <c r="AN183" s="179"/>
      <c r="AO183" s="179"/>
      <c r="AP183" s="179"/>
      <c r="AQ183" s="179"/>
      <c r="AR183" s="179"/>
      <c r="AS183" s="179"/>
      <c r="AT183" s="179"/>
      <c r="AU183" s="179"/>
      <c r="AV183" s="179"/>
      <c r="AW183" s="179"/>
    </row>
    <row r="184" spans="10:49" x14ac:dyDescent="0.2">
      <c r="J184" s="179"/>
      <c r="K184" s="179"/>
      <c r="L184" s="179"/>
      <c r="M184" s="179"/>
      <c r="N184" s="179"/>
      <c r="O184" s="179"/>
      <c r="P184" s="179"/>
      <c r="Q184" s="179"/>
      <c r="R184" s="179"/>
      <c r="S184" s="179"/>
      <c r="T184" s="179"/>
      <c r="U184" s="179"/>
      <c r="V184" s="179"/>
      <c r="W184" s="179"/>
      <c r="X184" s="179"/>
      <c r="Y184" s="179"/>
      <c r="Z184" s="179"/>
      <c r="AA184" s="179"/>
      <c r="AB184" s="179"/>
      <c r="AC184" s="179"/>
      <c r="AD184" s="179"/>
      <c r="AE184" s="179"/>
      <c r="AF184" s="179"/>
      <c r="AG184" s="179"/>
      <c r="AH184" s="179"/>
      <c r="AI184" s="179"/>
      <c r="AJ184" s="179"/>
      <c r="AK184" s="179"/>
      <c r="AL184" s="179"/>
      <c r="AM184" s="179"/>
      <c r="AN184" s="179"/>
      <c r="AO184" s="179"/>
      <c r="AP184" s="179"/>
      <c r="AQ184" s="179"/>
      <c r="AR184" s="179"/>
      <c r="AS184" s="179"/>
      <c r="AT184" s="179"/>
      <c r="AU184" s="179"/>
      <c r="AV184" s="179"/>
      <c r="AW184" s="179"/>
    </row>
    <row r="185" spans="10:49" x14ac:dyDescent="0.2">
      <c r="J185" s="179"/>
      <c r="K185" s="179"/>
      <c r="L185" s="179"/>
      <c r="M185" s="179"/>
      <c r="N185" s="179"/>
      <c r="O185" s="179"/>
      <c r="P185" s="179"/>
      <c r="Q185" s="179"/>
      <c r="R185" s="179"/>
      <c r="S185" s="179"/>
      <c r="T185" s="179"/>
      <c r="U185" s="179"/>
      <c r="V185" s="179"/>
      <c r="W185" s="179"/>
      <c r="X185" s="179"/>
      <c r="Y185" s="179"/>
      <c r="Z185" s="179"/>
      <c r="AA185" s="179"/>
      <c r="AB185" s="179"/>
      <c r="AC185" s="179"/>
      <c r="AD185" s="179"/>
      <c r="AE185" s="179"/>
      <c r="AF185" s="179"/>
      <c r="AG185" s="179"/>
      <c r="AH185" s="179"/>
      <c r="AI185" s="179"/>
      <c r="AJ185" s="179"/>
      <c r="AK185" s="179"/>
      <c r="AL185" s="179"/>
      <c r="AM185" s="179"/>
      <c r="AN185" s="179"/>
      <c r="AO185" s="179"/>
      <c r="AP185" s="179"/>
      <c r="AQ185" s="179"/>
      <c r="AR185" s="179"/>
      <c r="AS185" s="179"/>
      <c r="AT185" s="179"/>
      <c r="AU185" s="179"/>
      <c r="AV185" s="179"/>
      <c r="AW185" s="179"/>
    </row>
    <row r="186" spans="10:49" x14ac:dyDescent="0.2">
      <c r="J186" s="179"/>
      <c r="K186" s="179"/>
      <c r="L186" s="179"/>
      <c r="M186" s="179"/>
      <c r="N186" s="179"/>
      <c r="O186" s="179"/>
      <c r="P186" s="179"/>
      <c r="Q186" s="179"/>
      <c r="R186" s="179"/>
      <c r="S186" s="179"/>
      <c r="T186" s="179"/>
      <c r="U186" s="179"/>
      <c r="V186" s="179"/>
      <c r="W186" s="179"/>
      <c r="X186" s="179"/>
      <c r="Y186" s="179"/>
      <c r="Z186" s="179"/>
      <c r="AA186" s="179"/>
      <c r="AB186" s="179"/>
      <c r="AC186" s="179"/>
      <c r="AD186" s="179"/>
      <c r="AE186" s="179"/>
      <c r="AF186" s="179"/>
      <c r="AG186" s="179"/>
      <c r="AH186" s="179"/>
      <c r="AI186" s="179"/>
      <c r="AJ186" s="179"/>
      <c r="AK186" s="179"/>
      <c r="AL186" s="179"/>
      <c r="AM186" s="179"/>
      <c r="AN186" s="179"/>
      <c r="AO186" s="179"/>
      <c r="AP186" s="179"/>
      <c r="AQ186" s="179"/>
      <c r="AR186" s="179"/>
      <c r="AS186" s="179"/>
      <c r="AT186" s="179"/>
      <c r="AU186" s="179"/>
      <c r="AV186" s="179"/>
      <c r="AW186" s="179"/>
    </row>
    <row r="187" spans="10:49" x14ac:dyDescent="0.2">
      <c r="J187" s="179"/>
      <c r="K187" s="179"/>
      <c r="L187" s="179"/>
      <c r="M187" s="179"/>
      <c r="N187" s="179"/>
      <c r="O187" s="179"/>
      <c r="P187" s="179"/>
      <c r="Q187" s="179"/>
      <c r="R187" s="179"/>
      <c r="S187" s="179"/>
      <c r="T187" s="179"/>
      <c r="U187" s="179"/>
      <c r="V187" s="179"/>
      <c r="W187" s="179"/>
      <c r="X187" s="179"/>
      <c r="Y187" s="179"/>
      <c r="Z187" s="179"/>
      <c r="AA187" s="179"/>
      <c r="AB187" s="179"/>
      <c r="AC187" s="179"/>
      <c r="AD187" s="179"/>
      <c r="AE187" s="179"/>
      <c r="AF187" s="179"/>
      <c r="AG187" s="179"/>
      <c r="AH187" s="179"/>
      <c r="AI187" s="179"/>
      <c r="AJ187" s="179"/>
      <c r="AK187" s="179"/>
      <c r="AL187" s="179"/>
      <c r="AM187" s="179"/>
      <c r="AN187" s="179"/>
      <c r="AO187" s="179"/>
      <c r="AP187" s="179"/>
      <c r="AQ187" s="179"/>
      <c r="AR187" s="179"/>
      <c r="AS187" s="179"/>
      <c r="AT187" s="179"/>
      <c r="AU187" s="179"/>
      <c r="AV187" s="179"/>
      <c r="AW187" s="179"/>
    </row>
    <row r="188" spans="10:49" x14ac:dyDescent="0.2">
      <c r="J188" s="179"/>
      <c r="K188" s="179"/>
      <c r="L188" s="179"/>
      <c r="M188" s="179"/>
      <c r="N188" s="179"/>
      <c r="O188" s="179"/>
      <c r="P188" s="179"/>
      <c r="Q188" s="179"/>
      <c r="R188" s="179"/>
      <c r="S188" s="179"/>
      <c r="T188" s="179"/>
      <c r="U188" s="179"/>
      <c r="V188" s="179"/>
      <c r="W188" s="179"/>
      <c r="X188" s="179"/>
      <c r="Y188" s="179"/>
      <c r="Z188" s="179"/>
      <c r="AA188" s="179"/>
      <c r="AB188" s="179"/>
      <c r="AC188" s="179"/>
      <c r="AD188" s="179"/>
      <c r="AE188" s="179"/>
      <c r="AF188" s="179"/>
      <c r="AG188" s="179"/>
      <c r="AH188" s="179"/>
      <c r="AI188" s="179"/>
      <c r="AJ188" s="179"/>
      <c r="AK188" s="179"/>
      <c r="AL188" s="179"/>
      <c r="AM188" s="179"/>
      <c r="AN188" s="179"/>
      <c r="AO188" s="179"/>
      <c r="AP188" s="179"/>
      <c r="AQ188" s="179"/>
      <c r="AR188" s="179"/>
      <c r="AS188" s="179"/>
      <c r="AT188" s="179"/>
      <c r="AU188" s="179"/>
      <c r="AV188" s="179"/>
      <c r="AW188" s="179"/>
    </row>
    <row r="189" spans="10:49" x14ac:dyDescent="0.2">
      <c r="J189" s="179"/>
      <c r="K189" s="179"/>
      <c r="L189" s="179"/>
      <c r="M189" s="179"/>
      <c r="N189" s="179"/>
      <c r="O189" s="179"/>
      <c r="P189" s="179"/>
      <c r="Q189" s="179"/>
      <c r="R189" s="179"/>
      <c r="S189" s="179"/>
      <c r="T189" s="179"/>
      <c r="U189" s="179"/>
      <c r="V189" s="179"/>
      <c r="W189" s="179"/>
      <c r="X189" s="179"/>
      <c r="Y189" s="179"/>
      <c r="Z189" s="179"/>
      <c r="AA189" s="179"/>
      <c r="AB189" s="179"/>
      <c r="AC189" s="179"/>
      <c r="AD189" s="179"/>
      <c r="AE189" s="179"/>
      <c r="AF189" s="179"/>
      <c r="AG189" s="179"/>
      <c r="AH189" s="179"/>
      <c r="AI189" s="179"/>
      <c r="AJ189" s="179"/>
      <c r="AK189" s="179"/>
      <c r="AL189" s="179"/>
      <c r="AM189" s="179"/>
      <c r="AN189" s="179"/>
      <c r="AO189" s="179"/>
      <c r="AP189" s="179"/>
      <c r="AQ189" s="179"/>
      <c r="AR189" s="179"/>
      <c r="AS189" s="179"/>
      <c r="AT189" s="179"/>
      <c r="AU189" s="179"/>
      <c r="AV189" s="179"/>
      <c r="AW189" s="179"/>
    </row>
    <row r="190" spans="10:49" x14ac:dyDescent="0.2">
      <c r="J190" s="179"/>
      <c r="K190" s="179"/>
      <c r="L190" s="179"/>
      <c r="M190" s="179"/>
      <c r="N190" s="179"/>
      <c r="O190" s="179"/>
      <c r="P190" s="179"/>
      <c r="Q190" s="179"/>
      <c r="R190" s="179"/>
      <c r="S190" s="179"/>
      <c r="T190" s="179"/>
      <c r="U190" s="179"/>
      <c r="V190" s="179"/>
      <c r="W190" s="179"/>
      <c r="X190" s="179"/>
      <c r="Y190" s="179"/>
      <c r="Z190" s="179"/>
      <c r="AA190" s="179"/>
      <c r="AB190" s="179"/>
      <c r="AC190" s="179"/>
      <c r="AD190" s="179"/>
      <c r="AE190" s="179"/>
      <c r="AF190" s="179"/>
      <c r="AG190" s="179"/>
      <c r="AH190" s="179"/>
      <c r="AI190" s="179"/>
      <c r="AJ190" s="179"/>
      <c r="AK190" s="179"/>
      <c r="AL190" s="179"/>
      <c r="AM190" s="179"/>
      <c r="AN190" s="179"/>
      <c r="AO190" s="179"/>
      <c r="AP190" s="179"/>
      <c r="AQ190" s="179"/>
      <c r="AR190" s="179"/>
      <c r="AS190" s="179"/>
      <c r="AT190" s="179"/>
      <c r="AU190" s="179"/>
      <c r="AV190" s="179"/>
      <c r="AW190" s="179"/>
    </row>
    <row r="191" spans="10:49" x14ac:dyDescent="0.2">
      <c r="J191" s="179"/>
      <c r="K191" s="179"/>
      <c r="L191" s="179"/>
      <c r="M191" s="179"/>
      <c r="N191" s="179"/>
      <c r="O191" s="179"/>
      <c r="P191" s="179"/>
      <c r="Q191" s="179"/>
      <c r="R191" s="179"/>
      <c r="S191" s="179"/>
      <c r="T191" s="179"/>
      <c r="U191" s="179"/>
      <c r="V191" s="179"/>
      <c r="W191" s="179"/>
      <c r="X191" s="179"/>
      <c r="Y191" s="179"/>
      <c r="Z191" s="179"/>
      <c r="AA191" s="179"/>
      <c r="AB191" s="179"/>
      <c r="AC191" s="179"/>
      <c r="AD191" s="179"/>
      <c r="AE191" s="179"/>
      <c r="AF191" s="179"/>
      <c r="AG191" s="179"/>
      <c r="AH191" s="179"/>
      <c r="AI191" s="179"/>
      <c r="AJ191" s="179"/>
      <c r="AK191" s="179"/>
      <c r="AL191" s="179"/>
      <c r="AM191" s="179"/>
      <c r="AN191" s="179"/>
      <c r="AO191" s="179"/>
      <c r="AP191" s="179"/>
      <c r="AQ191" s="179"/>
      <c r="AR191" s="179"/>
      <c r="AS191" s="179"/>
      <c r="AT191" s="179"/>
      <c r="AU191" s="179"/>
      <c r="AV191" s="179"/>
      <c r="AW191" s="179"/>
    </row>
    <row r="192" spans="10:49" x14ac:dyDescent="0.2">
      <c r="J192" s="179"/>
      <c r="K192" s="179"/>
      <c r="L192" s="179"/>
      <c r="M192" s="179"/>
      <c r="N192" s="179"/>
      <c r="O192" s="179"/>
      <c r="P192" s="179"/>
      <c r="Q192" s="179"/>
      <c r="R192" s="179"/>
      <c r="S192" s="179"/>
      <c r="T192" s="179"/>
      <c r="U192" s="179"/>
      <c r="V192" s="179"/>
      <c r="W192" s="179"/>
      <c r="X192" s="179"/>
      <c r="Y192" s="179"/>
      <c r="Z192" s="179"/>
      <c r="AA192" s="179"/>
      <c r="AB192" s="179"/>
      <c r="AC192" s="179"/>
      <c r="AD192" s="179"/>
      <c r="AE192" s="179"/>
      <c r="AF192" s="179"/>
      <c r="AG192" s="179"/>
      <c r="AH192" s="179"/>
      <c r="AI192" s="179"/>
      <c r="AJ192" s="179"/>
      <c r="AK192" s="179"/>
      <c r="AL192" s="179"/>
      <c r="AM192" s="179"/>
      <c r="AN192" s="179"/>
      <c r="AO192" s="179"/>
      <c r="AP192" s="179"/>
      <c r="AQ192" s="179"/>
      <c r="AR192" s="179"/>
      <c r="AS192" s="179"/>
      <c r="AT192" s="179"/>
      <c r="AU192" s="179"/>
      <c r="AV192" s="179"/>
      <c r="AW192" s="179"/>
    </row>
    <row r="193" spans="10:49" x14ac:dyDescent="0.2">
      <c r="J193" s="179"/>
      <c r="K193" s="179"/>
      <c r="L193" s="179"/>
      <c r="M193" s="179"/>
      <c r="N193" s="179"/>
      <c r="O193" s="179"/>
      <c r="P193" s="179"/>
      <c r="Q193" s="179"/>
      <c r="R193" s="179"/>
      <c r="S193" s="179"/>
      <c r="T193" s="179"/>
      <c r="U193" s="179"/>
      <c r="V193" s="179"/>
      <c r="W193" s="179"/>
      <c r="X193" s="179"/>
      <c r="Y193" s="179"/>
      <c r="Z193" s="179"/>
      <c r="AA193" s="179"/>
      <c r="AB193" s="179"/>
      <c r="AC193" s="179"/>
      <c r="AD193" s="179"/>
      <c r="AE193" s="179"/>
      <c r="AF193" s="179"/>
      <c r="AG193" s="179"/>
      <c r="AH193" s="179"/>
      <c r="AI193" s="179"/>
      <c r="AJ193" s="179"/>
      <c r="AK193" s="179"/>
      <c r="AL193" s="179"/>
      <c r="AM193" s="179"/>
      <c r="AN193" s="179"/>
      <c r="AO193" s="179"/>
      <c r="AP193" s="179"/>
      <c r="AQ193" s="179"/>
      <c r="AR193" s="179"/>
      <c r="AS193" s="179"/>
      <c r="AT193" s="179"/>
      <c r="AU193" s="179"/>
      <c r="AV193" s="179"/>
      <c r="AW193" s="179"/>
    </row>
    <row r="194" spans="10:49" x14ac:dyDescent="0.2">
      <c r="J194" s="179"/>
      <c r="K194" s="179"/>
      <c r="L194" s="179"/>
      <c r="M194" s="179"/>
      <c r="N194" s="179"/>
      <c r="O194" s="179"/>
      <c r="P194" s="179"/>
      <c r="Q194" s="179"/>
      <c r="R194" s="179"/>
      <c r="S194" s="179"/>
      <c r="T194" s="179"/>
      <c r="U194" s="179"/>
      <c r="V194" s="179"/>
      <c r="W194" s="179"/>
      <c r="X194" s="179"/>
      <c r="Y194" s="179"/>
      <c r="Z194" s="179"/>
      <c r="AA194" s="179"/>
      <c r="AB194" s="179"/>
      <c r="AC194" s="179"/>
      <c r="AD194" s="179"/>
      <c r="AE194" s="179"/>
      <c r="AF194" s="179"/>
      <c r="AG194" s="179"/>
      <c r="AH194" s="179"/>
      <c r="AI194" s="179"/>
      <c r="AJ194" s="179"/>
      <c r="AK194" s="179"/>
      <c r="AL194" s="179"/>
      <c r="AM194" s="179"/>
      <c r="AN194" s="179"/>
      <c r="AO194" s="179"/>
      <c r="AP194" s="179"/>
      <c r="AQ194" s="179"/>
      <c r="AR194" s="179"/>
      <c r="AS194" s="179"/>
      <c r="AT194" s="179"/>
      <c r="AU194" s="179"/>
      <c r="AV194" s="179"/>
      <c r="AW194" s="179"/>
    </row>
    <row r="195" spans="10:49" x14ac:dyDescent="0.2">
      <c r="J195" s="179"/>
      <c r="K195" s="179"/>
      <c r="L195" s="179"/>
      <c r="M195" s="179"/>
      <c r="N195" s="179"/>
      <c r="O195" s="179"/>
      <c r="P195" s="179"/>
      <c r="Q195" s="179"/>
      <c r="R195" s="179"/>
      <c r="S195" s="179"/>
      <c r="T195" s="179"/>
      <c r="U195" s="179"/>
      <c r="V195" s="179"/>
      <c r="W195" s="179"/>
      <c r="X195" s="179"/>
      <c r="Y195" s="179"/>
      <c r="Z195" s="179"/>
      <c r="AA195" s="179"/>
      <c r="AB195" s="179"/>
      <c r="AC195" s="179"/>
      <c r="AD195" s="179"/>
      <c r="AE195" s="179"/>
      <c r="AF195" s="179"/>
      <c r="AG195" s="179"/>
      <c r="AH195" s="179"/>
      <c r="AI195" s="179"/>
      <c r="AJ195" s="179"/>
      <c r="AK195" s="179"/>
      <c r="AL195" s="179"/>
      <c r="AM195" s="179"/>
      <c r="AN195" s="179"/>
      <c r="AO195" s="179"/>
      <c r="AP195" s="179"/>
      <c r="AQ195" s="179"/>
      <c r="AR195" s="179"/>
      <c r="AS195" s="179"/>
      <c r="AT195" s="179"/>
      <c r="AU195" s="179"/>
      <c r="AV195" s="179"/>
      <c r="AW195" s="179"/>
    </row>
    <row r="196" spans="10:49" x14ac:dyDescent="0.2">
      <c r="J196" s="179"/>
      <c r="K196" s="179"/>
      <c r="L196" s="179"/>
      <c r="M196" s="179"/>
      <c r="N196" s="179"/>
      <c r="O196" s="179"/>
      <c r="P196" s="179"/>
      <c r="Q196" s="179"/>
      <c r="R196" s="179"/>
      <c r="S196" s="179"/>
      <c r="T196" s="179"/>
      <c r="U196" s="179"/>
      <c r="V196" s="179"/>
      <c r="W196" s="179"/>
      <c r="X196" s="179"/>
      <c r="Y196" s="179"/>
      <c r="Z196" s="179"/>
      <c r="AA196" s="179"/>
      <c r="AB196" s="179"/>
      <c r="AC196" s="179"/>
      <c r="AD196" s="179"/>
      <c r="AE196" s="179"/>
      <c r="AF196" s="179"/>
      <c r="AG196" s="179"/>
      <c r="AH196" s="179"/>
      <c r="AI196" s="179"/>
      <c r="AJ196" s="179"/>
      <c r="AK196" s="179"/>
      <c r="AL196" s="179"/>
      <c r="AM196" s="179"/>
      <c r="AN196" s="179"/>
      <c r="AO196" s="179"/>
      <c r="AP196" s="179"/>
      <c r="AQ196" s="179"/>
      <c r="AR196" s="179"/>
      <c r="AS196" s="179"/>
      <c r="AT196" s="179"/>
      <c r="AU196" s="179"/>
      <c r="AV196" s="179"/>
      <c r="AW196" s="179"/>
    </row>
    <row r="197" spans="10:49" x14ac:dyDescent="0.2">
      <c r="J197" s="179"/>
      <c r="K197" s="179"/>
      <c r="L197" s="179"/>
      <c r="M197" s="179"/>
      <c r="N197" s="179"/>
      <c r="O197" s="179"/>
      <c r="P197" s="179"/>
      <c r="Q197" s="179"/>
      <c r="R197" s="179"/>
      <c r="S197" s="179"/>
      <c r="T197" s="179"/>
      <c r="U197" s="179"/>
      <c r="V197" s="179"/>
      <c r="W197" s="179"/>
      <c r="X197" s="179"/>
      <c r="Y197" s="179"/>
      <c r="Z197" s="179"/>
      <c r="AA197" s="179"/>
      <c r="AB197" s="179"/>
      <c r="AC197" s="179"/>
      <c r="AD197" s="179"/>
      <c r="AE197" s="179"/>
      <c r="AF197" s="179"/>
      <c r="AG197" s="179"/>
      <c r="AH197" s="179"/>
      <c r="AI197" s="179"/>
      <c r="AJ197" s="179"/>
      <c r="AK197" s="179"/>
      <c r="AL197" s="179"/>
      <c r="AM197" s="179"/>
      <c r="AN197" s="179"/>
      <c r="AO197" s="179"/>
      <c r="AP197" s="179"/>
      <c r="AQ197" s="179"/>
      <c r="AR197" s="179"/>
      <c r="AS197" s="179"/>
      <c r="AT197" s="179"/>
      <c r="AU197" s="179"/>
      <c r="AV197" s="179"/>
      <c r="AW197" s="179"/>
    </row>
    <row r="198" spans="10:49" x14ac:dyDescent="0.2">
      <c r="J198" s="179"/>
      <c r="K198" s="179"/>
      <c r="L198" s="179"/>
      <c r="M198" s="179"/>
      <c r="N198" s="179"/>
      <c r="O198" s="179"/>
      <c r="P198" s="179"/>
      <c r="Q198" s="179"/>
      <c r="R198" s="179"/>
      <c r="S198" s="179"/>
      <c r="T198" s="179"/>
      <c r="U198" s="179"/>
      <c r="V198" s="179"/>
      <c r="W198" s="179"/>
      <c r="X198" s="179"/>
      <c r="Y198" s="179"/>
      <c r="Z198" s="179"/>
      <c r="AA198" s="179"/>
      <c r="AB198" s="179"/>
      <c r="AC198" s="179"/>
      <c r="AD198" s="179"/>
      <c r="AE198" s="179"/>
      <c r="AF198" s="179"/>
      <c r="AG198" s="179"/>
      <c r="AH198" s="179"/>
      <c r="AI198" s="179"/>
      <c r="AJ198" s="179"/>
      <c r="AK198" s="179"/>
      <c r="AL198" s="179"/>
      <c r="AM198" s="179"/>
      <c r="AN198" s="179"/>
      <c r="AO198" s="179"/>
      <c r="AP198" s="179"/>
      <c r="AQ198" s="179"/>
      <c r="AR198" s="179"/>
      <c r="AS198" s="179"/>
      <c r="AT198" s="179"/>
      <c r="AU198" s="179"/>
      <c r="AV198" s="179"/>
      <c r="AW198" s="179"/>
    </row>
    <row r="199" spans="10:49" x14ac:dyDescent="0.2">
      <c r="J199" s="179"/>
      <c r="K199" s="179"/>
      <c r="L199" s="179"/>
      <c r="M199" s="179"/>
      <c r="N199" s="179"/>
      <c r="O199" s="179"/>
      <c r="P199" s="179"/>
      <c r="Q199" s="179"/>
      <c r="R199" s="179"/>
      <c r="S199" s="179"/>
      <c r="T199" s="179"/>
      <c r="U199" s="179"/>
      <c r="V199" s="179"/>
      <c r="W199" s="179"/>
      <c r="X199" s="179"/>
      <c r="Y199" s="179"/>
      <c r="Z199" s="179"/>
      <c r="AA199" s="179"/>
      <c r="AB199" s="179"/>
      <c r="AC199" s="179"/>
      <c r="AD199" s="179"/>
      <c r="AE199" s="179"/>
      <c r="AF199" s="179"/>
      <c r="AG199" s="179"/>
      <c r="AH199" s="179"/>
      <c r="AI199" s="179"/>
      <c r="AJ199" s="179"/>
      <c r="AK199" s="179"/>
      <c r="AL199" s="179"/>
      <c r="AM199" s="179"/>
      <c r="AN199" s="179"/>
      <c r="AO199" s="179"/>
      <c r="AP199" s="179"/>
      <c r="AQ199" s="179"/>
      <c r="AR199" s="179"/>
      <c r="AS199" s="179"/>
      <c r="AT199" s="179"/>
      <c r="AU199" s="179"/>
      <c r="AV199" s="179"/>
      <c r="AW199" s="179"/>
    </row>
    <row r="200" spans="10:49" x14ac:dyDescent="0.2">
      <c r="J200" s="179"/>
      <c r="K200" s="179"/>
      <c r="L200" s="179"/>
      <c r="M200" s="179"/>
      <c r="N200" s="179"/>
      <c r="O200" s="179"/>
      <c r="P200" s="179"/>
      <c r="Q200" s="179"/>
      <c r="R200" s="179"/>
      <c r="S200" s="179"/>
      <c r="T200" s="179"/>
      <c r="U200" s="179"/>
      <c r="V200" s="179"/>
      <c r="W200" s="179"/>
      <c r="X200" s="179"/>
      <c r="Y200" s="179"/>
      <c r="Z200" s="179"/>
      <c r="AA200" s="179"/>
      <c r="AB200" s="179"/>
      <c r="AC200" s="179"/>
      <c r="AD200" s="179"/>
      <c r="AE200" s="179"/>
      <c r="AF200" s="179"/>
      <c r="AG200" s="179"/>
      <c r="AH200" s="179"/>
      <c r="AI200" s="179"/>
      <c r="AJ200" s="179"/>
      <c r="AK200" s="179"/>
      <c r="AL200" s="179"/>
      <c r="AM200" s="179"/>
      <c r="AN200" s="179"/>
      <c r="AO200" s="179"/>
      <c r="AP200" s="179"/>
      <c r="AQ200" s="179"/>
      <c r="AR200" s="179"/>
      <c r="AS200" s="179"/>
      <c r="AT200" s="179"/>
      <c r="AU200" s="179"/>
      <c r="AV200" s="179"/>
      <c r="AW200" s="179"/>
    </row>
    <row r="201" spans="10:49" x14ac:dyDescent="0.2">
      <c r="J201" s="179"/>
      <c r="K201" s="179"/>
      <c r="L201" s="179"/>
      <c r="M201" s="179"/>
      <c r="N201" s="179"/>
      <c r="O201" s="179"/>
      <c r="P201" s="179"/>
      <c r="Q201" s="179"/>
      <c r="R201" s="179"/>
      <c r="S201" s="179"/>
      <c r="T201" s="179"/>
      <c r="U201" s="179"/>
      <c r="V201" s="179"/>
      <c r="W201" s="179"/>
      <c r="X201" s="179"/>
      <c r="Y201" s="179"/>
      <c r="Z201" s="179"/>
      <c r="AA201" s="179"/>
      <c r="AB201" s="179"/>
      <c r="AC201" s="179"/>
      <c r="AD201" s="179"/>
      <c r="AE201" s="179"/>
      <c r="AF201" s="179"/>
      <c r="AG201" s="179"/>
      <c r="AH201" s="179"/>
      <c r="AI201" s="179"/>
      <c r="AJ201" s="179"/>
      <c r="AK201" s="179"/>
      <c r="AL201" s="179"/>
      <c r="AM201" s="179"/>
      <c r="AN201" s="179"/>
      <c r="AO201" s="179"/>
      <c r="AP201" s="179"/>
      <c r="AQ201" s="179"/>
      <c r="AR201" s="179"/>
      <c r="AS201" s="179"/>
      <c r="AT201" s="179"/>
      <c r="AU201" s="179"/>
      <c r="AV201" s="179"/>
      <c r="AW201" s="179"/>
    </row>
    <row r="202" spans="10:49" x14ac:dyDescent="0.2">
      <c r="J202" s="179"/>
      <c r="K202" s="179"/>
      <c r="L202" s="179"/>
      <c r="M202" s="179"/>
      <c r="N202" s="179"/>
      <c r="O202" s="179"/>
      <c r="P202" s="179"/>
      <c r="Q202" s="179"/>
      <c r="R202" s="179"/>
      <c r="S202" s="179"/>
      <c r="T202" s="179"/>
      <c r="U202" s="179"/>
      <c r="V202" s="179"/>
      <c r="W202" s="179"/>
      <c r="X202" s="179"/>
      <c r="Y202" s="179"/>
      <c r="Z202" s="179"/>
      <c r="AA202" s="179"/>
      <c r="AB202" s="179"/>
      <c r="AC202" s="179"/>
      <c r="AD202" s="179"/>
      <c r="AE202" s="179"/>
      <c r="AF202" s="179"/>
      <c r="AG202" s="179"/>
      <c r="AH202" s="179"/>
      <c r="AI202" s="179"/>
      <c r="AJ202" s="179"/>
      <c r="AK202" s="179"/>
      <c r="AL202" s="179"/>
      <c r="AM202" s="179"/>
      <c r="AN202" s="179"/>
      <c r="AO202" s="179"/>
      <c r="AP202" s="179"/>
      <c r="AQ202" s="179"/>
      <c r="AR202" s="179"/>
      <c r="AS202" s="179"/>
      <c r="AT202" s="179"/>
      <c r="AU202" s="179"/>
      <c r="AV202" s="179"/>
      <c r="AW202" s="179"/>
    </row>
    <row r="203" spans="10:49" x14ac:dyDescent="0.2">
      <c r="J203" s="179"/>
      <c r="K203" s="179"/>
      <c r="L203" s="179"/>
      <c r="M203" s="179"/>
      <c r="N203" s="179"/>
      <c r="O203" s="179"/>
      <c r="P203" s="179"/>
      <c r="Q203" s="179"/>
      <c r="R203" s="179"/>
      <c r="S203" s="179"/>
      <c r="T203" s="179"/>
      <c r="U203" s="179"/>
      <c r="V203" s="179"/>
      <c r="W203" s="179"/>
      <c r="X203" s="179"/>
      <c r="Y203" s="179"/>
      <c r="Z203" s="179"/>
      <c r="AA203" s="179"/>
      <c r="AB203" s="179"/>
      <c r="AC203" s="179"/>
      <c r="AD203" s="179"/>
      <c r="AE203" s="179"/>
      <c r="AF203" s="179"/>
      <c r="AG203" s="179"/>
      <c r="AH203" s="179"/>
      <c r="AI203" s="179"/>
      <c r="AJ203" s="179"/>
      <c r="AK203" s="179"/>
      <c r="AL203" s="179"/>
      <c r="AM203" s="179"/>
      <c r="AN203" s="179"/>
      <c r="AO203" s="179"/>
      <c r="AP203" s="179"/>
      <c r="AQ203" s="179"/>
      <c r="AR203" s="179"/>
      <c r="AS203" s="179"/>
      <c r="AT203" s="179"/>
      <c r="AU203" s="179"/>
      <c r="AV203" s="179"/>
      <c r="AW203" s="179"/>
    </row>
    <row r="204" spans="10:49" x14ac:dyDescent="0.2">
      <c r="J204" s="179"/>
      <c r="K204" s="179"/>
      <c r="L204" s="179"/>
      <c r="M204" s="179"/>
      <c r="N204" s="179"/>
      <c r="O204" s="179"/>
      <c r="P204" s="179"/>
      <c r="Q204" s="179"/>
      <c r="R204" s="179"/>
      <c r="S204" s="179"/>
      <c r="T204" s="179"/>
      <c r="U204" s="179"/>
      <c r="V204" s="179"/>
      <c r="W204" s="179"/>
      <c r="X204" s="179"/>
      <c r="Y204" s="179"/>
      <c r="Z204" s="179"/>
      <c r="AA204" s="179"/>
      <c r="AB204" s="179"/>
      <c r="AC204" s="179"/>
      <c r="AD204" s="179"/>
      <c r="AE204" s="179"/>
      <c r="AF204" s="179"/>
      <c r="AG204" s="179"/>
      <c r="AH204" s="179"/>
      <c r="AI204" s="179"/>
      <c r="AJ204" s="179"/>
      <c r="AK204" s="179"/>
      <c r="AL204" s="179"/>
      <c r="AM204" s="179"/>
      <c r="AN204" s="179"/>
      <c r="AO204" s="179"/>
      <c r="AP204" s="179"/>
      <c r="AQ204" s="179"/>
      <c r="AR204" s="179"/>
      <c r="AS204" s="179"/>
      <c r="AT204" s="179"/>
      <c r="AU204" s="179"/>
      <c r="AV204" s="179"/>
      <c r="AW204" s="179"/>
    </row>
    <row r="205" spans="10:49" x14ac:dyDescent="0.2">
      <c r="J205" s="179"/>
      <c r="K205" s="179"/>
      <c r="L205" s="179"/>
      <c r="M205" s="179"/>
      <c r="N205" s="179"/>
      <c r="O205" s="179"/>
      <c r="P205" s="179"/>
      <c r="Q205" s="179"/>
      <c r="R205" s="179"/>
      <c r="S205" s="179"/>
      <c r="T205" s="179"/>
      <c r="U205" s="179"/>
      <c r="V205" s="179"/>
      <c r="W205" s="179"/>
      <c r="X205" s="179"/>
      <c r="Y205" s="179"/>
      <c r="Z205" s="179"/>
      <c r="AA205" s="179"/>
      <c r="AB205" s="179"/>
      <c r="AC205" s="179"/>
      <c r="AD205" s="179"/>
      <c r="AE205" s="179"/>
      <c r="AF205" s="179"/>
      <c r="AG205" s="179"/>
      <c r="AH205" s="179"/>
      <c r="AI205" s="179"/>
      <c r="AJ205" s="179"/>
      <c r="AK205" s="179"/>
      <c r="AL205" s="179"/>
      <c r="AM205" s="179"/>
      <c r="AN205" s="179"/>
      <c r="AO205" s="179"/>
      <c r="AP205" s="179"/>
      <c r="AQ205" s="179"/>
      <c r="AR205" s="179"/>
      <c r="AS205" s="179"/>
      <c r="AT205" s="179"/>
      <c r="AU205" s="179"/>
      <c r="AV205" s="179"/>
      <c r="AW205" s="179"/>
    </row>
    <row r="206" spans="10:49" x14ac:dyDescent="0.2">
      <c r="J206" s="179"/>
      <c r="K206" s="179"/>
      <c r="L206" s="179"/>
      <c r="M206" s="179"/>
      <c r="N206" s="179"/>
      <c r="O206" s="179"/>
      <c r="P206" s="179"/>
      <c r="Q206" s="179"/>
      <c r="R206" s="179"/>
      <c r="S206" s="179"/>
      <c r="T206" s="179"/>
      <c r="U206" s="179"/>
      <c r="V206" s="179"/>
      <c r="W206" s="179"/>
      <c r="X206" s="179"/>
      <c r="Y206" s="179"/>
      <c r="Z206" s="179"/>
      <c r="AA206" s="179"/>
      <c r="AB206" s="179"/>
      <c r="AC206" s="179"/>
      <c r="AD206" s="179"/>
      <c r="AE206" s="179"/>
      <c r="AF206" s="179"/>
      <c r="AG206" s="179"/>
      <c r="AH206" s="179"/>
      <c r="AI206" s="179"/>
      <c r="AJ206" s="179"/>
      <c r="AK206" s="179"/>
      <c r="AL206" s="179"/>
      <c r="AM206" s="179"/>
      <c r="AN206" s="179"/>
      <c r="AO206" s="179"/>
      <c r="AP206" s="179"/>
      <c r="AQ206" s="179"/>
      <c r="AR206" s="179"/>
      <c r="AS206" s="179"/>
      <c r="AT206" s="179"/>
      <c r="AU206" s="179"/>
      <c r="AV206" s="179"/>
      <c r="AW206" s="179"/>
    </row>
    <row r="207" spans="10:49" x14ac:dyDescent="0.2">
      <c r="J207" s="179"/>
      <c r="K207" s="179"/>
      <c r="L207" s="179"/>
      <c r="M207" s="179"/>
      <c r="N207" s="179"/>
      <c r="O207" s="179"/>
      <c r="P207" s="179"/>
      <c r="Q207" s="179"/>
      <c r="R207" s="179"/>
      <c r="S207" s="179"/>
      <c r="T207" s="179"/>
      <c r="U207" s="179"/>
      <c r="V207" s="179"/>
      <c r="W207" s="179"/>
      <c r="X207" s="179"/>
      <c r="Y207" s="179"/>
      <c r="Z207" s="179"/>
      <c r="AA207" s="179"/>
      <c r="AB207" s="179"/>
      <c r="AC207" s="179"/>
      <c r="AD207" s="179"/>
      <c r="AE207" s="179"/>
      <c r="AF207" s="179"/>
      <c r="AG207" s="179"/>
      <c r="AH207" s="179"/>
      <c r="AI207" s="179"/>
      <c r="AJ207" s="179"/>
      <c r="AK207" s="179"/>
      <c r="AL207" s="179"/>
      <c r="AM207" s="179"/>
      <c r="AN207" s="179"/>
      <c r="AO207" s="179"/>
      <c r="AP207" s="179"/>
      <c r="AQ207" s="179"/>
      <c r="AR207" s="179"/>
      <c r="AS207" s="179"/>
      <c r="AT207" s="179"/>
      <c r="AU207" s="179"/>
      <c r="AV207" s="179"/>
      <c r="AW207" s="179"/>
    </row>
    <row r="208" spans="10:49" x14ac:dyDescent="0.2">
      <c r="J208" s="179"/>
      <c r="K208" s="179"/>
      <c r="L208" s="179"/>
      <c r="M208" s="179"/>
      <c r="N208" s="179"/>
      <c r="O208" s="179"/>
      <c r="P208" s="179"/>
      <c r="Q208" s="179"/>
      <c r="R208" s="179"/>
      <c r="S208" s="179"/>
      <c r="T208" s="179"/>
      <c r="U208" s="179"/>
      <c r="V208" s="179"/>
      <c r="W208" s="179"/>
      <c r="X208" s="179"/>
      <c r="Y208" s="179"/>
      <c r="Z208" s="179"/>
      <c r="AA208" s="179"/>
      <c r="AB208" s="179"/>
      <c r="AC208" s="179"/>
      <c r="AD208" s="179"/>
      <c r="AE208" s="179"/>
      <c r="AF208" s="179"/>
      <c r="AG208" s="179"/>
      <c r="AH208" s="179"/>
      <c r="AI208" s="179"/>
      <c r="AJ208" s="179"/>
      <c r="AK208" s="179"/>
      <c r="AL208" s="179"/>
      <c r="AM208" s="179"/>
      <c r="AN208" s="179"/>
      <c r="AO208" s="179"/>
      <c r="AP208" s="179"/>
      <c r="AQ208" s="179"/>
      <c r="AR208" s="179"/>
      <c r="AS208" s="179"/>
      <c r="AT208" s="179"/>
      <c r="AU208" s="179"/>
      <c r="AV208" s="179"/>
      <c r="AW208" s="179"/>
    </row>
    <row r="209" spans="10:49" x14ac:dyDescent="0.2">
      <c r="J209" s="179"/>
      <c r="K209" s="179"/>
      <c r="L209" s="179"/>
      <c r="M209" s="179"/>
      <c r="N209" s="179"/>
      <c r="O209" s="179"/>
      <c r="P209" s="179"/>
      <c r="Q209" s="179"/>
      <c r="R209" s="179"/>
      <c r="S209" s="179"/>
      <c r="T209" s="179"/>
      <c r="U209" s="179"/>
      <c r="V209" s="179"/>
      <c r="W209" s="179"/>
      <c r="X209" s="179"/>
      <c r="Y209" s="179"/>
      <c r="Z209" s="179"/>
      <c r="AA209" s="179"/>
      <c r="AB209" s="179"/>
      <c r="AC209" s="179"/>
      <c r="AD209" s="179"/>
      <c r="AE209" s="179"/>
      <c r="AF209" s="179"/>
      <c r="AG209" s="179"/>
      <c r="AH209" s="179"/>
      <c r="AI209" s="179"/>
      <c r="AJ209" s="179"/>
      <c r="AK209" s="179"/>
      <c r="AL209" s="179"/>
      <c r="AM209" s="179"/>
      <c r="AN209" s="179"/>
      <c r="AO209" s="179"/>
      <c r="AP209" s="179"/>
      <c r="AQ209" s="179"/>
      <c r="AR209" s="179"/>
      <c r="AS209" s="179"/>
      <c r="AT209" s="179"/>
      <c r="AU209" s="179"/>
      <c r="AV209" s="179"/>
      <c r="AW209" s="179"/>
    </row>
    <row r="210" spans="10:49" x14ac:dyDescent="0.2">
      <c r="J210" s="179"/>
      <c r="K210" s="179"/>
      <c r="L210" s="179"/>
      <c r="M210" s="179"/>
      <c r="N210" s="179"/>
      <c r="O210" s="179"/>
      <c r="P210" s="179"/>
      <c r="Q210" s="179"/>
      <c r="R210" s="179"/>
      <c r="S210" s="179"/>
      <c r="T210" s="179"/>
      <c r="U210" s="179"/>
      <c r="V210" s="179"/>
      <c r="W210" s="179"/>
      <c r="X210" s="179"/>
      <c r="Y210" s="179"/>
      <c r="Z210" s="179"/>
      <c r="AA210" s="179"/>
      <c r="AB210" s="179"/>
      <c r="AC210" s="179"/>
      <c r="AD210" s="179"/>
      <c r="AE210" s="179"/>
      <c r="AF210" s="179"/>
      <c r="AG210" s="179"/>
      <c r="AH210" s="179"/>
      <c r="AI210" s="179"/>
      <c r="AJ210" s="179"/>
      <c r="AK210" s="179"/>
      <c r="AL210" s="179"/>
      <c r="AM210" s="179"/>
      <c r="AN210" s="179"/>
      <c r="AO210" s="179"/>
      <c r="AP210" s="179"/>
      <c r="AQ210" s="179"/>
      <c r="AR210" s="179"/>
      <c r="AS210" s="179"/>
      <c r="AT210" s="179"/>
      <c r="AU210" s="179"/>
      <c r="AV210" s="179"/>
      <c r="AW210" s="179"/>
    </row>
    <row r="211" spans="10:49" x14ac:dyDescent="0.2">
      <c r="J211" s="179"/>
      <c r="K211" s="179"/>
      <c r="L211" s="179"/>
      <c r="M211" s="179"/>
      <c r="N211" s="179"/>
      <c r="O211" s="179"/>
      <c r="P211" s="179"/>
      <c r="Q211" s="179"/>
      <c r="R211" s="179"/>
      <c r="S211" s="179"/>
      <c r="T211" s="179"/>
      <c r="U211" s="179"/>
      <c r="V211" s="179"/>
      <c r="W211" s="179"/>
      <c r="X211" s="179"/>
      <c r="Y211" s="179"/>
      <c r="Z211" s="179"/>
      <c r="AA211" s="179"/>
      <c r="AB211" s="179"/>
      <c r="AC211" s="179"/>
      <c r="AD211" s="179"/>
      <c r="AE211" s="179"/>
      <c r="AF211" s="179"/>
      <c r="AG211" s="179"/>
      <c r="AH211" s="179"/>
      <c r="AI211" s="179"/>
      <c r="AJ211" s="179"/>
      <c r="AK211" s="179"/>
      <c r="AL211" s="179"/>
      <c r="AM211" s="179"/>
      <c r="AN211" s="179"/>
      <c r="AO211" s="179"/>
      <c r="AP211" s="179"/>
      <c r="AQ211" s="179"/>
      <c r="AR211" s="179"/>
      <c r="AS211" s="179"/>
      <c r="AT211" s="179"/>
      <c r="AU211" s="179"/>
      <c r="AV211" s="179"/>
      <c r="AW211" s="179"/>
    </row>
    <row r="212" spans="10:49" x14ac:dyDescent="0.2">
      <c r="J212" s="179"/>
      <c r="K212" s="179"/>
      <c r="L212" s="179"/>
      <c r="M212" s="179"/>
      <c r="N212" s="179"/>
      <c r="O212" s="179"/>
      <c r="P212" s="179"/>
      <c r="Q212" s="179"/>
      <c r="R212" s="179"/>
      <c r="S212" s="179"/>
      <c r="T212" s="179"/>
      <c r="U212" s="179"/>
      <c r="V212" s="179"/>
      <c r="W212" s="179"/>
      <c r="X212" s="179"/>
      <c r="Y212" s="179"/>
      <c r="Z212" s="179"/>
      <c r="AA212" s="179"/>
      <c r="AB212" s="179"/>
      <c r="AC212" s="179"/>
      <c r="AD212" s="179"/>
      <c r="AE212" s="179"/>
      <c r="AF212" s="179"/>
      <c r="AG212" s="179"/>
      <c r="AH212" s="179"/>
      <c r="AI212" s="179"/>
      <c r="AJ212" s="179"/>
      <c r="AK212" s="179"/>
      <c r="AL212" s="179"/>
      <c r="AM212" s="179"/>
      <c r="AN212" s="179"/>
      <c r="AO212" s="179"/>
      <c r="AP212" s="179"/>
      <c r="AQ212" s="179"/>
      <c r="AR212" s="179"/>
      <c r="AS212" s="179"/>
      <c r="AT212" s="179"/>
      <c r="AU212" s="179"/>
      <c r="AV212" s="179"/>
      <c r="AW212" s="179"/>
    </row>
    <row r="213" spans="10:49" x14ac:dyDescent="0.2">
      <c r="J213" s="179"/>
      <c r="K213" s="179"/>
      <c r="L213" s="179"/>
      <c r="M213" s="179"/>
      <c r="N213" s="179"/>
      <c r="O213" s="179"/>
      <c r="P213" s="179"/>
      <c r="Q213" s="179"/>
      <c r="R213" s="179"/>
      <c r="S213" s="179"/>
      <c r="T213" s="179"/>
      <c r="U213" s="179"/>
      <c r="V213" s="179"/>
      <c r="W213" s="179"/>
      <c r="X213" s="179"/>
      <c r="Y213" s="179"/>
      <c r="Z213" s="179"/>
      <c r="AA213" s="179"/>
      <c r="AB213" s="179"/>
      <c r="AC213" s="179"/>
      <c r="AD213" s="179"/>
      <c r="AE213" s="179"/>
      <c r="AF213" s="179"/>
      <c r="AG213" s="179"/>
      <c r="AH213" s="179"/>
      <c r="AI213" s="179"/>
      <c r="AJ213" s="179"/>
      <c r="AK213" s="179"/>
      <c r="AL213" s="179"/>
      <c r="AM213" s="179"/>
      <c r="AN213" s="179"/>
      <c r="AO213" s="179"/>
      <c r="AP213" s="179"/>
      <c r="AQ213" s="179"/>
      <c r="AR213" s="179"/>
      <c r="AS213" s="179"/>
      <c r="AT213" s="179"/>
      <c r="AU213" s="179"/>
      <c r="AV213" s="179"/>
      <c r="AW213" s="179"/>
    </row>
    <row r="214" spans="10:49" x14ac:dyDescent="0.2">
      <c r="J214" s="179"/>
      <c r="K214" s="179"/>
      <c r="L214" s="179"/>
      <c r="M214" s="179"/>
      <c r="N214" s="179"/>
      <c r="O214" s="179"/>
      <c r="P214" s="179"/>
      <c r="Q214" s="179"/>
      <c r="R214" s="179"/>
      <c r="S214" s="179"/>
      <c r="T214" s="179"/>
      <c r="U214" s="179"/>
      <c r="V214" s="179"/>
      <c r="W214" s="179"/>
      <c r="X214" s="179"/>
      <c r="Y214" s="179"/>
      <c r="Z214" s="179"/>
      <c r="AA214" s="179"/>
      <c r="AB214" s="179"/>
      <c r="AC214" s="179"/>
      <c r="AD214" s="179"/>
      <c r="AE214" s="179"/>
      <c r="AF214" s="179"/>
      <c r="AG214" s="179"/>
      <c r="AH214" s="179"/>
      <c r="AI214" s="179"/>
      <c r="AJ214" s="179"/>
      <c r="AK214" s="179"/>
      <c r="AL214" s="179"/>
      <c r="AM214" s="179"/>
      <c r="AN214" s="179"/>
      <c r="AO214" s="179"/>
      <c r="AP214" s="179"/>
      <c r="AQ214" s="179"/>
      <c r="AR214" s="179"/>
      <c r="AS214" s="179"/>
      <c r="AT214" s="179"/>
      <c r="AU214" s="179"/>
      <c r="AV214" s="179"/>
      <c r="AW214" s="179"/>
    </row>
    <row r="215" spans="10:49" x14ac:dyDescent="0.2">
      <c r="J215" s="179"/>
      <c r="K215" s="179"/>
      <c r="L215" s="179"/>
      <c r="M215" s="179"/>
      <c r="N215" s="179"/>
      <c r="O215" s="179"/>
      <c r="P215" s="179"/>
      <c r="Q215" s="179"/>
      <c r="R215" s="179"/>
      <c r="S215" s="179"/>
      <c r="T215" s="179"/>
      <c r="U215" s="179"/>
      <c r="V215" s="179"/>
      <c r="W215" s="179"/>
      <c r="X215" s="179"/>
      <c r="Y215" s="179"/>
      <c r="Z215" s="179"/>
      <c r="AA215" s="179"/>
      <c r="AB215" s="179"/>
      <c r="AC215" s="179"/>
      <c r="AD215" s="179"/>
      <c r="AE215" s="179"/>
      <c r="AF215" s="179"/>
      <c r="AG215" s="179"/>
      <c r="AH215" s="179"/>
      <c r="AI215" s="179"/>
      <c r="AJ215" s="179"/>
      <c r="AK215" s="179"/>
      <c r="AL215" s="179"/>
      <c r="AM215" s="179"/>
      <c r="AN215" s="179"/>
      <c r="AO215" s="179"/>
      <c r="AP215" s="179"/>
      <c r="AQ215" s="179"/>
      <c r="AR215" s="179"/>
      <c r="AS215" s="179"/>
      <c r="AT215" s="179"/>
      <c r="AU215" s="179"/>
      <c r="AV215" s="179"/>
      <c r="AW215" s="179"/>
    </row>
    <row r="216" spans="10:49" x14ac:dyDescent="0.2">
      <c r="J216" s="179"/>
      <c r="K216" s="179"/>
      <c r="L216" s="179"/>
      <c r="M216" s="179"/>
      <c r="N216" s="179"/>
      <c r="O216" s="179"/>
      <c r="P216" s="179"/>
      <c r="Q216" s="179"/>
      <c r="R216" s="179"/>
      <c r="S216" s="179"/>
      <c r="T216" s="179"/>
      <c r="U216" s="179"/>
      <c r="V216" s="179"/>
      <c r="W216" s="179"/>
      <c r="X216" s="179"/>
      <c r="Y216" s="179"/>
      <c r="Z216" s="179"/>
      <c r="AA216" s="179"/>
      <c r="AB216" s="179"/>
      <c r="AC216" s="179"/>
      <c r="AD216" s="179"/>
      <c r="AE216" s="179"/>
      <c r="AF216" s="179"/>
      <c r="AG216" s="179"/>
      <c r="AH216" s="179"/>
      <c r="AI216" s="179"/>
      <c r="AJ216" s="179"/>
      <c r="AK216" s="179"/>
      <c r="AL216" s="179"/>
      <c r="AM216" s="179"/>
      <c r="AN216" s="179"/>
      <c r="AO216" s="179"/>
      <c r="AP216" s="179"/>
      <c r="AQ216" s="179"/>
      <c r="AR216" s="179"/>
      <c r="AS216" s="179"/>
      <c r="AT216" s="179"/>
      <c r="AU216" s="179"/>
      <c r="AV216" s="179"/>
      <c r="AW216" s="179"/>
    </row>
    <row r="217" spans="10:49" x14ac:dyDescent="0.2">
      <c r="J217" s="179"/>
      <c r="K217" s="179"/>
      <c r="L217" s="179"/>
      <c r="M217" s="179"/>
      <c r="N217" s="179"/>
      <c r="O217" s="179"/>
      <c r="P217" s="179"/>
      <c r="Q217" s="179"/>
      <c r="R217" s="179"/>
      <c r="S217" s="179"/>
      <c r="T217" s="179"/>
      <c r="U217" s="179"/>
      <c r="V217" s="179"/>
      <c r="W217" s="179"/>
      <c r="X217" s="179"/>
      <c r="Y217" s="179"/>
      <c r="Z217" s="179"/>
      <c r="AA217" s="179"/>
      <c r="AB217" s="179"/>
      <c r="AC217" s="179"/>
      <c r="AD217" s="179"/>
      <c r="AE217" s="179"/>
      <c r="AF217" s="179"/>
      <c r="AG217" s="179"/>
      <c r="AH217" s="179"/>
      <c r="AI217" s="179"/>
      <c r="AJ217" s="179"/>
      <c r="AK217" s="179"/>
      <c r="AL217" s="179"/>
      <c r="AM217" s="179"/>
      <c r="AN217" s="179"/>
      <c r="AO217" s="179"/>
      <c r="AP217" s="179"/>
      <c r="AQ217" s="179"/>
      <c r="AR217" s="179"/>
      <c r="AS217" s="179"/>
      <c r="AT217" s="179"/>
      <c r="AU217" s="179"/>
      <c r="AV217" s="179"/>
      <c r="AW217" s="179"/>
    </row>
    <row r="218" spans="10:49" x14ac:dyDescent="0.2">
      <c r="J218" s="179"/>
      <c r="K218" s="179"/>
      <c r="L218" s="179"/>
      <c r="M218" s="179"/>
      <c r="N218" s="179"/>
      <c r="O218" s="179"/>
      <c r="P218" s="179"/>
      <c r="Q218" s="179"/>
      <c r="R218" s="179"/>
      <c r="S218" s="179"/>
      <c r="T218" s="179"/>
      <c r="U218" s="179"/>
      <c r="V218" s="179"/>
      <c r="W218" s="179"/>
      <c r="X218" s="179"/>
      <c r="Y218" s="179"/>
      <c r="Z218" s="179"/>
      <c r="AA218" s="179"/>
      <c r="AB218" s="179"/>
      <c r="AC218" s="179"/>
      <c r="AD218" s="179"/>
      <c r="AE218" s="179"/>
      <c r="AF218" s="179"/>
      <c r="AG218" s="179"/>
      <c r="AH218" s="179"/>
      <c r="AI218" s="179"/>
      <c r="AJ218" s="179"/>
      <c r="AK218" s="179"/>
      <c r="AL218" s="179"/>
      <c r="AM218" s="179"/>
      <c r="AN218" s="179"/>
      <c r="AO218" s="179"/>
      <c r="AP218" s="179"/>
      <c r="AQ218" s="179"/>
      <c r="AR218" s="179"/>
      <c r="AS218" s="179"/>
      <c r="AT218" s="179"/>
      <c r="AU218" s="179"/>
      <c r="AV218" s="179"/>
      <c r="AW218" s="179"/>
    </row>
    <row r="219" spans="10:49" x14ac:dyDescent="0.2">
      <c r="J219" s="179"/>
      <c r="K219" s="179"/>
      <c r="L219" s="179"/>
      <c r="M219" s="179"/>
      <c r="N219" s="179"/>
      <c r="O219" s="179"/>
      <c r="P219" s="179"/>
      <c r="Q219" s="179"/>
      <c r="R219" s="179"/>
      <c r="S219" s="179"/>
      <c r="T219" s="179"/>
      <c r="U219" s="179"/>
      <c r="V219" s="179"/>
      <c r="W219" s="179"/>
      <c r="X219" s="179"/>
      <c r="Y219" s="179"/>
      <c r="Z219" s="179"/>
      <c r="AA219" s="179"/>
      <c r="AB219" s="179"/>
      <c r="AC219" s="179"/>
      <c r="AD219" s="179"/>
      <c r="AE219" s="179"/>
      <c r="AF219" s="179"/>
      <c r="AG219" s="179"/>
      <c r="AH219" s="179"/>
      <c r="AI219" s="179"/>
      <c r="AJ219" s="179"/>
      <c r="AK219" s="179"/>
      <c r="AL219" s="179"/>
      <c r="AM219" s="179"/>
      <c r="AN219" s="179"/>
      <c r="AO219" s="179"/>
      <c r="AP219" s="179"/>
      <c r="AQ219" s="179"/>
      <c r="AR219" s="179"/>
      <c r="AS219" s="179"/>
      <c r="AT219" s="179"/>
      <c r="AU219" s="179"/>
      <c r="AV219" s="179"/>
      <c r="AW219" s="179"/>
    </row>
    <row r="220" spans="10:49" x14ac:dyDescent="0.2">
      <c r="J220" s="179"/>
      <c r="K220" s="179"/>
      <c r="L220" s="179"/>
      <c r="M220" s="179"/>
      <c r="N220" s="179"/>
      <c r="O220" s="179"/>
      <c r="P220" s="179"/>
      <c r="Q220" s="179"/>
      <c r="R220" s="179"/>
      <c r="S220" s="179"/>
      <c r="T220" s="179"/>
      <c r="U220" s="179"/>
      <c r="V220" s="179"/>
      <c r="W220" s="179"/>
      <c r="X220" s="179"/>
      <c r="Y220" s="179"/>
      <c r="Z220" s="179"/>
      <c r="AA220" s="179"/>
      <c r="AB220" s="179"/>
      <c r="AC220" s="179"/>
      <c r="AD220" s="179"/>
      <c r="AE220" s="179"/>
      <c r="AF220" s="179"/>
      <c r="AG220" s="179"/>
      <c r="AH220" s="179"/>
      <c r="AI220" s="179"/>
      <c r="AJ220" s="179"/>
      <c r="AK220" s="179"/>
      <c r="AL220" s="179"/>
      <c r="AM220" s="179"/>
      <c r="AN220" s="179"/>
      <c r="AO220" s="179"/>
      <c r="AP220" s="179"/>
      <c r="AQ220" s="179"/>
      <c r="AR220" s="179"/>
      <c r="AS220" s="179"/>
      <c r="AT220" s="179"/>
      <c r="AU220" s="179"/>
      <c r="AV220" s="179"/>
      <c r="AW220" s="179"/>
    </row>
    <row r="221" spans="10:49" x14ac:dyDescent="0.2">
      <c r="J221" s="179"/>
      <c r="K221" s="179"/>
      <c r="L221" s="179"/>
      <c r="M221" s="179"/>
      <c r="N221" s="179"/>
      <c r="O221" s="179"/>
      <c r="P221" s="179"/>
      <c r="Q221" s="179"/>
      <c r="R221" s="179"/>
      <c r="S221" s="179"/>
      <c r="T221" s="179"/>
      <c r="U221" s="179"/>
      <c r="V221" s="179"/>
      <c r="W221" s="179"/>
      <c r="X221" s="179"/>
      <c r="Y221" s="179"/>
      <c r="Z221" s="179"/>
      <c r="AA221" s="179"/>
      <c r="AB221" s="179"/>
      <c r="AC221" s="179"/>
      <c r="AD221" s="179"/>
      <c r="AE221" s="179"/>
      <c r="AF221" s="179"/>
      <c r="AG221" s="179"/>
      <c r="AH221" s="179"/>
      <c r="AI221" s="179"/>
      <c r="AJ221" s="179"/>
      <c r="AK221" s="179"/>
      <c r="AL221" s="179"/>
      <c r="AM221" s="179"/>
      <c r="AN221" s="179"/>
      <c r="AO221" s="179"/>
      <c r="AP221" s="179"/>
      <c r="AQ221" s="179"/>
      <c r="AR221" s="179"/>
      <c r="AS221" s="179"/>
      <c r="AT221" s="179"/>
      <c r="AU221" s="179"/>
      <c r="AV221" s="179"/>
      <c r="AW221" s="179"/>
    </row>
    <row r="222" spans="10:49" x14ac:dyDescent="0.2">
      <c r="J222" s="179"/>
      <c r="K222" s="179"/>
      <c r="L222" s="179"/>
      <c r="M222" s="179"/>
      <c r="N222" s="179"/>
      <c r="O222" s="179"/>
      <c r="P222" s="179"/>
      <c r="Q222" s="179"/>
      <c r="R222" s="179"/>
      <c r="S222" s="179"/>
      <c r="T222" s="179"/>
      <c r="U222" s="179"/>
      <c r="V222" s="179"/>
      <c r="W222" s="179"/>
      <c r="X222" s="179"/>
      <c r="Y222" s="179"/>
      <c r="Z222" s="179"/>
      <c r="AA222" s="179"/>
      <c r="AB222" s="179"/>
      <c r="AC222" s="179"/>
      <c r="AD222" s="179"/>
      <c r="AE222" s="179"/>
      <c r="AF222" s="179"/>
      <c r="AG222" s="179"/>
      <c r="AH222" s="179"/>
      <c r="AI222" s="179"/>
      <c r="AJ222" s="179"/>
      <c r="AK222" s="179"/>
      <c r="AL222" s="179"/>
      <c r="AM222" s="179"/>
      <c r="AN222" s="179"/>
      <c r="AO222" s="179"/>
      <c r="AP222" s="179"/>
      <c r="AQ222" s="179"/>
      <c r="AR222" s="179"/>
      <c r="AS222" s="179"/>
      <c r="AT222" s="179"/>
      <c r="AU222" s="179"/>
      <c r="AV222" s="179"/>
      <c r="AW222" s="179"/>
    </row>
    <row r="223" spans="10:49" x14ac:dyDescent="0.2">
      <c r="J223" s="179"/>
      <c r="K223" s="179"/>
      <c r="L223" s="179"/>
      <c r="M223" s="179"/>
      <c r="N223" s="179"/>
      <c r="O223" s="179"/>
      <c r="P223" s="179"/>
      <c r="Q223" s="179"/>
      <c r="R223" s="179"/>
      <c r="S223" s="179"/>
      <c r="T223" s="179"/>
      <c r="U223" s="179"/>
      <c r="V223" s="179"/>
      <c r="W223" s="179"/>
      <c r="X223" s="179"/>
      <c r="Y223" s="179"/>
      <c r="Z223" s="179"/>
      <c r="AA223" s="179"/>
      <c r="AB223" s="179"/>
      <c r="AC223" s="179"/>
      <c r="AD223" s="179"/>
      <c r="AE223" s="179"/>
      <c r="AF223" s="179"/>
      <c r="AG223" s="179"/>
      <c r="AH223" s="179"/>
      <c r="AI223" s="179"/>
      <c r="AJ223" s="179"/>
      <c r="AK223" s="179"/>
      <c r="AL223" s="179"/>
      <c r="AM223" s="179"/>
      <c r="AN223" s="179"/>
      <c r="AO223" s="179"/>
      <c r="AP223" s="179"/>
      <c r="AQ223" s="179"/>
      <c r="AR223" s="179"/>
      <c r="AS223" s="179"/>
      <c r="AT223" s="179"/>
      <c r="AU223" s="179"/>
      <c r="AV223" s="179"/>
      <c r="AW223" s="179"/>
    </row>
    <row r="224" spans="10:49" x14ac:dyDescent="0.2">
      <c r="J224" s="179"/>
      <c r="K224" s="179"/>
      <c r="L224" s="179"/>
      <c r="M224" s="179"/>
      <c r="N224" s="179"/>
      <c r="O224" s="179"/>
      <c r="P224" s="179"/>
      <c r="Q224" s="179"/>
      <c r="R224" s="179"/>
      <c r="S224" s="179"/>
      <c r="T224" s="179"/>
      <c r="U224" s="179"/>
      <c r="V224" s="179"/>
      <c r="W224" s="179"/>
      <c r="X224" s="179"/>
      <c r="Y224" s="179"/>
      <c r="Z224" s="179"/>
      <c r="AA224" s="179"/>
      <c r="AB224" s="179"/>
      <c r="AC224" s="179"/>
      <c r="AD224" s="179"/>
      <c r="AE224" s="179"/>
      <c r="AF224" s="179"/>
      <c r="AG224" s="179"/>
      <c r="AH224" s="179"/>
      <c r="AI224" s="179"/>
      <c r="AJ224" s="179"/>
      <c r="AK224" s="179"/>
      <c r="AL224" s="179"/>
      <c r="AM224" s="179"/>
      <c r="AN224" s="179"/>
      <c r="AO224" s="179"/>
      <c r="AP224" s="179"/>
      <c r="AQ224" s="179"/>
      <c r="AR224" s="179"/>
      <c r="AS224" s="179"/>
      <c r="AT224" s="179"/>
      <c r="AU224" s="179"/>
      <c r="AV224" s="179"/>
      <c r="AW224" s="179"/>
    </row>
    <row r="225" spans="10:49" x14ac:dyDescent="0.2">
      <c r="J225" s="179"/>
      <c r="K225" s="179"/>
      <c r="L225" s="179"/>
      <c r="M225" s="179"/>
      <c r="N225" s="179"/>
      <c r="O225" s="179"/>
      <c r="P225" s="179"/>
      <c r="Q225" s="179"/>
      <c r="R225" s="179"/>
      <c r="S225" s="179"/>
      <c r="T225" s="179"/>
      <c r="U225" s="179"/>
      <c r="V225" s="179"/>
      <c r="W225" s="179"/>
      <c r="X225" s="179"/>
      <c r="Y225" s="179"/>
      <c r="Z225" s="179"/>
      <c r="AA225" s="179"/>
      <c r="AB225" s="179"/>
      <c r="AC225" s="179"/>
      <c r="AD225" s="179"/>
      <c r="AE225" s="179"/>
      <c r="AF225" s="179"/>
      <c r="AG225" s="179"/>
      <c r="AH225" s="179"/>
      <c r="AI225" s="179"/>
      <c r="AJ225" s="179"/>
      <c r="AK225" s="179"/>
      <c r="AL225" s="179"/>
      <c r="AM225" s="179"/>
      <c r="AN225" s="179"/>
      <c r="AO225" s="179"/>
      <c r="AP225" s="179"/>
      <c r="AQ225" s="179"/>
      <c r="AR225" s="179"/>
      <c r="AS225" s="179"/>
      <c r="AT225" s="179"/>
      <c r="AU225" s="179"/>
      <c r="AV225" s="179"/>
      <c r="AW225" s="179"/>
    </row>
    <row r="226" spans="10:49" x14ac:dyDescent="0.2">
      <c r="J226" s="179"/>
      <c r="K226" s="179"/>
      <c r="L226" s="179"/>
      <c r="M226" s="179"/>
      <c r="N226" s="179"/>
      <c r="O226" s="179"/>
      <c r="P226" s="179"/>
      <c r="Q226" s="179"/>
      <c r="R226" s="179"/>
      <c r="S226" s="179"/>
      <c r="T226" s="179"/>
      <c r="U226" s="179"/>
      <c r="V226" s="179"/>
      <c r="W226" s="179"/>
      <c r="X226" s="179"/>
      <c r="Y226" s="179"/>
      <c r="Z226" s="179"/>
      <c r="AA226" s="179"/>
      <c r="AB226" s="179"/>
      <c r="AC226" s="179"/>
      <c r="AD226" s="179"/>
      <c r="AE226" s="179"/>
      <c r="AF226" s="179"/>
      <c r="AG226" s="179"/>
      <c r="AH226" s="179"/>
      <c r="AI226" s="179"/>
      <c r="AJ226" s="179"/>
      <c r="AK226" s="179"/>
      <c r="AL226" s="179"/>
      <c r="AM226" s="179"/>
      <c r="AN226" s="179"/>
      <c r="AO226" s="179"/>
      <c r="AP226" s="179"/>
      <c r="AQ226" s="179"/>
      <c r="AR226" s="179"/>
      <c r="AS226" s="179"/>
      <c r="AT226" s="179"/>
      <c r="AU226" s="179"/>
      <c r="AV226" s="179"/>
      <c r="AW226" s="179"/>
    </row>
    <row r="227" spans="10:49" x14ac:dyDescent="0.2">
      <c r="J227" s="179"/>
      <c r="K227" s="179"/>
      <c r="L227" s="179"/>
      <c r="M227" s="179"/>
      <c r="N227" s="179"/>
      <c r="O227" s="179"/>
      <c r="P227" s="179"/>
      <c r="Q227" s="179"/>
      <c r="R227" s="179"/>
      <c r="S227" s="179"/>
      <c r="T227" s="179"/>
      <c r="U227" s="179"/>
      <c r="V227" s="179"/>
      <c r="W227" s="179"/>
      <c r="X227" s="179"/>
      <c r="Y227" s="179"/>
      <c r="Z227" s="179"/>
      <c r="AA227" s="179"/>
      <c r="AB227" s="179"/>
      <c r="AC227" s="179"/>
      <c r="AD227" s="179"/>
      <c r="AE227" s="179"/>
      <c r="AF227" s="179"/>
      <c r="AG227" s="179"/>
      <c r="AH227" s="179"/>
      <c r="AI227" s="179"/>
      <c r="AJ227" s="179"/>
      <c r="AK227" s="179"/>
      <c r="AL227" s="179"/>
      <c r="AM227" s="179"/>
      <c r="AN227" s="179"/>
      <c r="AO227" s="179"/>
      <c r="AP227" s="179"/>
      <c r="AQ227" s="179"/>
      <c r="AR227" s="179"/>
      <c r="AS227" s="179"/>
      <c r="AT227" s="179"/>
      <c r="AU227" s="179"/>
      <c r="AV227" s="179"/>
      <c r="AW227" s="179"/>
    </row>
    <row r="228" spans="10:49" x14ac:dyDescent="0.2">
      <c r="J228" s="179"/>
      <c r="K228" s="179"/>
      <c r="L228" s="179"/>
      <c r="M228" s="179"/>
      <c r="N228" s="179"/>
      <c r="O228" s="179"/>
      <c r="P228" s="179"/>
      <c r="Q228" s="179"/>
      <c r="R228" s="179"/>
      <c r="S228" s="179"/>
      <c r="T228" s="179"/>
      <c r="U228" s="179"/>
      <c r="V228" s="179"/>
      <c r="W228" s="179"/>
      <c r="X228" s="179"/>
      <c r="Y228" s="179"/>
      <c r="Z228" s="179"/>
      <c r="AA228" s="179"/>
      <c r="AB228" s="179"/>
      <c r="AC228" s="179"/>
      <c r="AD228" s="179"/>
      <c r="AE228" s="179"/>
      <c r="AF228" s="179"/>
      <c r="AG228" s="179"/>
      <c r="AH228" s="179"/>
      <c r="AI228" s="179"/>
      <c r="AJ228" s="179"/>
      <c r="AK228" s="179"/>
      <c r="AL228" s="179"/>
      <c r="AM228" s="179"/>
      <c r="AN228" s="179"/>
      <c r="AO228" s="179"/>
      <c r="AP228" s="179"/>
      <c r="AQ228" s="179"/>
      <c r="AR228" s="179"/>
      <c r="AS228" s="179"/>
      <c r="AT228" s="179"/>
      <c r="AU228" s="179"/>
      <c r="AV228" s="179"/>
      <c r="AW228" s="179"/>
    </row>
    <row r="229" spans="10:49" x14ac:dyDescent="0.2">
      <c r="J229" s="179"/>
      <c r="K229" s="179"/>
      <c r="L229" s="179"/>
      <c r="M229" s="179"/>
      <c r="N229" s="179"/>
      <c r="O229" s="179"/>
      <c r="P229" s="179"/>
      <c r="Q229" s="179"/>
      <c r="R229" s="179"/>
      <c r="S229" s="179"/>
      <c r="T229" s="179"/>
      <c r="U229" s="179"/>
      <c r="V229" s="179"/>
      <c r="W229" s="179"/>
      <c r="X229" s="179"/>
      <c r="Y229" s="179"/>
      <c r="Z229" s="179"/>
      <c r="AA229" s="179"/>
      <c r="AB229" s="179"/>
      <c r="AC229" s="179"/>
      <c r="AD229" s="179"/>
      <c r="AE229" s="179"/>
      <c r="AF229" s="179"/>
      <c r="AG229" s="179"/>
      <c r="AH229" s="179"/>
      <c r="AI229" s="179"/>
      <c r="AJ229" s="179"/>
      <c r="AK229" s="179"/>
      <c r="AL229" s="179"/>
      <c r="AM229" s="179"/>
      <c r="AN229" s="179"/>
      <c r="AO229" s="179"/>
      <c r="AP229" s="179"/>
      <c r="AQ229" s="179"/>
      <c r="AR229" s="179"/>
      <c r="AS229" s="179"/>
      <c r="AT229" s="179"/>
      <c r="AU229" s="179"/>
      <c r="AV229" s="179"/>
      <c r="AW229" s="179"/>
    </row>
    <row r="230" spans="10:49" x14ac:dyDescent="0.2">
      <c r="J230" s="179"/>
      <c r="K230" s="179"/>
      <c r="L230" s="179"/>
      <c r="M230" s="179"/>
      <c r="N230" s="179"/>
      <c r="O230" s="179"/>
      <c r="P230" s="179"/>
      <c r="Q230" s="179"/>
      <c r="R230" s="179"/>
      <c r="S230" s="179"/>
      <c r="T230" s="179"/>
      <c r="U230" s="179"/>
      <c r="V230" s="179"/>
      <c r="W230" s="179"/>
      <c r="X230" s="179"/>
      <c r="Y230" s="179"/>
      <c r="Z230" s="179"/>
      <c r="AA230" s="179"/>
      <c r="AB230" s="179"/>
      <c r="AC230" s="179"/>
      <c r="AD230" s="179"/>
      <c r="AE230" s="179"/>
      <c r="AF230" s="179"/>
      <c r="AG230" s="179"/>
      <c r="AH230" s="179"/>
      <c r="AI230" s="179"/>
      <c r="AJ230" s="179"/>
      <c r="AK230" s="179"/>
      <c r="AL230" s="179"/>
      <c r="AM230" s="179"/>
      <c r="AN230" s="179"/>
      <c r="AO230" s="179"/>
      <c r="AP230" s="179"/>
      <c r="AQ230" s="179"/>
      <c r="AR230" s="179"/>
      <c r="AS230" s="179"/>
      <c r="AT230" s="179"/>
      <c r="AU230" s="179"/>
      <c r="AV230" s="179"/>
      <c r="AW230" s="179"/>
    </row>
    <row r="231" spans="10:49" x14ac:dyDescent="0.2">
      <c r="J231" s="179"/>
      <c r="K231" s="179"/>
      <c r="L231" s="179"/>
      <c r="M231" s="179"/>
      <c r="N231" s="179"/>
      <c r="O231" s="179"/>
      <c r="P231" s="179"/>
      <c r="Q231" s="179"/>
      <c r="R231" s="179"/>
      <c r="S231" s="179"/>
      <c r="T231" s="179"/>
      <c r="U231" s="179"/>
      <c r="V231" s="179"/>
      <c r="W231" s="179"/>
      <c r="X231" s="179"/>
      <c r="Y231" s="179"/>
      <c r="Z231" s="179"/>
      <c r="AA231" s="179"/>
      <c r="AB231" s="179"/>
      <c r="AC231" s="179"/>
      <c r="AD231" s="179"/>
      <c r="AE231" s="179"/>
      <c r="AF231" s="179"/>
      <c r="AG231" s="179"/>
      <c r="AH231" s="179"/>
      <c r="AI231" s="179"/>
      <c r="AJ231" s="179"/>
      <c r="AK231" s="179"/>
      <c r="AL231" s="179"/>
      <c r="AM231" s="179"/>
      <c r="AN231" s="179"/>
      <c r="AO231" s="179"/>
      <c r="AP231" s="179"/>
      <c r="AQ231" s="179"/>
      <c r="AR231" s="179"/>
      <c r="AS231" s="179"/>
      <c r="AT231" s="179"/>
      <c r="AU231" s="179"/>
      <c r="AV231" s="179"/>
      <c r="AW231" s="179"/>
    </row>
    <row r="232" spans="10:49" x14ac:dyDescent="0.2">
      <c r="J232" s="179"/>
      <c r="K232" s="179"/>
      <c r="L232" s="179"/>
      <c r="M232" s="179"/>
      <c r="N232" s="179"/>
      <c r="O232" s="179"/>
      <c r="P232" s="179"/>
      <c r="Q232" s="179"/>
      <c r="R232" s="179"/>
      <c r="S232" s="179"/>
      <c r="T232" s="179"/>
      <c r="U232" s="179"/>
      <c r="V232" s="179"/>
      <c r="W232" s="179"/>
      <c r="X232" s="179"/>
      <c r="Y232" s="179"/>
      <c r="Z232" s="179"/>
      <c r="AA232" s="179"/>
      <c r="AB232" s="179"/>
      <c r="AC232" s="179"/>
      <c r="AD232" s="179"/>
      <c r="AE232" s="179"/>
      <c r="AF232" s="179"/>
      <c r="AG232" s="179"/>
      <c r="AH232" s="179"/>
      <c r="AI232" s="179"/>
      <c r="AJ232" s="179"/>
      <c r="AK232" s="179"/>
      <c r="AL232" s="179"/>
      <c r="AM232" s="179"/>
      <c r="AN232" s="179"/>
      <c r="AO232" s="179"/>
      <c r="AP232" s="179"/>
      <c r="AQ232" s="179"/>
      <c r="AR232" s="179"/>
      <c r="AS232" s="179"/>
      <c r="AT232" s="179"/>
      <c r="AU232" s="179"/>
      <c r="AV232" s="179"/>
      <c r="AW232" s="179"/>
    </row>
    <row r="233" spans="10:49" x14ac:dyDescent="0.2">
      <c r="J233" s="179"/>
      <c r="K233" s="179"/>
      <c r="L233" s="179"/>
      <c r="M233" s="179"/>
      <c r="N233" s="179"/>
      <c r="O233" s="179"/>
      <c r="P233" s="179"/>
      <c r="Q233" s="179"/>
      <c r="R233" s="179"/>
      <c r="S233" s="179"/>
      <c r="T233" s="179"/>
      <c r="U233" s="179"/>
      <c r="V233" s="179"/>
      <c r="W233" s="179"/>
      <c r="X233" s="179"/>
      <c r="Y233" s="179"/>
      <c r="Z233" s="179"/>
      <c r="AA233" s="179"/>
      <c r="AB233" s="179"/>
      <c r="AC233" s="179"/>
      <c r="AD233" s="179"/>
      <c r="AE233" s="179"/>
      <c r="AF233" s="179"/>
      <c r="AG233" s="179"/>
      <c r="AH233" s="179"/>
      <c r="AI233" s="179"/>
      <c r="AJ233" s="179"/>
      <c r="AK233" s="179"/>
      <c r="AL233" s="179"/>
      <c r="AM233" s="179"/>
      <c r="AN233" s="179"/>
      <c r="AO233" s="179"/>
      <c r="AP233" s="179"/>
      <c r="AQ233" s="179"/>
      <c r="AR233" s="179"/>
      <c r="AS233" s="179"/>
      <c r="AT233" s="179"/>
      <c r="AU233" s="179"/>
      <c r="AV233" s="179"/>
      <c r="AW233" s="179"/>
    </row>
    <row r="234" spans="10:49" x14ac:dyDescent="0.2">
      <c r="J234" s="179"/>
      <c r="K234" s="179"/>
      <c r="L234" s="179"/>
      <c r="M234" s="179"/>
      <c r="N234" s="179"/>
      <c r="O234" s="179"/>
      <c r="P234" s="179"/>
      <c r="Q234" s="179"/>
      <c r="R234" s="179"/>
      <c r="S234" s="179"/>
      <c r="T234" s="179"/>
      <c r="U234" s="179"/>
      <c r="V234" s="179"/>
      <c r="W234" s="179"/>
      <c r="X234" s="179"/>
      <c r="Y234" s="179"/>
      <c r="Z234" s="179"/>
      <c r="AA234" s="179"/>
      <c r="AB234" s="179"/>
      <c r="AC234" s="179"/>
      <c r="AD234" s="179"/>
      <c r="AE234" s="179"/>
      <c r="AF234" s="179"/>
      <c r="AG234" s="179"/>
      <c r="AH234" s="179"/>
      <c r="AI234" s="179"/>
      <c r="AJ234" s="179"/>
      <c r="AK234" s="179"/>
      <c r="AL234" s="179"/>
      <c r="AM234" s="179"/>
      <c r="AN234" s="179"/>
      <c r="AO234" s="179"/>
      <c r="AP234" s="179"/>
      <c r="AQ234" s="179"/>
      <c r="AR234" s="179"/>
      <c r="AS234" s="179"/>
      <c r="AT234" s="179"/>
      <c r="AU234" s="179"/>
      <c r="AV234" s="179"/>
      <c r="AW234" s="179"/>
    </row>
    <row r="235" spans="10:49" x14ac:dyDescent="0.2">
      <c r="J235" s="179"/>
      <c r="K235" s="179"/>
      <c r="L235" s="179"/>
      <c r="M235" s="179"/>
      <c r="N235" s="179"/>
      <c r="O235" s="179"/>
      <c r="P235" s="179"/>
      <c r="Q235" s="179"/>
      <c r="R235" s="179"/>
      <c r="S235" s="179"/>
      <c r="T235" s="179"/>
      <c r="U235" s="179"/>
      <c r="V235" s="179"/>
      <c r="W235" s="179"/>
      <c r="X235" s="179"/>
      <c r="Y235" s="179"/>
      <c r="Z235" s="179"/>
      <c r="AA235" s="179"/>
      <c r="AB235" s="179"/>
      <c r="AC235" s="179"/>
      <c r="AD235" s="179"/>
      <c r="AE235" s="179"/>
      <c r="AF235" s="179"/>
      <c r="AG235" s="179"/>
      <c r="AH235" s="179"/>
      <c r="AI235" s="179"/>
      <c r="AJ235" s="179"/>
      <c r="AK235" s="179"/>
      <c r="AL235" s="179"/>
      <c r="AM235" s="179"/>
      <c r="AN235" s="179"/>
      <c r="AO235" s="179"/>
      <c r="AP235" s="179"/>
      <c r="AQ235" s="179"/>
      <c r="AR235" s="179"/>
      <c r="AS235" s="179"/>
      <c r="AT235" s="179"/>
      <c r="AU235" s="179"/>
      <c r="AV235" s="179"/>
      <c r="AW235" s="179"/>
    </row>
    <row r="236" spans="10:49" x14ac:dyDescent="0.2">
      <c r="J236" s="179"/>
      <c r="K236" s="179"/>
      <c r="L236" s="179"/>
      <c r="M236" s="179"/>
      <c r="N236" s="179"/>
      <c r="O236" s="179"/>
      <c r="P236" s="179"/>
      <c r="Q236" s="179"/>
      <c r="R236" s="179"/>
      <c r="S236" s="179"/>
      <c r="T236" s="179"/>
      <c r="U236" s="179"/>
      <c r="V236" s="179"/>
      <c r="W236" s="179"/>
      <c r="X236" s="179"/>
      <c r="Y236" s="179"/>
      <c r="Z236" s="179"/>
      <c r="AA236" s="179"/>
      <c r="AB236" s="179"/>
      <c r="AC236" s="179"/>
      <c r="AD236" s="179"/>
      <c r="AE236" s="179"/>
      <c r="AF236" s="179"/>
      <c r="AG236" s="179"/>
      <c r="AH236" s="179"/>
      <c r="AI236" s="179"/>
      <c r="AJ236" s="179"/>
      <c r="AK236" s="179"/>
      <c r="AL236" s="179"/>
      <c r="AM236" s="179"/>
      <c r="AN236" s="179"/>
      <c r="AO236" s="179"/>
      <c r="AP236" s="179"/>
      <c r="AQ236" s="179"/>
      <c r="AR236" s="179"/>
      <c r="AS236" s="179"/>
      <c r="AT236" s="179"/>
      <c r="AU236" s="179"/>
      <c r="AV236" s="179"/>
      <c r="AW236" s="179"/>
    </row>
    <row r="237" spans="10:49" x14ac:dyDescent="0.2">
      <c r="J237" s="179"/>
      <c r="K237" s="179"/>
      <c r="L237" s="179"/>
      <c r="M237" s="179"/>
      <c r="N237" s="179"/>
      <c r="O237" s="179"/>
      <c r="P237" s="179"/>
      <c r="Q237" s="179"/>
      <c r="R237" s="179"/>
      <c r="S237" s="179"/>
      <c r="T237" s="179"/>
      <c r="U237" s="179"/>
      <c r="V237" s="179"/>
      <c r="W237" s="179"/>
      <c r="X237" s="179"/>
      <c r="Y237" s="179"/>
      <c r="Z237" s="179"/>
      <c r="AA237" s="179"/>
      <c r="AB237" s="179"/>
      <c r="AC237" s="179"/>
      <c r="AD237" s="179"/>
      <c r="AE237" s="179"/>
      <c r="AF237" s="179"/>
      <c r="AG237" s="179"/>
      <c r="AH237" s="179"/>
      <c r="AI237" s="179"/>
      <c r="AJ237" s="179"/>
      <c r="AK237" s="179"/>
      <c r="AL237" s="179"/>
      <c r="AM237" s="179"/>
      <c r="AN237" s="179"/>
      <c r="AO237" s="179"/>
      <c r="AP237" s="179"/>
      <c r="AQ237" s="179"/>
      <c r="AR237" s="179"/>
      <c r="AS237" s="179"/>
      <c r="AT237" s="179"/>
      <c r="AU237" s="179"/>
      <c r="AV237" s="179"/>
      <c r="AW237" s="179"/>
    </row>
    <row r="238" spans="10:49" x14ac:dyDescent="0.2">
      <c r="J238" s="179"/>
      <c r="K238" s="179"/>
      <c r="L238" s="179"/>
      <c r="M238" s="179"/>
      <c r="N238" s="179"/>
      <c r="O238" s="179"/>
      <c r="P238" s="179"/>
      <c r="Q238" s="179"/>
      <c r="R238" s="179"/>
      <c r="S238" s="179"/>
      <c r="T238" s="179"/>
      <c r="U238" s="179"/>
      <c r="V238" s="179"/>
      <c r="W238" s="179"/>
      <c r="X238" s="179"/>
      <c r="Y238" s="179"/>
      <c r="Z238" s="179"/>
      <c r="AA238" s="179"/>
      <c r="AB238" s="179"/>
      <c r="AC238" s="179"/>
      <c r="AD238" s="179"/>
      <c r="AE238" s="179"/>
      <c r="AF238" s="179"/>
      <c r="AG238" s="179"/>
      <c r="AH238" s="179"/>
      <c r="AI238" s="179"/>
      <c r="AJ238" s="179"/>
      <c r="AK238" s="179"/>
      <c r="AL238" s="179"/>
      <c r="AM238" s="179"/>
      <c r="AN238" s="179"/>
      <c r="AO238" s="179"/>
      <c r="AP238" s="179"/>
      <c r="AQ238" s="179"/>
      <c r="AR238" s="179"/>
      <c r="AS238" s="179"/>
      <c r="AT238" s="179"/>
      <c r="AU238" s="179"/>
      <c r="AV238" s="179"/>
      <c r="AW238" s="179"/>
    </row>
    <row r="239" spans="10:49" x14ac:dyDescent="0.2">
      <c r="J239" s="179"/>
      <c r="K239" s="179"/>
      <c r="L239" s="179"/>
      <c r="M239" s="179"/>
      <c r="N239" s="179"/>
      <c r="O239" s="179"/>
      <c r="P239" s="179"/>
      <c r="Q239" s="179"/>
      <c r="R239" s="179"/>
      <c r="S239" s="179"/>
      <c r="T239" s="179"/>
      <c r="U239" s="179"/>
      <c r="V239" s="179"/>
      <c r="W239" s="179"/>
      <c r="X239" s="179"/>
      <c r="Y239" s="179"/>
      <c r="Z239" s="179"/>
      <c r="AA239" s="179"/>
      <c r="AB239" s="179"/>
      <c r="AC239" s="179"/>
      <c r="AD239" s="179"/>
      <c r="AE239" s="179"/>
      <c r="AF239" s="179"/>
      <c r="AG239" s="179"/>
      <c r="AH239" s="179"/>
      <c r="AI239" s="179"/>
      <c r="AJ239" s="179"/>
      <c r="AK239" s="179"/>
      <c r="AL239" s="179"/>
      <c r="AM239" s="179"/>
      <c r="AN239" s="179"/>
      <c r="AO239" s="179"/>
      <c r="AP239" s="179"/>
      <c r="AQ239" s="179"/>
      <c r="AR239" s="179"/>
      <c r="AS239" s="179"/>
      <c r="AT239" s="179"/>
      <c r="AU239" s="179"/>
      <c r="AV239" s="179"/>
      <c r="AW239" s="179"/>
    </row>
    <row r="240" spans="10:49" x14ac:dyDescent="0.2">
      <c r="J240" s="179"/>
      <c r="K240" s="179"/>
      <c r="L240" s="179"/>
      <c r="M240" s="179"/>
      <c r="N240" s="179"/>
      <c r="O240" s="179"/>
      <c r="P240" s="179"/>
      <c r="Q240" s="179"/>
      <c r="R240" s="179"/>
      <c r="S240" s="179"/>
      <c r="T240" s="179"/>
      <c r="U240" s="179"/>
      <c r="V240" s="179"/>
      <c r="W240" s="179"/>
      <c r="X240" s="179"/>
      <c r="Y240" s="179"/>
      <c r="Z240" s="179"/>
      <c r="AA240" s="179"/>
      <c r="AB240" s="179"/>
      <c r="AC240" s="179"/>
      <c r="AD240" s="179"/>
      <c r="AE240" s="179"/>
      <c r="AF240" s="179"/>
      <c r="AG240" s="179"/>
      <c r="AH240" s="179"/>
      <c r="AI240" s="179"/>
      <c r="AJ240" s="179"/>
      <c r="AK240" s="179"/>
      <c r="AL240" s="179"/>
      <c r="AM240" s="179"/>
      <c r="AN240" s="179"/>
      <c r="AO240" s="179"/>
      <c r="AP240" s="179"/>
      <c r="AQ240" s="179"/>
      <c r="AR240" s="179"/>
      <c r="AS240" s="179"/>
      <c r="AT240" s="179"/>
      <c r="AU240" s="179"/>
      <c r="AV240" s="179"/>
      <c r="AW240" s="179"/>
    </row>
    <row r="241" spans="10:49" x14ac:dyDescent="0.2">
      <c r="J241" s="179"/>
      <c r="K241" s="179"/>
      <c r="L241" s="179"/>
      <c r="M241" s="179"/>
      <c r="N241" s="179"/>
      <c r="O241" s="179"/>
      <c r="P241" s="179"/>
      <c r="Q241" s="179"/>
      <c r="R241" s="179"/>
      <c r="S241" s="179"/>
      <c r="T241" s="179"/>
      <c r="U241" s="179"/>
      <c r="V241" s="179"/>
      <c r="W241" s="179"/>
      <c r="X241" s="179"/>
      <c r="Y241" s="179"/>
      <c r="Z241" s="179"/>
      <c r="AA241" s="179"/>
      <c r="AB241" s="179"/>
      <c r="AC241" s="179"/>
      <c r="AD241" s="179"/>
      <c r="AE241" s="179"/>
      <c r="AF241" s="179"/>
      <c r="AG241" s="179"/>
      <c r="AH241" s="179"/>
      <c r="AI241" s="179"/>
      <c r="AJ241" s="179"/>
      <c r="AK241" s="179"/>
      <c r="AL241" s="179"/>
      <c r="AM241" s="179"/>
      <c r="AN241" s="179"/>
      <c r="AO241" s="179"/>
      <c r="AP241" s="179"/>
      <c r="AQ241" s="179"/>
      <c r="AR241" s="179"/>
      <c r="AS241" s="179"/>
      <c r="AT241" s="179"/>
      <c r="AU241" s="179"/>
      <c r="AV241" s="179"/>
      <c r="AW241" s="179"/>
    </row>
    <row r="242" spans="10:49" x14ac:dyDescent="0.2">
      <c r="J242" s="179"/>
      <c r="K242" s="179"/>
      <c r="L242" s="179"/>
      <c r="M242" s="179"/>
      <c r="N242" s="179"/>
      <c r="O242" s="179"/>
      <c r="P242" s="179"/>
      <c r="Q242" s="179"/>
      <c r="R242" s="179"/>
      <c r="S242" s="179"/>
      <c r="T242" s="179"/>
      <c r="U242" s="179"/>
      <c r="V242" s="179"/>
      <c r="W242" s="179"/>
      <c r="X242" s="179"/>
      <c r="Y242" s="179"/>
      <c r="Z242" s="179"/>
      <c r="AA242" s="179"/>
      <c r="AB242" s="179"/>
      <c r="AC242" s="179"/>
      <c r="AD242" s="179"/>
      <c r="AE242" s="179"/>
      <c r="AF242" s="179"/>
      <c r="AG242" s="179"/>
      <c r="AH242" s="179"/>
      <c r="AI242" s="179"/>
      <c r="AJ242" s="179"/>
      <c r="AK242" s="179"/>
      <c r="AL242" s="179"/>
      <c r="AM242" s="179"/>
      <c r="AN242" s="179"/>
      <c r="AO242" s="179"/>
      <c r="AP242" s="179"/>
      <c r="AQ242" s="179"/>
      <c r="AR242" s="179"/>
      <c r="AS242" s="179"/>
      <c r="AT242" s="179"/>
      <c r="AU242" s="179"/>
      <c r="AV242" s="179"/>
      <c r="AW242" s="179"/>
    </row>
    <row r="243" spans="10:49" x14ac:dyDescent="0.2">
      <c r="J243" s="179"/>
      <c r="K243" s="179"/>
      <c r="L243" s="179"/>
      <c r="M243" s="179"/>
      <c r="N243" s="179"/>
      <c r="O243" s="179"/>
      <c r="P243" s="179"/>
      <c r="Q243" s="179"/>
      <c r="R243" s="179"/>
      <c r="S243" s="179"/>
      <c r="T243" s="179"/>
      <c r="U243" s="179"/>
      <c r="V243" s="179"/>
      <c r="W243" s="179"/>
      <c r="X243" s="179"/>
      <c r="Y243" s="179"/>
      <c r="Z243" s="179"/>
      <c r="AA243" s="179"/>
      <c r="AB243" s="179"/>
      <c r="AC243" s="179"/>
      <c r="AD243" s="179"/>
      <c r="AE243" s="179"/>
      <c r="AF243" s="179"/>
      <c r="AG243" s="179"/>
      <c r="AH243" s="179"/>
      <c r="AI243" s="179"/>
      <c r="AJ243" s="179"/>
      <c r="AK243" s="179"/>
      <c r="AL243" s="179"/>
      <c r="AM243" s="179"/>
      <c r="AN243" s="179"/>
      <c r="AO243" s="179"/>
      <c r="AP243" s="179"/>
      <c r="AQ243" s="179"/>
      <c r="AR243" s="179"/>
      <c r="AS243" s="179"/>
      <c r="AT243" s="179"/>
      <c r="AU243" s="179"/>
      <c r="AV243" s="179"/>
      <c r="AW243" s="179"/>
    </row>
    <row r="244" spans="10:49" x14ac:dyDescent="0.2">
      <c r="J244" s="179"/>
      <c r="K244" s="179"/>
      <c r="L244" s="179"/>
      <c r="M244" s="179"/>
      <c r="N244" s="179"/>
      <c r="O244" s="179"/>
      <c r="P244" s="179"/>
      <c r="Q244" s="179"/>
      <c r="R244" s="179"/>
      <c r="S244" s="179"/>
      <c r="T244" s="179"/>
      <c r="U244" s="179"/>
      <c r="V244" s="179"/>
      <c r="W244" s="179"/>
      <c r="X244" s="179"/>
      <c r="Y244" s="179"/>
      <c r="Z244" s="179"/>
      <c r="AA244" s="179"/>
      <c r="AB244" s="179"/>
      <c r="AC244" s="179"/>
      <c r="AD244" s="179"/>
      <c r="AE244" s="179"/>
      <c r="AF244" s="179"/>
      <c r="AG244" s="179"/>
      <c r="AH244" s="179"/>
      <c r="AI244" s="179"/>
      <c r="AJ244" s="179"/>
      <c r="AK244" s="179"/>
      <c r="AL244" s="179"/>
      <c r="AM244" s="179"/>
      <c r="AN244" s="179"/>
      <c r="AO244" s="179"/>
      <c r="AP244" s="179"/>
      <c r="AQ244" s="179"/>
      <c r="AR244" s="179"/>
      <c r="AS244" s="179"/>
      <c r="AT244" s="179"/>
      <c r="AU244" s="179"/>
      <c r="AV244" s="179"/>
      <c r="AW244" s="179"/>
    </row>
    <row r="245" spans="10:49" x14ac:dyDescent="0.2">
      <c r="J245" s="179"/>
      <c r="K245" s="179"/>
      <c r="L245" s="179"/>
      <c r="M245" s="179"/>
      <c r="N245" s="179"/>
      <c r="O245" s="179"/>
      <c r="P245" s="179"/>
      <c r="Q245" s="179"/>
      <c r="R245" s="179"/>
      <c r="S245" s="179"/>
      <c r="T245" s="179"/>
      <c r="U245" s="179"/>
      <c r="V245" s="179"/>
      <c r="W245" s="179"/>
      <c r="X245" s="179"/>
      <c r="Y245" s="179"/>
      <c r="Z245" s="179"/>
      <c r="AA245" s="179"/>
      <c r="AB245" s="179"/>
      <c r="AC245" s="179"/>
      <c r="AD245" s="179"/>
      <c r="AE245" s="179"/>
      <c r="AF245" s="179"/>
      <c r="AG245" s="179"/>
      <c r="AH245" s="179"/>
      <c r="AI245" s="179"/>
      <c r="AJ245" s="179"/>
      <c r="AK245" s="179"/>
      <c r="AL245" s="179"/>
      <c r="AM245" s="179"/>
      <c r="AN245" s="179"/>
      <c r="AO245" s="179"/>
      <c r="AP245" s="179"/>
      <c r="AQ245" s="179"/>
      <c r="AR245" s="179"/>
      <c r="AS245" s="179"/>
      <c r="AT245" s="179"/>
      <c r="AU245" s="179"/>
      <c r="AV245" s="179"/>
      <c r="AW245" s="179"/>
    </row>
    <row r="246" spans="10:49" x14ac:dyDescent="0.2">
      <c r="J246" s="179"/>
      <c r="K246" s="179"/>
      <c r="L246" s="179"/>
      <c r="M246" s="179"/>
      <c r="N246" s="179"/>
      <c r="O246" s="179"/>
      <c r="P246" s="179"/>
      <c r="Q246" s="179"/>
      <c r="R246" s="179"/>
      <c r="S246" s="179"/>
      <c r="T246" s="179"/>
      <c r="U246" s="179"/>
      <c r="V246" s="179"/>
      <c r="W246" s="179"/>
      <c r="X246" s="179"/>
      <c r="Y246" s="179"/>
      <c r="Z246" s="179"/>
      <c r="AA246" s="179"/>
      <c r="AB246" s="179"/>
      <c r="AC246" s="179"/>
      <c r="AD246" s="179"/>
      <c r="AE246" s="179"/>
      <c r="AF246" s="179"/>
      <c r="AG246" s="179"/>
      <c r="AH246" s="179"/>
      <c r="AI246" s="179"/>
      <c r="AJ246" s="179"/>
      <c r="AK246" s="179"/>
      <c r="AL246" s="179"/>
      <c r="AM246" s="179"/>
      <c r="AN246" s="179"/>
      <c r="AO246" s="179"/>
      <c r="AP246" s="179"/>
      <c r="AQ246" s="179"/>
      <c r="AR246" s="179"/>
      <c r="AS246" s="179"/>
      <c r="AT246" s="179"/>
      <c r="AU246" s="179"/>
      <c r="AV246" s="179"/>
      <c r="AW246" s="179"/>
    </row>
    <row r="247" spans="10:49" x14ac:dyDescent="0.2">
      <c r="J247" s="179"/>
      <c r="K247" s="179"/>
      <c r="L247" s="179"/>
      <c r="M247" s="179"/>
      <c r="N247" s="179"/>
      <c r="O247" s="179"/>
      <c r="P247" s="179"/>
      <c r="Q247" s="179"/>
      <c r="R247" s="179"/>
      <c r="S247" s="179"/>
      <c r="T247" s="179"/>
      <c r="U247" s="179"/>
      <c r="V247" s="179"/>
      <c r="W247" s="179"/>
      <c r="X247" s="179"/>
      <c r="Y247" s="179"/>
      <c r="Z247" s="179"/>
      <c r="AA247" s="179"/>
      <c r="AB247" s="179"/>
      <c r="AC247" s="179"/>
      <c r="AD247" s="179"/>
      <c r="AE247" s="179"/>
      <c r="AF247" s="179"/>
      <c r="AG247" s="179"/>
      <c r="AH247" s="179"/>
      <c r="AI247" s="179"/>
      <c r="AJ247" s="179"/>
      <c r="AK247" s="179"/>
      <c r="AL247" s="179"/>
      <c r="AM247" s="179"/>
      <c r="AN247" s="179"/>
      <c r="AO247" s="179"/>
      <c r="AP247" s="179"/>
      <c r="AQ247" s="179"/>
      <c r="AR247" s="179"/>
      <c r="AS247" s="179"/>
      <c r="AT247" s="179"/>
      <c r="AU247" s="179"/>
      <c r="AV247" s="179"/>
      <c r="AW247" s="179"/>
    </row>
    <row r="248" spans="10:49" x14ac:dyDescent="0.2">
      <c r="J248" s="179"/>
      <c r="K248" s="179"/>
      <c r="L248" s="179"/>
      <c r="M248" s="179"/>
      <c r="N248" s="179"/>
      <c r="O248" s="179"/>
      <c r="P248" s="179"/>
      <c r="Q248" s="179"/>
      <c r="R248" s="179"/>
      <c r="S248" s="179"/>
      <c r="T248" s="179"/>
      <c r="U248" s="179"/>
      <c r="V248" s="179"/>
      <c r="W248" s="179"/>
      <c r="X248" s="179"/>
      <c r="Y248" s="179"/>
      <c r="Z248" s="179"/>
      <c r="AA248" s="179"/>
      <c r="AB248" s="179"/>
      <c r="AC248" s="179"/>
      <c r="AD248" s="179"/>
      <c r="AE248" s="179"/>
      <c r="AF248" s="179"/>
      <c r="AG248" s="179"/>
      <c r="AH248" s="179"/>
      <c r="AI248" s="179"/>
      <c r="AJ248" s="179"/>
      <c r="AK248" s="179"/>
      <c r="AL248" s="179"/>
      <c r="AM248" s="179"/>
      <c r="AN248" s="179"/>
      <c r="AO248" s="179"/>
      <c r="AP248" s="179"/>
      <c r="AQ248" s="179"/>
      <c r="AR248" s="179"/>
      <c r="AS248" s="179"/>
      <c r="AT248" s="179"/>
      <c r="AU248" s="179"/>
      <c r="AV248" s="179"/>
      <c r="AW248" s="179"/>
    </row>
    <row r="249" spans="10:49" x14ac:dyDescent="0.2">
      <c r="J249" s="179"/>
      <c r="K249" s="179"/>
      <c r="L249" s="179"/>
      <c r="M249" s="179"/>
      <c r="N249" s="179"/>
      <c r="O249" s="179"/>
      <c r="P249" s="179"/>
      <c r="Q249" s="179"/>
      <c r="R249" s="179"/>
      <c r="S249" s="179"/>
      <c r="T249" s="179"/>
      <c r="U249" s="179"/>
      <c r="V249" s="179"/>
      <c r="W249" s="179"/>
      <c r="X249" s="179"/>
      <c r="Y249" s="179"/>
      <c r="Z249" s="179"/>
      <c r="AA249" s="179"/>
      <c r="AB249" s="179"/>
      <c r="AC249" s="179"/>
      <c r="AD249" s="179"/>
      <c r="AE249" s="179"/>
      <c r="AF249" s="179"/>
      <c r="AG249" s="179"/>
      <c r="AH249" s="179"/>
      <c r="AI249" s="179"/>
      <c r="AJ249" s="179"/>
      <c r="AK249" s="179"/>
      <c r="AL249" s="179"/>
      <c r="AM249" s="179"/>
      <c r="AN249" s="179"/>
      <c r="AO249" s="179"/>
      <c r="AP249" s="179"/>
      <c r="AQ249" s="179"/>
      <c r="AR249" s="179"/>
      <c r="AS249" s="179"/>
      <c r="AT249" s="179"/>
      <c r="AU249" s="179"/>
      <c r="AV249" s="179"/>
      <c r="AW249" s="179"/>
    </row>
    <row r="250" spans="10:49" x14ac:dyDescent="0.2">
      <c r="J250" s="179"/>
      <c r="K250" s="179"/>
      <c r="L250" s="179"/>
      <c r="M250" s="179"/>
      <c r="N250" s="179"/>
      <c r="O250" s="179"/>
      <c r="P250" s="179"/>
      <c r="Q250" s="179"/>
      <c r="R250" s="179"/>
      <c r="S250" s="179"/>
      <c r="T250" s="179"/>
      <c r="U250" s="179"/>
      <c r="V250" s="179"/>
      <c r="W250" s="179"/>
      <c r="X250" s="179"/>
      <c r="Y250" s="179"/>
      <c r="Z250" s="179"/>
      <c r="AA250" s="179"/>
      <c r="AB250" s="179"/>
      <c r="AC250" s="179"/>
      <c r="AD250" s="179"/>
      <c r="AE250" s="179"/>
      <c r="AF250" s="179"/>
      <c r="AG250" s="179"/>
      <c r="AH250" s="179"/>
      <c r="AI250" s="179"/>
      <c r="AJ250" s="179"/>
      <c r="AK250" s="179"/>
      <c r="AL250" s="179"/>
      <c r="AM250" s="179"/>
      <c r="AN250" s="179"/>
      <c r="AO250" s="179"/>
      <c r="AP250" s="179"/>
      <c r="AQ250" s="179"/>
      <c r="AR250" s="179"/>
      <c r="AS250" s="179"/>
      <c r="AT250" s="179"/>
      <c r="AU250" s="179"/>
      <c r="AV250" s="179"/>
      <c r="AW250" s="179"/>
    </row>
    <row r="251" spans="10:49" x14ac:dyDescent="0.2">
      <c r="J251" s="179"/>
      <c r="K251" s="179"/>
      <c r="L251" s="179"/>
      <c r="M251" s="179"/>
      <c r="N251" s="179"/>
      <c r="O251" s="179"/>
      <c r="P251" s="179"/>
      <c r="Q251" s="179"/>
      <c r="R251" s="179"/>
      <c r="S251" s="179"/>
      <c r="T251" s="179"/>
      <c r="U251" s="179"/>
      <c r="V251" s="179"/>
      <c r="W251" s="179"/>
      <c r="X251" s="179"/>
      <c r="Y251" s="179"/>
      <c r="Z251" s="179"/>
      <c r="AA251" s="179"/>
      <c r="AB251" s="179"/>
      <c r="AC251" s="179"/>
      <c r="AD251" s="179"/>
      <c r="AE251" s="179"/>
      <c r="AF251" s="179"/>
      <c r="AG251" s="179"/>
      <c r="AH251" s="179"/>
      <c r="AI251" s="179"/>
      <c r="AJ251" s="179"/>
      <c r="AK251" s="179"/>
      <c r="AL251" s="179"/>
      <c r="AM251" s="179"/>
      <c r="AN251" s="179"/>
      <c r="AO251" s="179"/>
      <c r="AP251" s="179"/>
      <c r="AQ251" s="179"/>
      <c r="AR251" s="179"/>
      <c r="AS251" s="179"/>
      <c r="AT251" s="179"/>
      <c r="AU251" s="179"/>
      <c r="AV251" s="179"/>
      <c r="AW251" s="179"/>
    </row>
    <row r="252" spans="10:49" x14ac:dyDescent="0.2">
      <c r="J252" s="179"/>
      <c r="K252" s="179"/>
      <c r="L252" s="179"/>
      <c r="M252" s="179"/>
      <c r="N252" s="179"/>
      <c r="O252" s="179"/>
      <c r="P252" s="179"/>
      <c r="Q252" s="179"/>
      <c r="R252" s="179"/>
      <c r="S252" s="179"/>
      <c r="T252" s="179"/>
      <c r="U252" s="179"/>
      <c r="V252" s="179"/>
      <c r="W252" s="179"/>
      <c r="X252" s="179"/>
      <c r="Y252" s="179"/>
      <c r="Z252" s="179"/>
      <c r="AA252" s="179"/>
      <c r="AB252" s="179"/>
      <c r="AC252" s="179"/>
      <c r="AD252" s="179"/>
      <c r="AE252" s="179"/>
      <c r="AF252" s="179"/>
      <c r="AG252" s="179"/>
      <c r="AH252" s="179"/>
      <c r="AI252" s="179"/>
      <c r="AJ252" s="179"/>
      <c r="AK252" s="179"/>
      <c r="AL252" s="179"/>
      <c r="AM252" s="179"/>
      <c r="AN252" s="179"/>
      <c r="AO252" s="179"/>
      <c r="AP252" s="179"/>
      <c r="AQ252" s="179"/>
      <c r="AR252" s="179"/>
      <c r="AS252" s="179"/>
      <c r="AT252" s="179"/>
      <c r="AU252" s="179"/>
      <c r="AV252" s="179"/>
      <c r="AW252" s="179"/>
    </row>
    <row r="253" spans="10:49" x14ac:dyDescent="0.2">
      <c r="J253" s="179"/>
      <c r="K253" s="179"/>
      <c r="L253" s="179"/>
      <c r="M253" s="179"/>
      <c r="N253" s="179"/>
      <c r="O253" s="179"/>
      <c r="P253" s="179"/>
      <c r="Q253" s="179"/>
      <c r="R253" s="179"/>
      <c r="S253" s="179"/>
      <c r="T253" s="179"/>
      <c r="U253" s="179"/>
      <c r="V253" s="179"/>
      <c r="W253" s="179"/>
      <c r="X253" s="179"/>
      <c r="Y253" s="179"/>
      <c r="Z253" s="179"/>
      <c r="AA253" s="179"/>
      <c r="AB253" s="179"/>
      <c r="AC253" s="179"/>
      <c r="AD253" s="179"/>
      <c r="AE253" s="179"/>
      <c r="AF253" s="179"/>
      <c r="AG253" s="179"/>
      <c r="AH253" s="179"/>
      <c r="AI253" s="179"/>
      <c r="AJ253" s="179"/>
      <c r="AK253" s="179"/>
      <c r="AL253" s="179"/>
      <c r="AM253" s="179"/>
      <c r="AN253" s="179"/>
      <c r="AO253" s="179"/>
      <c r="AP253" s="179"/>
      <c r="AQ253" s="179"/>
      <c r="AR253" s="179"/>
      <c r="AS253" s="179"/>
      <c r="AT253" s="179"/>
      <c r="AU253" s="179"/>
      <c r="AV253" s="179"/>
      <c r="AW253" s="179"/>
    </row>
    <row r="254" spans="10:49" x14ac:dyDescent="0.2">
      <c r="J254" s="179"/>
      <c r="K254" s="179"/>
      <c r="L254" s="179"/>
      <c r="M254" s="179"/>
      <c r="N254" s="179"/>
      <c r="O254" s="179"/>
      <c r="P254" s="179"/>
      <c r="Q254" s="179"/>
      <c r="R254" s="179"/>
      <c r="S254" s="179"/>
      <c r="T254" s="179"/>
      <c r="U254" s="179"/>
      <c r="V254" s="179"/>
      <c r="W254" s="179"/>
      <c r="X254" s="179"/>
      <c r="Y254" s="179"/>
      <c r="Z254" s="179"/>
      <c r="AA254" s="179"/>
      <c r="AB254" s="179"/>
      <c r="AC254" s="179"/>
      <c r="AD254" s="179"/>
      <c r="AE254" s="179"/>
      <c r="AF254" s="179"/>
      <c r="AG254" s="179"/>
      <c r="AH254" s="179"/>
      <c r="AI254" s="179"/>
      <c r="AJ254" s="179"/>
      <c r="AK254" s="179"/>
      <c r="AL254" s="179"/>
      <c r="AM254" s="179"/>
      <c r="AN254" s="179"/>
      <c r="AO254" s="179"/>
      <c r="AP254" s="179"/>
      <c r="AQ254" s="179"/>
      <c r="AR254" s="179"/>
      <c r="AS254" s="179"/>
      <c r="AT254" s="179"/>
      <c r="AU254" s="179"/>
      <c r="AV254" s="179"/>
      <c r="AW254" s="179"/>
    </row>
    <row r="255" spans="10:49" x14ac:dyDescent="0.2">
      <c r="J255" s="179"/>
      <c r="K255" s="179"/>
      <c r="L255" s="179"/>
      <c r="M255" s="179"/>
      <c r="N255" s="179"/>
      <c r="O255" s="179"/>
      <c r="P255" s="179"/>
      <c r="Q255" s="179"/>
      <c r="R255" s="179"/>
      <c r="S255" s="179"/>
      <c r="T255" s="179"/>
      <c r="U255" s="179"/>
      <c r="V255" s="179"/>
      <c r="W255" s="179"/>
      <c r="X255" s="179"/>
      <c r="Y255" s="179"/>
      <c r="Z255" s="179"/>
      <c r="AA255" s="179"/>
      <c r="AB255" s="179"/>
      <c r="AC255" s="179"/>
      <c r="AD255" s="179"/>
      <c r="AE255" s="179"/>
      <c r="AF255" s="179"/>
      <c r="AG255" s="179"/>
      <c r="AH255" s="179"/>
      <c r="AI255" s="179"/>
      <c r="AJ255" s="179"/>
      <c r="AK255" s="179"/>
      <c r="AL255" s="179"/>
      <c r="AM255" s="179"/>
      <c r="AN255" s="179"/>
      <c r="AO255" s="179"/>
      <c r="AP255" s="179"/>
      <c r="AQ255" s="179"/>
      <c r="AR255" s="179"/>
      <c r="AS255" s="179"/>
      <c r="AT255" s="179"/>
      <c r="AU255" s="179"/>
      <c r="AV255" s="179"/>
      <c r="AW255" s="179"/>
    </row>
    <row r="256" spans="10:49" x14ac:dyDescent="0.2">
      <c r="J256" s="179"/>
      <c r="K256" s="179"/>
      <c r="L256" s="179"/>
      <c r="M256" s="179"/>
      <c r="N256" s="179"/>
      <c r="O256" s="179"/>
      <c r="P256" s="179"/>
      <c r="Q256" s="179"/>
      <c r="R256" s="179"/>
      <c r="S256" s="179"/>
      <c r="T256" s="179"/>
      <c r="U256" s="179"/>
      <c r="V256" s="179"/>
      <c r="W256" s="179"/>
      <c r="X256" s="179"/>
      <c r="Y256" s="179"/>
      <c r="Z256" s="179"/>
      <c r="AA256" s="179"/>
      <c r="AB256" s="179"/>
      <c r="AC256" s="179"/>
      <c r="AD256" s="179"/>
      <c r="AE256" s="179"/>
      <c r="AF256" s="179"/>
      <c r="AG256" s="179"/>
      <c r="AH256" s="179"/>
      <c r="AI256" s="179"/>
      <c r="AJ256" s="179"/>
      <c r="AK256" s="179"/>
      <c r="AL256" s="179"/>
      <c r="AM256" s="179"/>
      <c r="AN256" s="179"/>
      <c r="AO256" s="179"/>
      <c r="AP256" s="179"/>
      <c r="AQ256" s="179"/>
      <c r="AR256" s="179"/>
      <c r="AS256" s="179"/>
      <c r="AT256" s="179"/>
      <c r="AU256" s="179"/>
      <c r="AV256" s="179"/>
      <c r="AW256" s="179"/>
    </row>
    <row r="257" spans="10:49" x14ac:dyDescent="0.2">
      <c r="J257" s="179"/>
      <c r="K257" s="179"/>
      <c r="L257" s="179"/>
      <c r="M257" s="179"/>
      <c r="N257" s="179"/>
      <c r="O257" s="179"/>
      <c r="P257" s="179"/>
      <c r="Q257" s="179"/>
      <c r="R257" s="179"/>
      <c r="S257" s="179"/>
      <c r="T257" s="179"/>
      <c r="U257" s="179"/>
      <c r="V257" s="179"/>
      <c r="W257" s="179"/>
      <c r="X257" s="179"/>
      <c r="Y257" s="179"/>
      <c r="Z257" s="179"/>
      <c r="AA257" s="179"/>
      <c r="AB257" s="179"/>
      <c r="AC257" s="179"/>
      <c r="AD257" s="179"/>
      <c r="AE257" s="179"/>
      <c r="AF257" s="179"/>
      <c r="AG257" s="179"/>
      <c r="AH257" s="179"/>
      <c r="AI257" s="179"/>
      <c r="AJ257" s="179"/>
      <c r="AK257" s="179"/>
      <c r="AL257" s="179"/>
      <c r="AM257" s="179"/>
      <c r="AN257" s="179"/>
      <c r="AO257" s="179"/>
      <c r="AP257" s="179"/>
      <c r="AQ257" s="179"/>
      <c r="AR257" s="179"/>
      <c r="AS257" s="179"/>
      <c r="AT257" s="179"/>
      <c r="AU257" s="179"/>
      <c r="AV257" s="179"/>
      <c r="AW257" s="179"/>
    </row>
    <row r="258" spans="10:49" x14ac:dyDescent="0.2">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c r="AI258" s="179"/>
      <c r="AJ258" s="179"/>
      <c r="AK258" s="179"/>
      <c r="AL258" s="179"/>
      <c r="AM258" s="179"/>
      <c r="AN258" s="179"/>
      <c r="AO258" s="179"/>
      <c r="AP258" s="179"/>
      <c r="AQ258" s="179"/>
      <c r="AR258" s="179"/>
      <c r="AS258" s="179"/>
      <c r="AT258" s="179"/>
      <c r="AU258" s="179"/>
      <c r="AV258" s="179"/>
      <c r="AW258" s="179"/>
    </row>
    <row r="259" spans="10:49" x14ac:dyDescent="0.2">
      <c r="J259" s="179"/>
      <c r="K259" s="179"/>
      <c r="L259" s="179"/>
      <c r="M259" s="179"/>
      <c r="N259" s="179"/>
      <c r="O259" s="179"/>
      <c r="P259" s="179"/>
      <c r="Q259" s="179"/>
      <c r="R259" s="179"/>
      <c r="S259" s="179"/>
      <c r="T259" s="179"/>
      <c r="U259" s="179"/>
      <c r="V259" s="179"/>
      <c r="W259" s="179"/>
      <c r="X259" s="179"/>
      <c r="Y259" s="179"/>
      <c r="Z259" s="179"/>
      <c r="AA259" s="179"/>
      <c r="AB259" s="179"/>
      <c r="AC259" s="179"/>
      <c r="AD259" s="179"/>
      <c r="AE259" s="179"/>
      <c r="AF259" s="179"/>
      <c r="AG259" s="179"/>
      <c r="AH259" s="179"/>
      <c r="AI259" s="179"/>
      <c r="AJ259" s="179"/>
      <c r="AK259" s="179"/>
      <c r="AL259" s="179"/>
      <c r="AM259" s="179"/>
      <c r="AN259" s="179"/>
      <c r="AO259" s="179"/>
      <c r="AP259" s="179"/>
      <c r="AQ259" s="179"/>
      <c r="AR259" s="179"/>
      <c r="AS259" s="179"/>
      <c r="AT259" s="179"/>
      <c r="AU259" s="179"/>
      <c r="AV259" s="179"/>
      <c r="AW259" s="179"/>
    </row>
    <row r="260" spans="10:49" x14ac:dyDescent="0.2">
      <c r="J260" s="179"/>
      <c r="K260" s="179"/>
      <c r="L260" s="179"/>
      <c r="M260" s="179"/>
      <c r="N260" s="179"/>
      <c r="O260" s="179"/>
      <c r="P260" s="179"/>
      <c r="Q260" s="179"/>
      <c r="R260" s="179"/>
      <c r="S260" s="179"/>
      <c r="T260" s="179"/>
      <c r="U260" s="179"/>
      <c r="V260" s="179"/>
      <c r="W260" s="179"/>
      <c r="X260" s="179"/>
      <c r="Y260" s="179"/>
      <c r="Z260" s="179"/>
      <c r="AA260" s="179"/>
      <c r="AB260" s="179"/>
      <c r="AC260" s="179"/>
      <c r="AD260" s="179"/>
      <c r="AE260" s="179"/>
      <c r="AF260" s="179"/>
      <c r="AG260" s="179"/>
      <c r="AH260" s="179"/>
      <c r="AI260" s="179"/>
      <c r="AJ260" s="179"/>
      <c r="AK260" s="179"/>
      <c r="AL260" s="179"/>
      <c r="AM260" s="179"/>
      <c r="AN260" s="179"/>
      <c r="AO260" s="179"/>
      <c r="AP260" s="179"/>
      <c r="AQ260" s="179"/>
      <c r="AR260" s="179"/>
      <c r="AS260" s="179"/>
      <c r="AT260" s="179"/>
      <c r="AU260" s="179"/>
      <c r="AV260" s="179"/>
      <c r="AW260" s="179"/>
    </row>
    <row r="261" spans="10:49" x14ac:dyDescent="0.2">
      <c r="J261" s="179"/>
      <c r="K261" s="179"/>
      <c r="L261" s="179"/>
      <c r="M261" s="179"/>
      <c r="N261" s="179"/>
      <c r="O261" s="179"/>
      <c r="P261" s="179"/>
      <c r="Q261" s="179"/>
      <c r="R261" s="179"/>
      <c r="S261" s="179"/>
      <c r="T261" s="179"/>
      <c r="U261" s="179"/>
      <c r="V261" s="179"/>
      <c r="W261" s="179"/>
      <c r="X261" s="179"/>
      <c r="Y261" s="179"/>
      <c r="Z261" s="179"/>
      <c r="AA261" s="179"/>
      <c r="AB261" s="179"/>
      <c r="AC261" s="179"/>
      <c r="AD261" s="179"/>
      <c r="AE261" s="179"/>
      <c r="AF261" s="179"/>
      <c r="AG261" s="179"/>
      <c r="AH261" s="179"/>
      <c r="AI261" s="179"/>
      <c r="AJ261" s="179"/>
      <c r="AK261" s="179"/>
      <c r="AL261" s="179"/>
      <c r="AM261" s="179"/>
      <c r="AN261" s="179"/>
      <c r="AO261" s="179"/>
      <c r="AP261" s="179"/>
      <c r="AQ261" s="179"/>
      <c r="AR261" s="179"/>
      <c r="AS261" s="179"/>
      <c r="AT261" s="179"/>
      <c r="AU261" s="179"/>
      <c r="AV261" s="179"/>
      <c r="AW261" s="179"/>
    </row>
    <row r="262" spans="10:49" x14ac:dyDescent="0.2">
      <c r="J262" s="179"/>
      <c r="K262" s="179"/>
      <c r="L262" s="179"/>
      <c r="M262" s="179"/>
      <c r="N262" s="179"/>
      <c r="O262" s="179"/>
      <c r="P262" s="179"/>
      <c r="Q262" s="179"/>
      <c r="R262" s="179"/>
      <c r="S262" s="179"/>
      <c r="T262" s="179"/>
      <c r="U262" s="179"/>
      <c r="V262" s="179"/>
      <c r="W262" s="179"/>
      <c r="X262" s="179"/>
      <c r="Y262" s="179"/>
      <c r="Z262" s="179"/>
      <c r="AA262" s="179"/>
      <c r="AB262" s="179"/>
      <c r="AC262" s="179"/>
      <c r="AD262" s="179"/>
      <c r="AE262" s="179"/>
      <c r="AF262" s="179"/>
      <c r="AG262" s="179"/>
      <c r="AH262" s="179"/>
      <c r="AI262" s="179"/>
      <c r="AJ262" s="179"/>
      <c r="AK262" s="179"/>
      <c r="AL262" s="179"/>
      <c r="AM262" s="179"/>
      <c r="AN262" s="179"/>
      <c r="AO262" s="179"/>
      <c r="AP262" s="179"/>
      <c r="AQ262" s="179"/>
      <c r="AR262" s="179"/>
      <c r="AS262" s="179"/>
      <c r="AT262" s="179"/>
      <c r="AU262" s="179"/>
      <c r="AV262" s="179"/>
      <c r="AW262" s="179"/>
    </row>
    <row r="263" spans="10:49" x14ac:dyDescent="0.2">
      <c r="J263" s="179"/>
      <c r="K263" s="179"/>
      <c r="L263" s="179"/>
      <c r="M263" s="179"/>
      <c r="N263" s="179"/>
      <c r="O263" s="179"/>
      <c r="P263" s="179"/>
      <c r="Q263" s="179"/>
      <c r="R263" s="179"/>
      <c r="S263" s="179"/>
      <c r="T263" s="179"/>
      <c r="U263" s="179"/>
      <c r="V263" s="179"/>
      <c r="W263" s="179"/>
      <c r="X263" s="179"/>
      <c r="Y263" s="179"/>
      <c r="Z263" s="179"/>
      <c r="AA263" s="179"/>
      <c r="AB263" s="179"/>
      <c r="AC263" s="179"/>
      <c r="AD263" s="179"/>
      <c r="AE263" s="179"/>
      <c r="AF263" s="179"/>
      <c r="AG263" s="179"/>
      <c r="AH263" s="179"/>
      <c r="AI263" s="179"/>
      <c r="AJ263" s="179"/>
      <c r="AK263" s="179"/>
      <c r="AL263" s="179"/>
      <c r="AM263" s="179"/>
      <c r="AN263" s="179"/>
      <c r="AO263" s="179"/>
      <c r="AP263" s="179"/>
      <c r="AQ263" s="179"/>
      <c r="AR263" s="179"/>
      <c r="AS263" s="179"/>
      <c r="AT263" s="179"/>
      <c r="AU263" s="179"/>
      <c r="AV263" s="179"/>
      <c r="AW263" s="179"/>
    </row>
    <row r="264" spans="10:49" x14ac:dyDescent="0.2">
      <c r="J264" s="179"/>
      <c r="K264" s="179"/>
      <c r="L264" s="179"/>
      <c r="M264" s="179"/>
      <c r="N264" s="179"/>
      <c r="O264" s="179"/>
      <c r="P264" s="179"/>
      <c r="Q264" s="179"/>
      <c r="R264" s="179"/>
      <c r="S264" s="179"/>
      <c r="T264" s="179"/>
      <c r="U264" s="179"/>
      <c r="V264" s="179"/>
      <c r="W264" s="179"/>
      <c r="X264" s="179"/>
      <c r="Y264" s="179"/>
      <c r="Z264" s="179"/>
      <c r="AA264" s="179"/>
      <c r="AB264" s="179"/>
      <c r="AC264" s="179"/>
      <c r="AD264" s="179"/>
      <c r="AE264" s="179"/>
      <c r="AF264" s="179"/>
      <c r="AG264" s="179"/>
      <c r="AH264" s="179"/>
      <c r="AI264" s="179"/>
      <c r="AJ264" s="179"/>
      <c r="AK264" s="179"/>
      <c r="AL264" s="179"/>
      <c r="AM264" s="179"/>
      <c r="AN264" s="179"/>
      <c r="AO264" s="179"/>
      <c r="AP264" s="179"/>
      <c r="AQ264" s="179"/>
      <c r="AR264" s="179"/>
      <c r="AS264" s="179"/>
      <c r="AT264" s="179"/>
      <c r="AU264" s="179"/>
      <c r="AV264" s="179"/>
      <c r="AW264" s="179"/>
    </row>
    <row r="265" spans="10:49" x14ac:dyDescent="0.2">
      <c r="J265" s="179"/>
      <c r="K265" s="179"/>
      <c r="L265" s="179"/>
      <c r="M265" s="179"/>
      <c r="N265" s="179"/>
      <c r="O265" s="179"/>
      <c r="P265" s="179"/>
      <c r="Q265" s="179"/>
      <c r="R265" s="179"/>
      <c r="S265" s="179"/>
      <c r="T265" s="179"/>
      <c r="U265" s="179"/>
      <c r="V265" s="179"/>
      <c r="W265" s="179"/>
      <c r="X265" s="179"/>
      <c r="Y265" s="179"/>
      <c r="Z265" s="179"/>
      <c r="AA265" s="179"/>
      <c r="AB265" s="179"/>
      <c r="AC265" s="179"/>
      <c r="AD265" s="179"/>
      <c r="AE265" s="179"/>
      <c r="AF265" s="179"/>
      <c r="AG265" s="179"/>
      <c r="AH265" s="179"/>
      <c r="AI265" s="179"/>
      <c r="AJ265" s="179"/>
      <c r="AK265" s="179"/>
      <c r="AL265" s="179"/>
      <c r="AM265" s="179"/>
      <c r="AN265" s="179"/>
      <c r="AO265" s="179"/>
      <c r="AP265" s="179"/>
      <c r="AQ265" s="179"/>
      <c r="AR265" s="179"/>
      <c r="AS265" s="179"/>
      <c r="AT265" s="179"/>
      <c r="AU265" s="179"/>
      <c r="AV265" s="179"/>
      <c r="AW265" s="179"/>
    </row>
    <row r="266" spans="10:49" x14ac:dyDescent="0.2">
      <c r="J266" s="179"/>
      <c r="K266" s="179"/>
      <c r="L266" s="179"/>
      <c r="M266" s="179"/>
      <c r="N266" s="179"/>
      <c r="O266" s="179"/>
      <c r="P266" s="179"/>
      <c r="Q266" s="179"/>
      <c r="R266" s="179"/>
      <c r="S266" s="179"/>
      <c r="T266" s="179"/>
      <c r="U266" s="179"/>
      <c r="V266" s="179"/>
      <c r="W266" s="179"/>
      <c r="X266" s="179"/>
      <c r="Y266" s="179"/>
      <c r="Z266" s="179"/>
      <c r="AA266" s="179"/>
      <c r="AB266" s="179"/>
      <c r="AC266" s="179"/>
      <c r="AD266" s="179"/>
      <c r="AE266" s="179"/>
      <c r="AF266" s="179"/>
      <c r="AG266" s="179"/>
      <c r="AH266" s="179"/>
      <c r="AI266" s="179"/>
      <c r="AJ266" s="179"/>
      <c r="AK266" s="179"/>
      <c r="AL266" s="179"/>
      <c r="AM266" s="179"/>
      <c r="AN266" s="179"/>
      <c r="AO266" s="179"/>
      <c r="AP266" s="179"/>
      <c r="AQ266" s="179"/>
      <c r="AR266" s="179"/>
      <c r="AS266" s="179"/>
      <c r="AT266" s="179"/>
      <c r="AU266" s="179"/>
      <c r="AV266" s="179"/>
      <c r="AW266" s="179"/>
    </row>
    <row r="267" spans="10:49" x14ac:dyDescent="0.2">
      <c r="J267" s="179"/>
      <c r="K267" s="179"/>
      <c r="L267" s="179"/>
      <c r="M267" s="179"/>
      <c r="N267" s="179"/>
      <c r="O267" s="179"/>
      <c r="P267" s="179"/>
      <c r="Q267" s="179"/>
      <c r="R267" s="179"/>
      <c r="S267" s="179"/>
      <c r="T267" s="179"/>
      <c r="U267" s="179"/>
      <c r="V267" s="179"/>
      <c r="W267" s="179"/>
      <c r="X267" s="179"/>
      <c r="Y267" s="179"/>
      <c r="Z267" s="179"/>
      <c r="AA267" s="179"/>
      <c r="AB267" s="179"/>
      <c r="AC267" s="179"/>
      <c r="AD267" s="179"/>
      <c r="AE267" s="179"/>
      <c r="AF267" s="179"/>
      <c r="AG267" s="179"/>
      <c r="AH267" s="179"/>
      <c r="AI267" s="179"/>
      <c r="AJ267" s="179"/>
      <c r="AK267" s="179"/>
      <c r="AL267" s="179"/>
      <c r="AM267" s="179"/>
      <c r="AN267" s="179"/>
      <c r="AO267" s="179"/>
      <c r="AP267" s="179"/>
      <c r="AQ267" s="179"/>
      <c r="AR267" s="179"/>
      <c r="AS267" s="179"/>
      <c r="AT267" s="179"/>
      <c r="AU267" s="179"/>
      <c r="AV267" s="179"/>
      <c r="AW267" s="179"/>
    </row>
    <row r="268" spans="10:49" x14ac:dyDescent="0.2">
      <c r="J268" s="179"/>
      <c r="K268" s="179"/>
      <c r="L268" s="179"/>
      <c r="M268" s="179"/>
      <c r="N268" s="179"/>
      <c r="O268" s="179"/>
      <c r="P268" s="179"/>
      <c r="Q268" s="179"/>
      <c r="R268" s="179"/>
      <c r="S268" s="179"/>
      <c r="T268" s="179"/>
      <c r="U268" s="179"/>
      <c r="V268" s="179"/>
      <c r="W268" s="179"/>
      <c r="X268" s="179"/>
      <c r="Y268" s="179"/>
      <c r="Z268" s="179"/>
      <c r="AA268" s="179"/>
      <c r="AB268" s="179"/>
      <c r="AC268" s="179"/>
      <c r="AD268" s="179"/>
      <c r="AE268" s="179"/>
      <c r="AF268" s="179"/>
      <c r="AG268" s="179"/>
      <c r="AH268" s="179"/>
      <c r="AI268" s="179"/>
      <c r="AJ268" s="179"/>
      <c r="AK268" s="179"/>
      <c r="AL268" s="179"/>
      <c r="AM268" s="179"/>
      <c r="AN268" s="179"/>
      <c r="AO268" s="179"/>
      <c r="AP268" s="179"/>
      <c r="AQ268" s="179"/>
      <c r="AR268" s="179"/>
      <c r="AS268" s="179"/>
      <c r="AT268" s="179"/>
      <c r="AU268" s="179"/>
      <c r="AV268" s="179"/>
      <c r="AW268" s="179"/>
    </row>
    <row r="269" spans="10:49" x14ac:dyDescent="0.2">
      <c r="J269" s="179"/>
      <c r="K269" s="179"/>
      <c r="L269" s="179"/>
      <c r="M269" s="179"/>
      <c r="N269" s="179"/>
      <c r="O269" s="179"/>
      <c r="P269" s="179"/>
      <c r="Q269" s="179"/>
      <c r="R269" s="179"/>
      <c r="S269" s="179"/>
      <c r="T269" s="179"/>
      <c r="U269" s="179"/>
      <c r="V269" s="179"/>
      <c r="W269" s="179"/>
      <c r="X269" s="179"/>
      <c r="Y269" s="179"/>
      <c r="Z269" s="179"/>
      <c r="AA269" s="179"/>
      <c r="AB269" s="179"/>
      <c r="AC269" s="179"/>
      <c r="AD269" s="179"/>
      <c r="AE269" s="179"/>
      <c r="AF269" s="179"/>
      <c r="AG269" s="179"/>
      <c r="AH269" s="179"/>
      <c r="AI269" s="179"/>
      <c r="AJ269" s="179"/>
      <c r="AK269" s="179"/>
      <c r="AL269" s="179"/>
      <c r="AM269" s="179"/>
      <c r="AN269" s="179"/>
      <c r="AO269" s="179"/>
      <c r="AP269" s="179"/>
      <c r="AQ269" s="179"/>
      <c r="AR269" s="179"/>
      <c r="AS269" s="179"/>
      <c r="AT269" s="179"/>
      <c r="AU269" s="179"/>
      <c r="AV269" s="179"/>
      <c r="AW269" s="179"/>
    </row>
    <row r="270" spans="10:49" x14ac:dyDescent="0.2">
      <c r="J270" s="179"/>
      <c r="K270" s="179"/>
      <c r="L270" s="179"/>
      <c r="M270" s="179"/>
      <c r="N270" s="179"/>
      <c r="O270" s="179"/>
      <c r="P270" s="179"/>
      <c r="Q270" s="179"/>
      <c r="R270" s="179"/>
      <c r="S270" s="179"/>
      <c r="T270" s="179"/>
      <c r="U270" s="179"/>
      <c r="V270" s="179"/>
      <c r="W270" s="179"/>
      <c r="X270" s="179"/>
      <c r="Y270" s="179"/>
      <c r="Z270" s="179"/>
      <c r="AA270" s="179"/>
      <c r="AB270" s="179"/>
      <c r="AC270" s="179"/>
      <c r="AD270" s="179"/>
      <c r="AE270" s="179"/>
      <c r="AF270" s="179"/>
      <c r="AG270" s="179"/>
      <c r="AH270" s="179"/>
      <c r="AI270" s="179"/>
      <c r="AJ270" s="179"/>
      <c r="AK270" s="179"/>
      <c r="AL270" s="179"/>
      <c r="AM270" s="179"/>
      <c r="AN270" s="179"/>
      <c r="AO270" s="179"/>
      <c r="AP270" s="179"/>
      <c r="AQ270" s="179"/>
      <c r="AR270" s="179"/>
      <c r="AS270" s="179"/>
      <c r="AT270" s="179"/>
      <c r="AU270" s="179"/>
      <c r="AV270" s="179"/>
      <c r="AW270" s="179"/>
    </row>
  </sheetData>
  <sheetProtection password="CC71" sheet="1" objects="1" scenarios="1" formatCells="0" formatColumns="0" formatRows="0"/>
  <mergeCells count="8">
    <mergeCell ref="G1:H1"/>
    <mergeCell ref="F5:H5"/>
    <mergeCell ref="A40:A42"/>
    <mergeCell ref="C40:D40"/>
    <mergeCell ref="E40:G40"/>
    <mergeCell ref="C41:D41"/>
    <mergeCell ref="E41:G41"/>
    <mergeCell ref="E42:G42"/>
  </mergeCells>
  <conditionalFormatting sqref="D4:D38">
    <cfRule type="expression" dxfId="59" priority="1" stopIfTrue="1">
      <formula>$H$3="Punkte"</formula>
    </cfRule>
    <cfRule type="expression" dxfId="58" priority="2" stopIfTrue="1">
      <formula>$H$3="BE"</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7" right="0.4" top="0.53" bottom="0.3" header="0.4921259845" footer="0.4921259845"/>
  <pageSetup paperSize="9" orientation="portrait" horizontalDpi="1200" verticalDpi="12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AX270"/>
  <sheetViews>
    <sheetView showGridLines="0" workbookViewId="0">
      <selection activeCell="H31" sqref="H31"/>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1"/>
      <c r="B1" s="149" t="str">
        <f>IF(LEN(I1Ext!$B$1)=22,"I - 3. Extemporale aus","I - 3. Kurzarbeit aus")</f>
        <v>I - 3. Extemporale aus</v>
      </c>
      <c r="C1" s="150" t="str">
        <f>IF(Notenbogen!E1="","",Notenbogen!E1)</f>
        <v/>
      </c>
      <c r="D1" s="157"/>
      <c r="E1" s="1"/>
      <c r="F1" s="147" t="s">
        <v>13</v>
      </c>
      <c r="G1" s="536"/>
      <c r="H1" s="542"/>
      <c r="K1" s="3"/>
    </row>
    <row r="2" spans="1:14" x14ac:dyDescent="0.2">
      <c r="A2" s="1"/>
      <c r="B2" s="148" t="s">
        <v>11</v>
      </c>
      <c r="C2" s="151" t="str">
        <f>IF(Notenbogen!B1="","",Notenbogen!B1)</f>
        <v/>
      </c>
      <c r="D2" s="151"/>
      <c r="E2" s="152"/>
      <c r="F2" s="148" t="s">
        <v>0</v>
      </c>
      <c r="G2" s="153" t="str">
        <f>IF(Notenbogen!M1="","",Notenbogen!M1)</f>
        <v/>
      </c>
      <c r="H2" s="1"/>
      <c r="I2" s="1"/>
      <c r="J2" s="1"/>
      <c r="K2" s="3"/>
    </row>
    <row r="3" spans="1:14" x14ac:dyDescent="0.2">
      <c r="A3" s="382" t="s">
        <v>3</v>
      </c>
      <c r="B3" s="2" t="s">
        <v>4</v>
      </c>
      <c r="C3" s="382" t="s">
        <v>18</v>
      </c>
      <c r="D3" s="9" t="s">
        <v>19</v>
      </c>
      <c r="E3" s="194"/>
      <c r="F3" s="69"/>
      <c r="G3" s="108" t="s">
        <v>48</v>
      </c>
      <c r="H3" s="109" t="s">
        <v>19</v>
      </c>
      <c r="I3" s="1"/>
      <c r="J3" s="1"/>
      <c r="K3" s="3"/>
      <c r="L3" s="115"/>
      <c r="M3" s="115"/>
      <c r="N3" s="114"/>
    </row>
    <row r="4" spans="1:14" x14ac:dyDescent="0.2">
      <c r="A4" s="382">
        <v>1</v>
      </c>
      <c r="B4" s="145" t="str">
        <f>IF(Notenbogen!B4&lt;&gt;"", Notenbogen!B4, "")</f>
        <v/>
      </c>
      <c r="C4" s="154" t="str">
        <f>IF(D4="","",IF($H$3="BE",LOOKUP(IF(E4="",D4+0.01,D4*$H$30/E4+0.5),NB!$X$325:$X$340,NB!$Y$325:$Y$340),D4))</f>
        <v/>
      </c>
      <c r="D4" s="4"/>
      <c r="E4" s="104"/>
      <c r="F4" s="1"/>
      <c r="G4" s="1"/>
      <c r="H4" s="1"/>
      <c r="I4" s="1"/>
      <c r="J4" s="66" t="str">
        <f t="shared" ref="J4:J38" si="0">+B4&amp;D4</f>
        <v/>
      </c>
      <c r="K4" s="3"/>
      <c r="L4" s="110"/>
      <c r="M4" s="110"/>
      <c r="N4" s="114"/>
    </row>
    <row r="5" spans="1:14" x14ac:dyDescent="0.2">
      <c r="A5" s="382">
        <v>2</v>
      </c>
      <c r="B5" s="145" t="str">
        <f>IF(Notenbogen!B5&lt;&gt;"", Notenbogen!B5, "")</f>
        <v/>
      </c>
      <c r="C5" s="154" t="str">
        <f>IF(D5="","",IF($H$3="BE",LOOKUP(IF(E5="",D5+0.01,D5*$H$30/E5+0.5),NB!$X$325:$X$340,NB!$Y$325:$Y$340),D5))</f>
        <v/>
      </c>
      <c r="D5" s="4"/>
      <c r="E5" s="104"/>
      <c r="F5" s="537" t="s">
        <v>12</v>
      </c>
      <c r="G5" s="538"/>
      <c r="H5" s="538"/>
      <c r="I5" s="1"/>
      <c r="J5" s="66" t="str">
        <f t="shared" si="0"/>
        <v/>
      </c>
      <c r="K5" s="3"/>
      <c r="L5" s="110"/>
      <c r="M5" s="110"/>
      <c r="N5" s="114"/>
    </row>
    <row r="6" spans="1:14" x14ac:dyDescent="0.2">
      <c r="A6" s="382">
        <v>3</v>
      </c>
      <c r="B6" s="145" t="str">
        <f>IF(Notenbogen!B6&lt;&gt;"", Notenbogen!B6, "")</f>
        <v/>
      </c>
      <c r="C6" s="154" t="str">
        <f>IF(D6="","",IF($H$3="BE",LOOKUP(IF(E6="",D6+0.01,D6*$H$30/E6+0.5),NB!$X$325:$X$340,NB!$Y$325:$Y$340),D6))</f>
        <v/>
      </c>
      <c r="D6" s="4"/>
      <c r="E6" s="104"/>
      <c r="F6" s="82" t="s">
        <v>18</v>
      </c>
      <c r="G6" s="83" t="s">
        <v>5</v>
      </c>
      <c r="H6" s="82" t="s">
        <v>17</v>
      </c>
      <c r="I6" s="1"/>
      <c r="J6" s="66" t="str">
        <f t="shared" si="0"/>
        <v/>
      </c>
      <c r="K6" s="3"/>
      <c r="L6" s="110"/>
      <c r="M6" s="110"/>
      <c r="N6" s="114"/>
    </row>
    <row r="7" spans="1:14" x14ac:dyDescent="0.2">
      <c r="A7" s="382">
        <v>4</v>
      </c>
      <c r="B7" s="145" t="str">
        <f>IF(Notenbogen!B7&lt;&gt;"", Notenbogen!B7, "")</f>
        <v/>
      </c>
      <c r="C7" s="154" t="str">
        <f>IF(D7="","",IF($H$3="BE",LOOKUP(IF(E7="",D7+0.01,D7*$H$30/E7+0.5),NB!$X$325:$X$340,NB!$Y$325:$Y$340),D7))</f>
        <v/>
      </c>
      <c r="D7" s="4"/>
      <c r="E7" s="104"/>
      <c r="F7" s="87">
        <v>15</v>
      </c>
      <c r="G7" s="88">
        <f>IF(G$25="","",COUNTIF(C$4:C$38,F7))</f>
        <v>0</v>
      </c>
      <c r="H7" s="89" t="e">
        <f t="shared" ref="H7:H22" si="1">IF(G$25="","",G7/G$25)</f>
        <v>#DIV/0!</v>
      </c>
      <c r="I7" s="1"/>
      <c r="J7" s="66" t="str">
        <f t="shared" si="0"/>
        <v/>
      </c>
      <c r="K7" s="3"/>
      <c r="L7" s="114"/>
      <c r="M7" s="114"/>
      <c r="N7" s="114"/>
    </row>
    <row r="8" spans="1:14" x14ac:dyDescent="0.2">
      <c r="A8" s="382">
        <v>5</v>
      </c>
      <c r="B8" s="145" t="str">
        <f>IF(Notenbogen!B8&lt;&gt;"", Notenbogen!B8, "")</f>
        <v/>
      </c>
      <c r="C8" s="154" t="str">
        <f>IF(D8="","",IF($H$3="BE",LOOKUP(IF(E8="",D8+0.01,D8*$H$30/E8+0.5),NB!$X$325:$X$340,NB!$Y$325:$Y$340),D8))</f>
        <v/>
      </c>
      <c r="D8" s="4"/>
      <c r="E8" s="104"/>
      <c r="F8" s="90">
        <v>14</v>
      </c>
      <c r="G8" s="84">
        <f t="shared" ref="G8:G22" si="2">IF(G$25="","",COUNTIF(C$4:C$38,F8))</f>
        <v>0</v>
      </c>
      <c r="H8" s="91" t="e">
        <f t="shared" si="1"/>
        <v>#DIV/0!</v>
      </c>
      <c r="I8" s="105" t="e">
        <f>+H7+H8+H9</f>
        <v>#DIV/0!</v>
      </c>
      <c r="J8" s="66" t="str">
        <f t="shared" si="0"/>
        <v/>
      </c>
      <c r="K8" s="3"/>
      <c r="L8" s="110"/>
      <c r="M8" s="110"/>
      <c r="N8" s="114"/>
    </row>
    <row r="9" spans="1:14" x14ac:dyDescent="0.2">
      <c r="A9" s="382">
        <v>6</v>
      </c>
      <c r="B9" s="145" t="str">
        <f>IF(Notenbogen!B9&lt;&gt;"", Notenbogen!B9, "")</f>
        <v/>
      </c>
      <c r="C9" s="154" t="str">
        <f>IF(D9="","",IF($H$3="BE",LOOKUP(IF(E9="",D9+0.01,D9*$H$30/E9+0.5),NB!$X$325:$X$340,NB!$Y$325:$Y$340),D9))</f>
        <v/>
      </c>
      <c r="D9" s="4"/>
      <c r="E9" s="104"/>
      <c r="F9" s="92">
        <v>13</v>
      </c>
      <c r="G9" s="93">
        <f t="shared" si="2"/>
        <v>0</v>
      </c>
      <c r="H9" s="94" t="e">
        <f t="shared" si="1"/>
        <v>#DIV/0!</v>
      </c>
      <c r="I9" s="1">
        <f>+G7+G8+G9</f>
        <v>0</v>
      </c>
      <c r="J9" s="66" t="str">
        <f t="shared" si="0"/>
        <v/>
      </c>
      <c r="K9" s="3"/>
      <c r="L9" s="110"/>
      <c r="M9" s="110"/>
      <c r="N9" s="114"/>
    </row>
    <row r="10" spans="1:14" x14ac:dyDescent="0.2">
      <c r="A10" s="382">
        <v>7</v>
      </c>
      <c r="B10" s="145" t="str">
        <f>IF(Notenbogen!B10&lt;&gt;"", Notenbogen!B10, "")</f>
        <v/>
      </c>
      <c r="C10" s="154" t="str">
        <f>IF(D10="","",IF($H$3="BE",LOOKUP(IF(E10="",D10+0.01,D10*$H$30/E10+0.5),NB!$X$325:$X$340,NB!$Y$325:$Y$340),D10))</f>
        <v/>
      </c>
      <c r="D10" s="4"/>
      <c r="E10" s="104"/>
      <c r="F10" s="87">
        <v>12</v>
      </c>
      <c r="G10" s="88">
        <f t="shared" si="2"/>
        <v>0</v>
      </c>
      <c r="H10" s="89" t="e">
        <f t="shared" si="1"/>
        <v>#DIV/0!</v>
      </c>
      <c r="I10" s="1"/>
      <c r="J10" s="66" t="str">
        <f t="shared" si="0"/>
        <v/>
      </c>
      <c r="K10" s="3"/>
      <c r="L10" s="110"/>
      <c r="M10" s="110"/>
      <c r="N10" s="114"/>
    </row>
    <row r="11" spans="1:14" x14ac:dyDescent="0.2">
      <c r="A11" s="382">
        <v>8</v>
      </c>
      <c r="B11" s="145" t="str">
        <f>IF(Notenbogen!B11&lt;&gt;"", Notenbogen!B11, "")</f>
        <v/>
      </c>
      <c r="C11" s="154" t="str">
        <f>IF(D11="","",IF($H$3="BE",LOOKUP(IF(E11="",D11+0.01,D11*$H$30/E11+0.5),NB!$X$325:$X$340,NB!$Y$325:$Y$340),D11))</f>
        <v/>
      </c>
      <c r="D11" s="4"/>
      <c r="E11" s="104"/>
      <c r="F11" s="90">
        <v>11</v>
      </c>
      <c r="G11" s="84">
        <f t="shared" si="2"/>
        <v>0</v>
      </c>
      <c r="H11" s="91" t="e">
        <f t="shared" si="1"/>
        <v>#DIV/0!</v>
      </c>
      <c r="I11" s="105" t="e">
        <f>+H10+H11+H12</f>
        <v>#DIV/0!</v>
      </c>
      <c r="J11" s="66" t="str">
        <f t="shared" si="0"/>
        <v/>
      </c>
      <c r="K11" s="3"/>
      <c r="L11" s="110"/>
      <c r="M11" s="110"/>
      <c r="N11" s="114"/>
    </row>
    <row r="12" spans="1:14" x14ac:dyDescent="0.2">
      <c r="A12" s="382">
        <v>9</v>
      </c>
      <c r="B12" s="145" t="str">
        <f>IF(Notenbogen!B12&lt;&gt;"", Notenbogen!B12, "")</f>
        <v/>
      </c>
      <c r="C12" s="154" t="str">
        <f>IF(D12="","",IF($H$3="BE",LOOKUP(IF(E12="",D12+0.01,D12*$H$30/E12+0.5),NB!$X$325:$X$340,NB!$Y$325:$Y$340),D12))</f>
        <v/>
      </c>
      <c r="D12" s="4"/>
      <c r="E12" s="104"/>
      <c r="F12" s="92">
        <v>10</v>
      </c>
      <c r="G12" s="93">
        <f t="shared" si="2"/>
        <v>0</v>
      </c>
      <c r="H12" s="94" t="e">
        <f t="shared" si="1"/>
        <v>#DIV/0!</v>
      </c>
      <c r="I12" s="1">
        <f>+G10+G11+G12</f>
        <v>0</v>
      </c>
      <c r="J12" s="66" t="str">
        <f t="shared" si="0"/>
        <v/>
      </c>
      <c r="K12" s="3"/>
      <c r="L12" s="114"/>
      <c r="M12" s="114"/>
      <c r="N12" s="114"/>
    </row>
    <row r="13" spans="1:14" x14ac:dyDescent="0.2">
      <c r="A13" s="382">
        <v>10</v>
      </c>
      <c r="B13" s="145" t="str">
        <f>IF(Notenbogen!B13&lt;&gt;"", Notenbogen!B13, "")</f>
        <v/>
      </c>
      <c r="C13" s="154" t="str">
        <f>IF(D13="","",IF($H$3="BE",LOOKUP(IF(E13="",D13+0.01,D13*$H$30/E13+0.5),NB!$X$325:$X$340,NB!$Y$325:$Y$340),D13))</f>
        <v/>
      </c>
      <c r="D13" s="4"/>
      <c r="E13" s="104"/>
      <c r="F13" s="95">
        <v>9</v>
      </c>
      <c r="G13" s="88">
        <f t="shared" si="2"/>
        <v>0</v>
      </c>
      <c r="H13" s="89" t="e">
        <f t="shared" si="1"/>
        <v>#DIV/0!</v>
      </c>
      <c r="I13" s="1"/>
      <c r="J13" s="66" t="str">
        <f t="shared" si="0"/>
        <v/>
      </c>
      <c r="K13" s="3"/>
      <c r="L13" s="110"/>
      <c r="M13" s="110"/>
      <c r="N13" s="114"/>
    </row>
    <row r="14" spans="1:14" x14ac:dyDescent="0.2">
      <c r="A14" s="382">
        <v>11</v>
      </c>
      <c r="B14" s="145" t="str">
        <f>IF(Notenbogen!B14&lt;&gt;"", Notenbogen!B14, "")</f>
        <v/>
      </c>
      <c r="C14" s="154" t="str">
        <f>IF(D14="","",IF($H$3="BE",LOOKUP(IF(E14="",D14+0.01,D14*$H$30/E14+0.5),NB!$X$325:$X$340,NB!$Y$325:$Y$340),D14))</f>
        <v/>
      </c>
      <c r="D14" s="4"/>
      <c r="E14" s="104"/>
      <c r="F14" s="90">
        <v>8</v>
      </c>
      <c r="G14" s="84">
        <f t="shared" si="2"/>
        <v>0</v>
      </c>
      <c r="H14" s="91" t="e">
        <f t="shared" si="1"/>
        <v>#DIV/0!</v>
      </c>
      <c r="I14" s="105" t="e">
        <f>+H13+H14+H15</f>
        <v>#DIV/0!</v>
      </c>
      <c r="J14" s="66" t="str">
        <f t="shared" si="0"/>
        <v/>
      </c>
      <c r="K14" s="3"/>
      <c r="L14" s="114"/>
      <c r="M14" s="114"/>
      <c r="N14" s="114"/>
    </row>
    <row r="15" spans="1:14" x14ac:dyDescent="0.2">
      <c r="A15" s="382">
        <v>12</v>
      </c>
      <c r="B15" s="145" t="str">
        <f>IF(Notenbogen!B15&lt;&gt;"", Notenbogen!B15, "")</f>
        <v/>
      </c>
      <c r="C15" s="154" t="str">
        <f>IF(D15="","",IF($H$3="BE",LOOKUP(IF(E15="",D15+0.01,D15*$H$30/E15+0.5),NB!$X$325:$X$340,NB!$Y$325:$Y$340),D15))</f>
        <v/>
      </c>
      <c r="D15" s="4"/>
      <c r="E15" s="104"/>
      <c r="F15" s="96">
        <v>7</v>
      </c>
      <c r="G15" s="93">
        <f t="shared" si="2"/>
        <v>0</v>
      </c>
      <c r="H15" s="94" t="e">
        <f t="shared" si="1"/>
        <v>#DIV/0!</v>
      </c>
      <c r="I15" s="1">
        <f>+G13+G14+G15</f>
        <v>0</v>
      </c>
      <c r="J15" s="66" t="str">
        <f t="shared" si="0"/>
        <v/>
      </c>
      <c r="K15" s="3"/>
    </row>
    <row r="16" spans="1:14" x14ac:dyDescent="0.2">
      <c r="A16" s="382">
        <v>13</v>
      </c>
      <c r="B16" s="145" t="str">
        <f>IF(Notenbogen!B16&lt;&gt;"", Notenbogen!B16, "")</f>
        <v/>
      </c>
      <c r="C16" s="154" t="str">
        <f>IF(D16="","",IF($H$3="BE",LOOKUP(IF(E16="",D16+0.01,D16*$H$30/E16+0.5),NB!$X$325:$X$340,NB!$Y$325:$Y$340),D16))</f>
        <v/>
      </c>
      <c r="D16" s="4"/>
      <c r="E16" s="104"/>
      <c r="F16" s="97">
        <v>6</v>
      </c>
      <c r="G16" s="88">
        <f t="shared" si="2"/>
        <v>0</v>
      </c>
      <c r="H16" s="89" t="e">
        <f t="shared" si="1"/>
        <v>#DIV/0!</v>
      </c>
      <c r="I16" s="1"/>
      <c r="J16" s="66" t="str">
        <f t="shared" si="0"/>
        <v/>
      </c>
      <c r="K16" s="3"/>
    </row>
    <row r="17" spans="1:12" x14ac:dyDescent="0.2">
      <c r="A17" s="382">
        <v>14</v>
      </c>
      <c r="B17" s="145" t="str">
        <f>IF(Notenbogen!B17&lt;&gt;"", Notenbogen!B17, "")</f>
        <v/>
      </c>
      <c r="C17" s="154" t="str">
        <f>IF(D17="","",IF($H$3="BE",LOOKUP(IF(E17="",D17+0.01,D17*$H$30/E17+0.5),NB!$X$325:$X$340,NB!$Y$325:$Y$340),D17))</f>
        <v/>
      </c>
      <c r="D17" s="4"/>
      <c r="E17" s="104"/>
      <c r="F17" s="98">
        <v>5</v>
      </c>
      <c r="G17" s="84">
        <f t="shared" si="2"/>
        <v>0</v>
      </c>
      <c r="H17" s="91" t="e">
        <f t="shared" si="1"/>
        <v>#DIV/0!</v>
      </c>
      <c r="I17" s="105" t="e">
        <f>+H16+H17+H18</f>
        <v>#DIV/0!</v>
      </c>
      <c r="J17" s="66" t="str">
        <f t="shared" si="0"/>
        <v/>
      </c>
      <c r="K17" s="3"/>
    </row>
    <row r="18" spans="1:12" x14ac:dyDescent="0.2">
      <c r="A18" s="382">
        <v>15</v>
      </c>
      <c r="B18" s="145" t="str">
        <f>IF(Notenbogen!B18&lt;&gt;"", Notenbogen!B18, "")</f>
        <v/>
      </c>
      <c r="C18" s="154" t="str">
        <f>IF(D18="","",IF($H$3="BE",LOOKUP(IF(E18="",D18+0.01,D18*$H$30/E18+0.5),NB!$X$325:$X$340,NB!$Y$325:$Y$340),D18))</f>
        <v/>
      </c>
      <c r="D18" s="4"/>
      <c r="E18" s="104"/>
      <c r="F18" s="92">
        <v>4</v>
      </c>
      <c r="G18" s="93">
        <f t="shared" si="2"/>
        <v>0</v>
      </c>
      <c r="H18" s="94" t="e">
        <f t="shared" si="1"/>
        <v>#DIV/0!</v>
      </c>
      <c r="I18" s="1">
        <f>+G16+G17+G18</f>
        <v>0</v>
      </c>
      <c r="J18" s="66" t="str">
        <f t="shared" si="0"/>
        <v/>
      </c>
      <c r="K18" s="1"/>
    </row>
    <row r="19" spans="1:12" x14ac:dyDescent="0.2">
      <c r="A19" s="382">
        <v>16</v>
      </c>
      <c r="B19" s="145" t="str">
        <f>IF(Notenbogen!B19&lt;&gt;"", Notenbogen!B19, "")</f>
        <v/>
      </c>
      <c r="C19" s="154" t="str">
        <f>IF(D19="","",IF($H$3="BE",LOOKUP(IF(E19="",D19+0.01,D19*$H$30/E19+0.5),NB!$X$325:$X$340,NB!$Y$325:$Y$340),D19))</f>
        <v/>
      </c>
      <c r="D19" s="4"/>
      <c r="E19" s="104"/>
      <c r="F19" s="87">
        <v>3</v>
      </c>
      <c r="G19" s="88">
        <f t="shared" si="2"/>
        <v>0</v>
      </c>
      <c r="H19" s="89" t="e">
        <f t="shared" si="1"/>
        <v>#DIV/0!</v>
      </c>
      <c r="I19" s="1"/>
      <c r="J19" s="66" t="str">
        <f t="shared" si="0"/>
        <v/>
      </c>
      <c r="K19" s="1"/>
    </row>
    <row r="20" spans="1:12" x14ac:dyDescent="0.2">
      <c r="A20" s="382">
        <v>17</v>
      </c>
      <c r="B20" s="145" t="str">
        <f>IF(Notenbogen!B20&lt;&gt;"", Notenbogen!B20, "")</f>
        <v/>
      </c>
      <c r="C20" s="154" t="str">
        <f>IF(D20="","",IF($H$3="BE",LOOKUP(IF(E20="",D20+0.01,D20*$H$30/E20+0.5),NB!$X$325:$X$340,NB!$Y$325:$Y$340),D20))</f>
        <v/>
      </c>
      <c r="D20" s="4"/>
      <c r="E20" s="104"/>
      <c r="F20" s="90">
        <v>2</v>
      </c>
      <c r="G20" s="84">
        <f t="shared" si="2"/>
        <v>0</v>
      </c>
      <c r="H20" s="91" t="e">
        <f t="shared" si="1"/>
        <v>#DIV/0!</v>
      </c>
      <c r="I20" s="105" t="e">
        <f>+H19+H20+H21</f>
        <v>#DIV/0!</v>
      </c>
      <c r="J20" s="66" t="str">
        <f t="shared" si="0"/>
        <v/>
      </c>
      <c r="K20" s="1"/>
    </row>
    <row r="21" spans="1:12" x14ac:dyDescent="0.2">
      <c r="A21" s="382">
        <v>18</v>
      </c>
      <c r="B21" s="145" t="str">
        <f>IF(Notenbogen!B21&lt;&gt;"", Notenbogen!B21, "")</f>
        <v/>
      </c>
      <c r="C21" s="154" t="str">
        <f>IF(D21="","",IF($H$3="BE",LOOKUP(IF(E21="",D21+0.01,D21*$H$30/E21+0.5),NB!$X$325:$X$340,NB!$Y$325:$Y$340),D21))</f>
        <v/>
      </c>
      <c r="D21" s="4"/>
      <c r="E21" s="104"/>
      <c r="F21" s="92">
        <v>1</v>
      </c>
      <c r="G21" s="93">
        <f t="shared" si="2"/>
        <v>0</v>
      </c>
      <c r="H21" s="94" t="e">
        <f t="shared" si="1"/>
        <v>#DIV/0!</v>
      </c>
      <c r="I21" s="1">
        <f>+G19+G20+G21</f>
        <v>0</v>
      </c>
      <c r="J21" s="66" t="str">
        <f t="shared" si="0"/>
        <v/>
      </c>
      <c r="K21" s="1"/>
    </row>
    <row r="22" spans="1:12" x14ac:dyDescent="0.2">
      <c r="A22" s="382">
        <v>19</v>
      </c>
      <c r="B22" s="145" t="str">
        <f>IF(Notenbogen!B22&lt;&gt;"", Notenbogen!B22, "")</f>
        <v/>
      </c>
      <c r="C22" s="154" t="str">
        <f>IF(D22="","",IF($H$3="BE",LOOKUP(IF(E22="",D22+0.01,D22*$H$30/E22+0.5),NB!$X$325:$X$340,NB!$Y$325:$Y$340),D22))</f>
        <v/>
      </c>
      <c r="D22" s="4"/>
      <c r="E22" s="104"/>
      <c r="F22" s="155">
        <v>0</v>
      </c>
      <c r="G22" s="85">
        <f t="shared" si="2"/>
        <v>0</v>
      </c>
      <c r="H22" s="86" t="e">
        <f t="shared" si="1"/>
        <v>#DIV/0!</v>
      </c>
      <c r="I22" s="105" t="e">
        <f>+H22</f>
        <v>#DIV/0!</v>
      </c>
      <c r="J22" s="67" t="str">
        <f t="shared" si="0"/>
        <v/>
      </c>
      <c r="K22" s="1"/>
    </row>
    <row r="23" spans="1:12" x14ac:dyDescent="0.2">
      <c r="A23" s="382">
        <v>20</v>
      </c>
      <c r="B23" s="145" t="str">
        <f>IF(Notenbogen!B23&lt;&gt;"", Notenbogen!B23, "")</f>
        <v/>
      </c>
      <c r="C23" s="154" t="str">
        <f>IF(D23="","",IF($H$3="BE",LOOKUP(IF(E23="",D23+0.01,D23*$H$30/E23+0.5),NB!$X$325:$X$340,NB!$Y$325:$Y$340),D23))</f>
        <v/>
      </c>
      <c r="D23" s="4"/>
      <c r="E23" s="104"/>
      <c r="F23" s="107" t="s">
        <v>38</v>
      </c>
      <c r="G23" s="156" t="e">
        <f>AVERAGE(C4:C38)</f>
        <v>#DIV/0!</v>
      </c>
      <c r="H23" s="193" t="e">
        <f>+(17-G23)/3</f>
        <v>#DIV/0!</v>
      </c>
      <c r="I23" s="1">
        <f>+G22</f>
        <v>0</v>
      </c>
      <c r="J23" s="67" t="str">
        <f t="shared" si="0"/>
        <v/>
      </c>
      <c r="K23" s="1"/>
    </row>
    <row r="24" spans="1:12" x14ac:dyDescent="0.2">
      <c r="A24" s="382">
        <v>21</v>
      </c>
      <c r="B24" s="145" t="str">
        <f>IF(Notenbogen!B24&lt;&gt;"", Notenbogen!B24, "")</f>
        <v/>
      </c>
      <c r="C24" s="154" t="str">
        <f>IF(D24="","",IF($H$3="BE",LOOKUP(IF(E24="",D24+0.01,D24*$H$30/E24+0.5),NB!$X$325:$X$340,NB!$Y$325:$Y$340),D24))</f>
        <v/>
      </c>
      <c r="D24" s="4"/>
      <c r="E24" s="104"/>
      <c r="F24" s="1"/>
      <c r="G24" s="1"/>
      <c r="H24" s="1"/>
      <c r="I24" s="1"/>
      <c r="J24" s="67" t="str">
        <f t="shared" si="0"/>
        <v/>
      </c>
      <c r="K24" s="1"/>
    </row>
    <row r="25" spans="1:12" x14ac:dyDescent="0.2">
      <c r="A25" s="382">
        <v>22</v>
      </c>
      <c r="B25" s="145" t="str">
        <f>IF(Notenbogen!B25&lt;&gt;"", Notenbogen!B25, "")</f>
        <v/>
      </c>
      <c r="C25" s="154" t="str">
        <f>IF(D25="","",IF($H$3="BE",LOOKUP(IF(E25="",D25+0.01,D25*$H$30/E25+0.5),NB!$X$325:$X$340,NB!$Y$325:$Y$340),D25))</f>
        <v/>
      </c>
      <c r="D25" s="4"/>
      <c r="E25" s="104"/>
      <c r="F25" s="5" t="s">
        <v>14</v>
      </c>
      <c r="G25" s="7">
        <f>COUNT(D4:D38)</f>
        <v>0</v>
      </c>
      <c r="H25" s="1"/>
      <c r="I25" s="1"/>
      <c r="J25" s="67" t="str">
        <f t="shared" si="0"/>
        <v/>
      </c>
      <c r="K25" s="1"/>
    </row>
    <row r="26" spans="1:12" x14ac:dyDescent="0.2">
      <c r="A26" s="382">
        <v>23</v>
      </c>
      <c r="B26" s="145" t="str">
        <f>IF(Notenbogen!B26&lt;&gt;"", Notenbogen!B26, "")</f>
        <v/>
      </c>
      <c r="C26" s="154" t="str">
        <f>IF(D26="","",IF($H$3="BE",LOOKUP(IF(E26="",D26+0.01,D26*$H$30/E26+0.5),NB!$X$325:$X$340,NB!$Y$325:$Y$340),D26))</f>
        <v/>
      </c>
      <c r="D26" s="4"/>
      <c r="E26" s="104"/>
      <c r="F26" s="6" t="s">
        <v>15</v>
      </c>
      <c r="G26" s="8">
        <f>+G27-G25</f>
        <v>0</v>
      </c>
      <c r="H26" s="1"/>
      <c r="I26" s="1"/>
      <c r="J26" s="67" t="str">
        <f t="shared" si="0"/>
        <v/>
      </c>
      <c r="K26" s="1"/>
    </row>
    <row r="27" spans="1:12" x14ac:dyDescent="0.2">
      <c r="A27" s="382">
        <v>24</v>
      </c>
      <c r="B27" s="145" t="str">
        <f>IF(Notenbogen!B27&lt;&gt;"", Notenbogen!B27, "")</f>
        <v/>
      </c>
      <c r="C27" s="154" t="str">
        <f>IF(D27="","",IF($H$3="BE",LOOKUP(IF(E27="",D27+0.01,D27*$H$30/E27+0.5),NB!$X$325:$X$340,NB!$Y$325:$Y$340),D27))</f>
        <v/>
      </c>
      <c r="D27" s="4"/>
      <c r="E27" s="104"/>
      <c r="F27" s="6" t="s">
        <v>16</v>
      </c>
      <c r="G27" s="8">
        <f>35-COUNTIF(J4:J38,"")</f>
        <v>0</v>
      </c>
      <c r="H27" s="1"/>
      <c r="I27" s="1"/>
      <c r="J27" s="67" t="str">
        <f t="shared" si="0"/>
        <v/>
      </c>
      <c r="K27" s="1"/>
    </row>
    <row r="28" spans="1:12" x14ac:dyDescent="0.2">
      <c r="A28" s="382">
        <v>25</v>
      </c>
      <c r="B28" s="145" t="str">
        <f>IF(Notenbogen!B28&lt;&gt;"", Notenbogen!B28, "")</f>
        <v/>
      </c>
      <c r="C28" s="154" t="str">
        <f>IF(D28="","",IF($H$3="BE",LOOKUP(IF(E28="",D28+0.01,D28*$H$30/E28+0.5),NB!$X$325:$X$340,NB!$Y$325:$Y$340),D28))</f>
        <v/>
      </c>
      <c r="D28" s="4"/>
      <c r="E28" s="104"/>
      <c r="F28" s="15"/>
      <c r="G28" s="15"/>
      <c r="H28" s="15"/>
      <c r="I28" s="1"/>
      <c r="J28" s="67" t="str">
        <f t="shared" si="0"/>
        <v/>
      </c>
      <c r="K28" s="1"/>
      <c r="L28" s="15"/>
    </row>
    <row r="29" spans="1:12" ht="13.5" thickBot="1" x14ac:dyDescent="0.25">
      <c r="A29" s="382">
        <v>26</v>
      </c>
      <c r="B29" s="145" t="str">
        <f>IF(Notenbogen!B29&lt;&gt;"", Notenbogen!B29, "")</f>
        <v/>
      </c>
      <c r="C29" s="154" t="str">
        <f>IF(D29="","",IF($H$3="BE",LOOKUP(IF(E29="",D29+0.01,D29*$H$30/E29+0.5),NB!$X$325:$X$340,NB!$Y$325:$Y$340),D29))</f>
        <v/>
      </c>
      <c r="D29" s="4"/>
      <c r="E29" s="104"/>
      <c r="F29" s="52" t="s">
        <v>20</v>
      </c>
      <c r="G29" s="15"/>
      <c r="I29" s="1"/>
      <c r="J29" s="68" t="str">
        <f t="shared" si="0"/>
        <v/>
      </c>
      <c r="K29" s="1"/>
      <c r="L29" s="15"/>
    </row>
    <row r="30" spans="1:12" ht="13.5" thickBot="1" x14ac:dyDescent="0.25">
      <c r="A30" s="382">
        <v>27</v>
      </c>
      <c r="B30" s="145" t="str">
        <f>IF(Notenbogen!B30&lt;&gt;"", Notenbogen!B30, "")</f>
        <v/>
      </c>
      <c r="C30" s="154" t="str">
        <f>IF(D30="","",IF($H$3="BE",LOOKUP(IF(E30="",D30+0.01,D30*$H$30/E30+0.5),NB!$X$325:$X$340,NB!$Y$325:$Y$340),D30))</f>
        <v/>
      </c>
      <c r="D30" s="4"/>
      <c r="E30" s="104"/>
      <c r="F30" s="15"/>
      <c r="G30" s="15"/>
      <c r="H30" s="13">
        <v>20</v>
      </c>
      <c r="I30" s="1"/>
      <c r="J30" s="68" t="str">
        <f t="shared" si="0"/>
        <v/>
      </c>
      <c r="K30" s="1"/>
      <c r="L30" s="15"/>
    </row>
    <row r="31" spans="1:12" ht="13.5" thickBot="1" x14ac:dyDescent="0.25">
      <c r="A31" s="382">
        <v>28</v>
      </c>
      <c r="B31" s="145" t="str">
        <f>IF(Notenbogen!B31&lt;&gt;"", Notenbogen!B31, "")</f>
        <v/>
      </c>
      <c r="C31" s="154" t="str">
        <f>IF(D31="","",IF($H$3="BE",LOOKUP(IF(E31="",D31+0.01,D31*$H$30/E31+0.5),NB!$X$325:$X$340,NB!$Y$325:$Y$340),D31))</f>
        <v/>
      </c>
      <c r="D31" s="4"/>
      <c r="E31" s="104"/>
      <c r="J31" s="68" t="str">
        <f t="shared" si="0"/>
        <v/>
      </c>
      <c r="K31" s="1"/>
      <c r="L31" s="15"/>
    </row>
    <row r="32" spans="1:12" ht="13.5" thickBot="1" x14ac:dyDescent="0.25">
      <c r="A32" s="382">
        <v>29</v>
      </c>
      <c r="B32" s="145" t="str">
        <f>IF(Notenbogen!B32&lt;&gt;"", Notenbogen!B32, "")</f>
        <v/>
      </c>
      <c r="C32" s="154" t="str">
        <f>IF(D32="","",IF($H$3="BE",LOOKUP(IF(E32="",D32+0.01,D32*$H$30/E32+0.5),NB!$X$325:$X$340,NB!$Y$325:$Y$340),D32))</f>
        <v/>
      </c>
      <c r="D32" s="4"/>
      <c r="E32" s="104"/>
      <c r="F32" s="53" t="s">
        <v>39</v>
      </c>
      <c r="G32" s="15"/>
      <c r="H32" s="81" t="s">
        <v>142</v>
      </c>
      <c r="J32" s="68" t="str">
        <f t="shared" si="0"/>
        <v/>
      </c>
      <c r="K32" s="1"/>
      <c r="L32" s="15"/>
    </row>
    <row r="33" spans="1:49" x14ac:dyDescent="0.2">
      <c r="A33" s="382">
        <v>30</v>
      </c>
      <c r="B33" s="145" t="str">
        <f>IF(Notenbogen!B33&lt;&gt;"", Notenbogen!B33, "")</f>
        <v/>
      </c>
      <c r="C33" s="154" t="str">
        <f>IF(D33="","",IF($H$3="BE",LOOKUP(IF(E33="",D33+0.01,D33*$H$30/E33+0.5),NB!$X$325:$X$340,NB!$Y$325:$Y$340),D33))</f>
        <v/>
      </c>
      <c r="D33" s="4"/>
      <c r="E33" s="104"/>
      <c r="F33" s="53" t="s">
        <v>21</v>
      </c>
      <c r="G33" s="15"/>
      <c r="H33" s="65"/>
      <c r="I33" s="53"/>
      <c r="J33" s="68" t="str">
        <f t="shared" si="0"/>
        <v/>
      </c>
      <c r="K33" s="1"/>
      <c r="L33" s="15"/>
    </row>
    <row r="34" spans="1:49" x14ac:dyDescent="0.2">
      <c r="A34" s="382">
        <v>31</v>
      </c>
      <c r="B34" s="145" t="str">
        <f>IF(Notenbogen!B34&lt;&gt;"", Notenbogen!B34, "")</f>
        <v/>
      </c>
      <c r="C34" s="154" t="str">
        <f>IF(D34="","",IF($H$3="BE",LOOKUP(IF(E34="",D34+0.01,D34*$H$30/E34+0.5),NB!$X$325:$X$340,NB!$Y$325:$Y$340),D34))</f>
        <v/>
      </c>
      <c r="D34" s="4"/>
      <c r="E34" s="104"/>
      <c r="F34" s="52" t="s">
        <v>22</v>
      </c>
      <c r="G34" s="53"/>
      <c r="H34" s="14">
        <v>34</v>
      </c>
      <c r="I34" s="64" t="s">
        <v>23</v>
      </c>
      <c r="J34" s="68" t="str">
        <f t="shared" si="0"/>
        <v/>
      </c>
      <c r="K34" s="1"/>
      <c r="L34" s="15"/>
    </row>
    <row r="35" spans="1:49" x14ac:dyDescent="0.2">
      <c r="A35" s="382">
        <v>32</v>
      </c>
      <c r="B35" s="145" t="str">
        <f>IF(Notenbogen!B35&lt;&gt;"", Notenbogen!B35, "")</f>
        <v/>
      </c>
      <c r="C35" s="154" t="str">
        <f>IF(D35="","",IF($H$3="BE",LOOKUP(IF(E35="",D35+0.01,D35*$H$30/E35+0.5),NB!$X$325:$X$340,NB!$Y$325:$Y$340),D35))</f>
        <v/>
      </c>
      <c r="D35" s="4"/>
      <c r="E35" s="104"/>
      <c r="F35" s="52" t="s">
        <v>24</v>
      </c>
      <c r="G35" s="53"/>
      <c r="H35" s="14">
        <v>49</v>
      </c>
      <c r="I35" s="64" t="s">
        <v>23</v>
      </c>
      <c r="J35" s="68" t="str">
        <f t="shared" si="0"/>
        <v/>
      </c>
      <c r="K35" s="1"/>
      <c r="L35" s="15"/>
    </row>
    <row r="36" spans="1:49" x14ac:dyDescent="0.2">
      <c r="A36" s="382">
        <v>33</v>
      </c>
      <c r="B36" s="145" t="str">
        <f>IF(Notenbogen!B36&lt;&gt;"", Notenbogen!B36, "")</f>
        <v/>
      </c>
      <c r="C36" s="154" t="str">
        <f>IF(D36="","",IF($H$3="BE",LOOKUP(IF(E36="",D36+0.01,D36*$H$30/E36+0.5),NB!$X$325:$X$340,NB!$Y$325:$Y$340),D36))</f>
        <v/>
      </c>
      <c r="D36" s="4"/>
      <c r="E36" s="104"/>
      <c r="F36" s="53"/>
      <c r="G36" s="15"/>
      <c r="H36" s="15"/>
      <c r="I36" s="1"/>
      <c r="J36" s="68" t="str">
        <f t="shared" si="0"/>
        <v/>
      </c>
      <c r="K36" s="1"/>
      <c r="L36" s="15"/>
    </row>
    <row r="37" spans="1:49" x14ac:dyDescent="0.2">
      <c r="A37" s="382">
        <v>34</v>
      </c>
      <c r="B37" s="145" t="str">
        <f>IF(Notenbogen!B37&lt;&gt;"", Notenbogen!B37, "")</f>
        <v/>
      </c>
      <c r="C37" s="154" t="str">
        <f>IF(D37="","",IF($H$3="BE",LOOKUP(IF(E37="",D37+0.01,D37*$H$30/E37+0.5),NB!$X$325:$X$340,NB!$Y$325:$Y$340),D37))</f>
        <v/>
      </c>
      <c r="D37" s="4"/>
      <c r="E37" s="104"/>
      <c r="J37" s="68" t="str">
        <f t="shared" si="0"/>
        <v/>
      </c>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row>
    <row r="38" spans="1:49" x14ac:dyDescent="0.2">
      <c r="A38" s="382">
        <v>35</v>
      </c>
      <c r="B38" s="145" t="str">
        <f>IF(Notenbogen!B38&lt;&gt;"", Notenbogen!B38, "")</f>
        <v/>
      </c>
      <c r="C38" s="154" t="str">
        <f>IF(D38="","",IF($H$3="BE",LOOKUP(IF(E38="",D38+0.01,D38*$H$30/E38+0.5),NB!$X$325:$X$340,NB!$Y$325:$Y$340),D38))</f>
        <v/>
      </c>
      <c r="D38" s="4"/>
      <c r="E38" s="104"/>
      <c r="F38" s="15"/>
      <c r="G38" s="15"/>
      <c r="J38" s="68" t="str">
        <f t="shared" si="0"/>
        <v/>
      </c>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row>
    <row r="39" spans="1:49" ht="9" customHeight="1" thickBot="1" x14ac:dyDescent="0.2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row>
    <row r="40" spans="1:49" x14ac:dyDescent="0.2">
      <c r="A40" s="539" t="s">
        <v>87</v>
      </c>
      <c r="B40" s="216" t="s">
        <v>84</v>
      </c>
      <c r="C40" s="528" t="s">
        <v>81</v>
      </c>
      <c r="D40" s="529"/>
      <c r="E40" s="530" t="str">
        <f>+NB!Z2</f>
        <v>Kontrolle</v>
      </c>
      <c r="F40" s="530"/>
      <c r="G40" s="531"/>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row>
    <row r="41" spans="1:49" ht="12.75" customHeight="1" x14ac:dyDescent="0.2">
      <c r="A41" s="540"/>
      <c r="B41" s="114" t="s">
        <v>82</v>
      </c>
      <c r="C41" s="532" t="s">
        <v>83</v>
      </c>
      <c r="D41" s="533"/>
      <c r="E41" s="534" t="str">
        <f>+NB!Z3</f>
        <v>"Alarm" bei Abweichung</v>
      </c>
      <c r="F41" s="534"/>
      <c r="G41" s="535"/>
      <c r="H41" s="15"/>
      <c r="I41" s="15"/>
      <c r="J41" s="15"/>
      <c r="K41" s="15"/>
      <c r="L41" s="15"/>
      <c r="M41" s="15"/>
      <c r="N41" s="15"/>
      <c r="O41" s="15"/>
      <c r="P41" s="15"/>
      <c r="Q41" s="15"/>
      <c r="AL41" s="15"/>
      <c r="AM41" s="15"/>
      <c r="AN41" s="15"/>
      <c r="AO41" s="15"/>
      <c r="AP41" s="15"/>
      <c r="AQ41" s="15"/>
      <c r="AR41" s="15"/>
      <c r="AS41" s="15"/>
      <c r="AT41" s="15"/>
      <c r="AU41" s="15"/>
      <c r="AV41" s="15"/>
      <c r="AW41" s="15"/>
    </row>
    <row r="42" spans="1:49" ht="12.75" customHeight="1" x14ac:dyDescent="0.2">
      <c r="A42" s="541"/>
      <c r="B42" s="114"/>
      <c r="C42" s="380" t="s">
        <v>32</v>
      </c>
      <c r="D42" s="381" t="s">
        <v>33</v>
      </c>
      <c r="E42" s="534" t="str">
        <f>+NB!Z4</f>
        <v>um mehr als 1 BE</v>
      </c>
      <c r="F42" s="534"/>
      <c r="G42" s="535"/>
      <c r="H42" s="15"/>
      <c r="I42" s="15"/>
      <c r="J42" s="15"/>
      <c r="K42" s="15"/>
      <c r="L42" s="15"/>
      <c r="M42" s="15"/>
      <c r="N42" s="15"/>
      <c r="O42" s="15"/>
      <c r="P42" s="15"/>
      <c r="Q42" s="15"/>
      <c r="AL42" s="15"/>
      <c r="AM42" s="15"/>
      <c r="AN42" s="15"/>
      <c r="AO42" s="15"/>
      <c r="AP42" s="15"/>
      <c r="AQ42" s="15"/>
      <c r="AR42" s="15"/>
      <c r="AS42" s="15"/>
      <c r="AT42" s="15"/>
      <c r="AU42" s="15"/>
      <c r="AV42" s="15"/>
      <c r="AW42" s="15"/>
    </row>
    <row r="43" spans="1:49" ht="12.75" customHeight="1" x14ac:dyDescent="0.2">
      <c r="A43" s="50"/>
      <c r="B43" s="210" t="str">
        <f>TEXT(NB!V307,"#0")&amp;"                      "&amp;TEXT(NB!Y307,"#0")&amp;"   "</f>
        <v xml:space="preserve">2                      15   </v>
      </c>
      <c r="C43" s="258">
        <f>+NB!W307</f>
        <v>20</v>
      </c>
      <c r="D43" s="243">
        <f>+NB!X307</f>
        <v>19</v>
      </c>
      <c r="E43" s="211" t="str">
        <f>+NB!Z307</f>
        <v xml:space="preserve"> </v>
      </c>
      <c r="F43" s="211"/>
      <c r="G43" s="214" t="str">
        <f>+NB!AA307</f>
        <v xml:space="preserve"> </v>
      </c>
      <c r="H43" s="15"/>
      <c r="I43" s="15"/>
      <c r="J43" s="15"/>
      <c r="K43" s="15"/>
      <c r="L43" s="15"/>
      <c r="M43" s="15"/>
      <c r="N43" s="15"/>
      <c r="O43" s="15"/>
      <c r="P43" s="15"/>
      <c r="Q43" s="15"/>
      <c r="AL43" s="30"/>
      <c r="AM43" s="15"/>
      <c r="AN43" s="15"/>
      <c r="AO43" s="15"/>
      <c r="AP43" s="15"/>
      <c r="AQ43" s="15"/>
      <c r="AR43" s="15"/>
      <c r="AS43" s="15"/>
      <c r="AT43" s="15"/>
      <c r="AU43" s="15"/>
      <c r="AV43" s="15"/>
      <c r="AW43" s="15"/>
    </row>
    <row r="44" spans="1:49" ht="12.75" customHeight="1" x14ac:dyDescent="0.2">
      <c r="A44" s="50"/>
      <c r="B44" s="205" t="str">
        <f>TEXT(NB!V308,"#0")&amp;"                      "&amp;TEXT(NB!Y308,"#0")&amp;"   "</f>
        <v xml:space="preserve">1                      14   </v>
      </c>
      <c r="C44" s="259">
        <f>+NB!W308</f>
        <v>18.5</v>
      </c>
      <c r="D44" s="244">
        <f>+NB!X308</f>
        <v>18</v>
      </c>
      <c r="E44" s="114" t="str">
        <f>+NB!Z308</f>
        <v xml:space="preserve"> </v>
      </c>
      <c r="F44" s="114"/>
      <c r="G44" s="206" t="str">
        <f>+NB!AA308</f>
        <v xml:space="preserve"> </v>
      </c>
      <c r="H44" s="15"/>
      <c r="I44" s="15"/>
      <c r="J44" s="15"/>
      <c r="K44" s="15"/>
      <c r="L44" s="15"/>
      <c r="M44" s="15"/>
      <c r="N44" s="15"/>
      <c r="O44" s="15"/>
      <c r="P44" s="15"/>
      <c r="Q44" s="15"/>
      <c r="AL44" s="30"/>
      <c r="AM44" s="15"/>
      <c r="AN44" s="15"/>
      <c r="AO44" s="15"/>
      <c r="AP44" s="15"/>
      <c r="AQ44" s="15"/>
      <c r="AR44" s="15"/>
      <c r="AS44" s="15"/>
      <c r="AT44" s="15"/>
      <c r="AU44" s="15"/>
      <c r="AV44" s="15"/>
      <c r="AW44" s="15"/>
    </row>
    <row r="45" spans="1:49" ht="12.75" customHeight="1" x14ac:dyDescent="0.2">
      <c r="A45" s="51"/>
      <c r="B45" s="212" t="str">
        <f>TEXT(NB!V309,"#0")&amp;"                      "&amp;TEXT(NB!Y309,"#0")&amp;"   "</f>
        <v xml:space="preserve">1                      13   </v>
      </c>
      <c r="C45" s="260">
        <f>+NB!W309</f>
        <v>17.5</v>
      </c>
      <c r="D45" s="245">
        <f>+NB!X309</f>
        <v>17</v>
      </c>
      <c r="E45" s="213" t="str">
        <f>+NB!Z309</f>
        <v xml:space="preserve"> </v>
      </c>
      <c r="F45" s="213"/>
      <c r="G45" s="215" t="str">
        <f>+NB!AA309</f>
        <v xml:space="preserve"> </v>
      </c>
      <c r="H45" s="15"/>
      <c r="I45" s="15"/>
      <c r="J45" s="15"/>
      <c r="K45" s="15"/>
      <c r="L45" s="15"/>
      <c r="M45" s="15"/>
      <c r="N45" s="15"/>
      <c r="O45" s="15"/>
      <c r="P45" s="15"/>
      <c r="Q45" s="15"/>
      <c r="AL45" s="30"/>
      <c r="AM45" s="15"/>
      <c r="AN45" s="15"/>
      <c r="AO45" s="15"/>
      <c r="AP45" s="15"/>
      <c r="AQ45" s="15"/>
      <c r="AR45" s="15"/>
      <c r="AS45" s="15"/>
      <c r="AT45" s="15"/>
      <c r="AU45" s="15"/>
      <c r="AV45" s="15"/>
      <c r="AW45" s="15"/>
    </row>
    <row r="46" spans="1:49" ht="12.75" customHeight="1" x14ac:dyDescent="0.2">
      <c r="A46" s="50"/>
      <c r="B46" s="205" t="str">
        <f>TEXT(NB!V310,"#0")&amp;"                      "&amp;TEXT(NB!Y310,"#0")&amp;"   "</f>
        <v xml:space="preserve">1                      12   </v>
      </c>
      <c r="C46" s="259">
        <f>+NB!W310</f>
        <v>16.5</v>
      </c>
      <c r="D46" s="244">
        <f>+NB!X310</f>
        <v>16</v>
      </c>
      <c r="E46" s="114" t="str">
        <f>+NB!Z310</f>
        <v xml:space="preserve"> </v>
      </c>
      <c r="F46" s="114"/>
      <c r="G46" s="206" t="str">
        <f>+NB!AA310</f>
        <v xml:space="preserve"> </v>
      </c>
      <c r="H46" s="15"/>
      <c r="I46" s="15"/>
      <c r="J46" s="15"/>
      <c r="K46" s="15"/>
      <c r="L46" s="15"/>
      <c r="M46" s="15"/>
      <c r="N46" s="15"/>
      <c r="O46" s="15"/>
      <c r="P46" s="15"/>
      <c r="Q46" s="15"/>
      <c r="AL46" s="30"/>
      <c r="AM46" s="15"/>
      <c r="AN46" s="15"/>
      <c r="AO46" s="15"/>
      <c r="AP46" s="15"/>
      <c r="AQ46" s="15"/>
      <c r="AR46" s="15"/>
      <c r="AS46" s="15"/>
      <c r="AT46" s="15"/>
      <c r="AU46" s="15"/>
      <c r="AV46" s="15"/>
      <c r="AW46" s="15"/>
    </row>
    <row r="47" spans="1:49" ht="12.75" customHeight="1" x14ac:dyDescent="0.2">
      <c r="A47" s="50"/>
      <c r="B47" s="205" t="str">
        <f>TEXT(NB!V311,"#0")&amp;"                      "&amp;TEXT(NB!Y311,"#0")&amp;"   "</f>
        <v xml:space="preserve">1                      11   </v>
      </c>
      <c r="C47" s="259">
        <f>+NB!W311</f>
        <v>15.5</v>
      </c>
      <c r="D47" s="244">
        <f>+NB!X311</f>
        <v>15</v>
      </c>
      <c r="E47" s="114" t="str">
        <f>+NB!Z311</f>
        <v xml:space="preserve"> </v>
      </c>
      <c r="F47" s="114"/>
      <c r="G47" s="206" t="str">
        <f>+NB!AA311</f>
        <v xml:space="preserve"> </v>
      </c>
      <c r="H47" s="15"/>
      <c r="I47" s="15"/>
      <c r="J47" s="15"/>
      <c r="K47" s="15"/>
      <c r="L47" s="15"/>
      <c r="M47" s="15"/>
      <c r="N47" s="15"/>
      <c r="O47" s="15"/>
      <c r="P47" s="15"/>
      <c r="Q47" s="15"/>
      <c r="AL47" s="30"/>
      <c r="AM47" s="15"/>
      <c r="AN47" s="15"/>
      <c r="AO47" s="15"/>
      <c r="AP47" s="15"/>
      <c r="AQ47" s="15"/>
      <c r="AR47" s="15"/>
      <c r="AS47" s="15"/>
      <c r="AT47" s="15"/>
      <c r="AU47" s="15"/>
      <c r="AV47" s="15"/>
      <c r="AW47" s="15"/>
    </row>
    <row r="48" spans="1:49" ht="12.75" customHeight="1" x14ac:dyDescent="0.2">
      <c r="A48" s="51"/>
      <c r="B48" s="205" t="str">
        <f>TEXT(NB!V312,"#0")&amp;"                      "&amp;TEXT(NB!Y312,"#0")&amp;"   "</f>
        <v xml:space="preserve">1                      10   </v>
      </c>
      <c r="C48" s="259">
        <f>+NB!W312</f>
        <v>14.5</v>
      </c>
      <c r="D48" s="244">
        <f>+NB!X312</f>
        <v>14</v>
      </c>
      <c r="E48" s="114" t="str">
        <f>+NB!Z312</f>
        <v xml:space="preserve"> </v>
      </c>
      <c r="F48" s="114"/>
      <c r="G48" s="206" t="str">
        <f>+NB!AA312</f>
        <v xml:space="preserve"> </v>
      </c>
      <c r="H48" s="15"/>
      <c r="I48" s="15"/>
      <c r="J48" s="15"/>
      <c r="K48" s="15"/>
      <c r="L48" s="15"/>
      <c r="M48" s="15"/>
      <c r="N48" s="15"/>
      <c r="O48" s="15"/>
      <c r="P48" s="15"/>
      <c r="Q48" s="15"/>
      <c r="AL48" s="30"/>
      <c r="AM48" s="15"/>
      <c r="AN48" s="15"/>
      <c r="AO48" s="15"/>
      <c r="AP48" s="15"/>
      <c r="AQ48" s="15"/>
      <c r="AR48" s="15"/>
      <c r="AS48" s="15"/>
      <c r="AT48" s="15"/>
      <c r="AU48" s="15"/>
      <c r="AV48" s="15"/>
      <c r="AW48" s="15"/>
    </row>
    <row r="49" spans="1:49" ht="12.75" customHeight="1" x14ac:dyDescent="0.2">
      <c r="A49" s="50"/>
      <c r="B49" s="210" t="str">
        <f>TEXT(NB!V313,"#0")&amp;"                        "&amp;TEXT(NB!Y313,"#0")&amp;"   "</f>
        <v xml:space="preserve">1                        9   </v>
      </c>
      <c r="C49" s="258">
        <f>+NB!W313</f>
        <v>13.5</v>
      </c>
      <c r="D49" s="243">
        <f>+NB!X313</f>
        <v>13.5</v>
      </c>
      <c r="E49" s="211" t="str">
        <f>+NB!Z313</f>
        <v xml:space="preserve"> </v>
      </c>
      <c r="F49" s="211"/>
      <c r="G49" s="214" t="str">
        <f>+NB!AA313</f>
        <v xml:space="preserve"> </v>
      </c>
      <c r="H49" s="15"/>
      <c r="I49" s="15"/>
      <c r="J49" s="15"/>
      <c r="K49" s="15"/>
      <c r="L49" s="15"/>
      <c r="M49" s="15"/>
      <c r="N49" s="15"/>
      <c r="O49" s="15"/>
      <c r="P49" s="15"/>
      <c r="Q49" s="15"/>
      <c r="AL49" s="30"/>
      <c r="AM49" s="15"/>
      <c r="AN49" s="15"/>
      <c r="AO49" s="15"/>
      <c r="AP49" s="15"/>
      <c r="AQ49" s="15"/>
      <c r="AR49" s="15"/>
      <c r="AS49" s="15"/>
      <c r="AT49" s="15"/>
      <c r="AU49" s="15"/>
      <c r="AV49" s="15"/>
      <c r="AW49" s="15"/>
    </row>
    <row r="50" spans="1:49" ht="12.75" customHeight="1" x14ac:dyDescent="0.2">
      <c r="A50" s="50"/>
      <c r="B50" s="205" t="str">
        <f>TEXT(NB!V314,"#0")&amp;"                        "&amp;TEXT(NB!Y314,"#0")&amp;"   "</f>
        <v xml:space="preserve">1                        8   </v>
      </c>
      <c r="C50" s="259">
        <f>+NB!W314</f>
        <v>13</v>
      </c>
      <c r="D50" s="244">
        <f>+NB!X314</f>
        <v>13</v>
      </c>
      <c r="E50" s="114" t="str">
        <f>+NB!Z314</f>
        <v xml:space="preserve"> </v>
      </c>
      <c r="F50" s="114"/>
      <c r="G50" s="206" t="str">
        <f>+NB!AA314</f>
        <v xml:space="preserve"> </v>
      </c>
      <c r="H50" s="15"/>
      <c r="I50" s="15"/>
      <c r="J50" s="15"/>
      <c r="K50" s="15"/>
      <c r="L50" s="15"/>
      <c r="M50" s="15"/>
      <c r="N50" s="15"/>
      <c r="O50" s="15"/>
      <c r="P50" s="15"/>
      <c r="Q50" s="15"/>
      <c r="AL50" s="30"/>
      <c r="AM50" s="15"/>
      <c r="AN50" s="15"/>
      <c r="AO50" s="15"/>
      <c r="AP50" s="15"/>
      <c r="AQ50" s="15"/>
      <c r="AR50" s="15"/>
      <c r="AS50" s="15"/>
      <c r="AT50" s="15"/>
      <c r="AU50" s="15"/>
      <c r="AV50" s="15"/>
      <c r="AW50" s="15"/>
    </row>
    <row r="51" spans="1:49" ht="12.75" customHeight="1" x14ac:dyDescent="0.2">
      <c r="A51" s="51"/>
      <c r="B51" s="212" t="str">
        <f>TEXT(NB!V315,"#0")&amp;"                        "&amp;TEXT(NB!Y315,"#0")&amp;"   "</f>
        <v xml:space="preserve">1                        7   </v>
      </c>
      <c r="C51" s="260">
        <f>+NB!W315</f>
        <v>12.5</v>
      </c>
      <c r="D51" s="245">
        <f>+NB!X315</f>
        <v>12</v>
      </c>
      <c r="E51" s="213" t="str">
        <f>+NB!Z315</f>
        <v xml:space="preserve"> </v>
      </c>
      <c r="F51" s="213"/>
      <c r="G51" s="215" t="str">
        <f>+NB!AA315</f>
        <v xml:space="preserve"> </v>
      </c>
      <c r="H51" s="15"/>
      <c r="I51" s="15"/>
      <c r="J51" s="15"/>
      <c r="K51" s="15"/>
      <c r="L51" s="15"/>
      <c r="M51" s="15"/>
      <c r="N51" s="15"/>
      <c r="O51" s="15"/>
      <c r="P51" s="15"/>
      <c r="Q51" s="15"/>
      <c r="AL51" s="30"/>
      <c r="AM51" s="15"/>
      <c r="AN51" s="15"/>
      <c r="AO51" s="15"/>
      <c r="AP51" s="15"/>
      <c r="AQ51" s="15"/>
      <c r="AR51" s="15"/>
      <c r="AS51" s="15"/>
      <c r="AT51" s="15"/>
      <c r="AU51" s="15"/>
      <c r="AV51" s="15"/>
      <c r="AW51" s="15"/>
    </row>
    <row r="52" spans="1:49" ht="12.75" customHeight="1" x14ac:dyDescent="0.2">
      <c r="A52" s="50"/>
      <c r="B52" s="205" t="str">
        <f>TEXT(NB!V316,"#0")&amp;"                        "&amp;TEXT(NB!Y316,"#0")&amp;"   "</f>
        <v xml:space="preserve">1                        6   </v>
      </c>
      <c r="C52" s="259">
        <f>+NB!W316</f>
        <v>11.5</v>
      </c>
      <c r="D52" s="244">
        <f>+NB!X316</f>
        <v>11.5</v>
      </c>
      <c r="E52" s="114" t="str">
        <f>+NB!Z316</f>
        <v xml:space="preserve"> </v>
      </c>
      <c r="F52" s="114"/>
      <c r="G52" s="206" t="str">
        <f>+NB!AA316</f>
        <v xml:space="preserve"> </v>
      </c>
      <c r="H52" s="15"/>
      <c r="I52" s="15"/>
      <c r="J52" s="15"/>
      <c r="K52" s="15"/>
      <c r="L52" s="15"/>
      <c r="M52" s="15"/>
      <c r="N52" s="15"/>
      <c r="O52" s="15"/>
      <c r="P52" s="15"/>
      <c r="Q52" s="15"/>
      <c r="AL52" s="30"/>
      <c r="AM52" s="15"/>
      <c r="AN52" s="15"/>
      <c r="AO52" s="15"/>
      <c r="AP52" s="15"/>
      <c r="AQ52" s="15"/>
      <c r="AR52" s="15"/>
      <c r="AS52" s="15"/>
      <c r="AT52" s="15"/>
      <c r="AU52" s="15"/>
      <c r="AV52" s="15"/>
      <c r="AW52" s="15"/>
    </row>
    <row r="53" spans="1:49" ht="12.75" customHeight="1" x14ac:dyDescent="0.2">
      <c r="A53" s="50"/>
      <c r="B53" s="205" t="str">
        <f>TEXT(NB!V317,"#0")&amp;"                        "&amp;TEXT(NB!Y317,"#0")&amp;"   "</f>
        <v xml:space="preserve">1                        5   </v>
      </c>
      <c r="C53" s="259">
        <f>+NB!W317</f>
        <v>11</v>
      </c>
      <c r="D53" s="244">
        <f>+NB!X317</f>
        <v>10.5</v>
      </c>
      <c r="E53" s="114" t="str">
        <f>+NB!Z317</f>
        <v xml:space="preserve"> </v>
      </c>
      <c r="F53" s="114"/>
      <c r="G53" s="206" t="str">
        <f>+NB!AA317</f>
        <v xml:space="preserve"> </v>
      </c>
      <c r="H53" s="15"/>
      <c r="I53" s="15"/>
      <c r="J53" s="15"/>
      <c r="K53" s="15"/>
      <c r="L53" s="15"/>
      <c r="M53" s="15"/>
      <c r="N53" s="15"/>
      <c r="O53" s="15"/>
      <c r="P53" s="15"/>
      <c r="Q53" s="15"/>
      <c r="AL53" s="30"/>
      <c r="AM53" s="15"/>
      <c r="AN53" s="15"/>
      <c r="AO53" s="15"/>
      <c r="AP53" s="15"/>
      <c r="AQ53" s="15"/>
      <c r="AR53" s="15"/>
      <c r="AS53" s="15"/>
      <c r="AT53" s="15"/>
      <c r="AU53" s="15"/>
      <c r="AV53" s="15"/>
      <c r="AW53" s="15"/>
    </row>
    <row r="54" spans="1:49" ht="12.75" customHeight="1" x14ac:dyDescent="0.2">
      <c r="A54" s="51"/>
      <c r="B54" s="205" t="str">
        <f>TEXT(NB!V318,"#0")&amp;"                        "&amp;TEXT(NB!Y318,"#0")&amp;"   "</f>
        <v xml:space="preserve">1                        4   </v>
      </c>
      <c r="C54" s="259">
        <f>+NB!W318</f>
        <v>10</v>
      </c>
      <c r="D54" s="244">
        <f>+NB!X318</f>
        <v>10</v>
      </c>
      <c r="E54" s="114" t="str">
        <f>+NB!Z318</f>
        <v xml:space="preserve"> </v>
      </c>
      <c r="F54" s="114"/>
      <c r="G54" s="206" t="str">
        <f>+NB!AA318</f>
        <v xml:space="preserve"> </v>
      </c>
      <c r="H54" s="15"/>
      <c r="I54" s="15"/>
      <c r="J54" s="15"/>
      <c r="K54" s="15"/>
      <c r="L54" s="15"/>
      <c r="M54" s="15"/>
      <c r="N54" s="15"/>
      <c r="O54" s="15"/>
      <c r="P54" s="15"/>
      <c r="Q54" s="15"/>
      <c r="AL54" s="30"/>
      <c r="AM54" s="15"/>
      <c r="AN54" s="15"/>
      <c r="AO54" s="15"/>
      <c r="AP54" s="15"/>
      <c r="AQ54" s="15"/>
      <c r="AR54" s="15"/>
      <c r="AS54" s="15"/>
      <c r="AT54" s="15"/>
      <c r="AU54" s="15"/>
      <c r="AV54" s="15"/>
      <c r="AW54" s="15"/>
    </row>
    <row r="55" spans="1:49" ht="12.75" customHeight="1" x14ac:dyDescent="0.2">
      <c r="A55" s="50"/>
      <c r="B55" s="210" t="str">
        <f>TEXT(NB!V319,"#0")&amp;"                        "&amp;TEXT(NB!Y319,"#0")&amp;"   "</f>
        <v xml:space="preserve">1                        3   </v>
      </c>
      <c r="C55" s="258">
        <f>+NB!W319</f>
        <v>9.5</v>
      </c>
      <c r="D55" s="243">
        <f>+NB!X319</f>
        <v>9</v>
      </c>
      <c r="E55" s="211" t="str">
        <f>+NB!Z319</f>
        <v xml:space="preserve"> </v>
      </c>
      <c r="F55" s="211"/>
      <c r="G55" s="214" t="str">
        <f>+NB!AA319</f>
        <v xml:space="preserve"> </v>
      </c>
      <c r="H55" s="15"/>
      <c r="I55" s="15"/>
      <c r="J55" s="15"/>
      <c r="K55" s="15"/>
      <c r="L55" s="15"/>
      <c r="M55" s="15"/>
      <c r="N55" s="15"/>
      <c r="O55" s="15"/>
      <c r="P55" s="15"/>
      <c r="Q55" s="15"/>
      <c r="AL55" s="30"/>
      <c r="AM55" s="15"/>
      <c r="AN55" s="15"/>
      <c r="AO55" s="15"/>
      <c r="AP55" s="15"/>
      <c r="AQ55" s="15"/>
      <c r="AR55" s="15"/>
      <c r="AS55" s="15"/>
      <c r="AT55" s="15"/>
      <c r="AU55" s="15"/>
      <c r="AV55" s="15"/>
      <c r="AW55" s="15"/>
    </row>
    <row r="56" spans="1:49" ht="12.75" customHeight="1" x14ac:dyDescent="0.2">
      <c r="A56" s="50"/>
      <c r="B56" s="205" t="str">
        <f>TEXT(NB!V320,"#0")&amp;"                        "&amp;TEXT(NB!Y320,"#0")&amp;"   "</f>
        <v xml:space="preserve">1                        2   </v>
      </c>
      <c r="C56" s="259">
        <f>+NB!W320</f>
        <v>8.5</v>
      </c>
      <c r="D56" s="244">
        <f>+NB!X320</f>
        <v>8</v>
      </c>
      <c r="E56" s="114" t="str">
        <f>+NB!Z320</f>
        <v xml:space="preserve"> </v>
      </c>
      <c r="F56" s="114"/>
      <c r="G56" s="206" t="str">
        <f>+NB!AA320</f>
        <v xml:space="preserve"> </v>
      </c>
      <c r="H56" s="15"/>
      <c r="I56" s="15"/>
      <c r="J56" s="15"/>
      <c r="K56" s="15"/>
      <c r="L56" s="15"/>
      <c r="M56" s="15"/>
      <c r="N56" s="15"/>
      <c r="O56" s="15"/>
      <c r="P56" s="15"/>
      <c r="Q56" s="15"/>
      <c r="AL56" s="30"/>
      <c r="AM56" s="15"/>
      <c r="AN56" s="15"/>
      <c r="AO56" s="15"/>
      <c r="AP56" s="15"/>
      <c r="AQ56" s="15"/>
      <c r="AR56" s="15"/>
      <c r="AS56" s="15"/>
      <c r="AT56" s="15"/>
      <c r="AU56" s="15"/>
      <c r="AV56" s="15"/>
      <c r="AW56" s="15"/>
    </row>
    <row r="57" spans="1:49" ht="12.75" customHeight="1" x14ac:dyDescent="0.2">
      <c r="A57" s="51"/>
      <c r="B57" s="212" t="str">
        <f>TEXT(NB!V321,"#0")&amp;"                        "&amp;TEXT(NB!Y321,"#0")&amp;"   "</f>
        <v xml:space="preserve">1                        1   </v>
      </c>
      <c r="C57" s="260">
        <f>+NB!W321</f>
        <v>7.5</v>
      </c>
      <c r="D57" s="245">
        <f>+NB!X321</f>
        <v>7.0000000000000009</v>
      </c>
      <c r="E57" s="213" t="str">
        <f>+NB!Z321</f>
        <v xml:space="preserve"> </v>
      </c>
      <c r="F57" s="213"/>
      <c r="G57" s="215" t="str">
        <f>+NB!AA321</f>
        <v xml:space="preserve"> </v>
      </c>
      <c r="H57" s="15"/>
      <c r="I57" s="15"/>
      <c r="J57" s="15"/>
      <c r="K57" s="15"/>
      <c r="L57" s="15"/>
      <c r="M57" s="15"/>
      <c r="N57" s="15"/>
      <c r="O57" s="15"/>
      <c r="P57" s="15"/>
      <c r="Q57" s="15"/>
      <c r="AL57" s="30"/>
      <c r="AM57" s="15"/>
      <c r="AN57" s="15"/>
      <c r="AO57" s="15"/>
      <c r="AP57" s="15"/>
      <c r="AQ57" s="15"/>
      <c r="AR57" s="15"/>
      <c r="AS57" s="15"/>
      <c r="AT57" s="15"/>
      <c r="AU57" s="15"/>
      <c r="AV57" s="15"/>
      <c r="AW57" s="15"/>
    </row>
    <row r="58" spans="1:49" ht="13.5" thickBot="1" x14ac:dyDescent="0.25">
      <c r="A58" s="111"/>
      <c r="B58" s="207" t="str">
        <f>TEXT(NB!V322,"#0")&amp;"                        "&amp;TEXT(NB!Y322,"#0")&amp;"   "</f>
        <v xml:space="preserve">0                        0   </v>
      </c>
      <c r="C58" s="261">
        <f>+NB!W322</f>
        <v>6.5000000000000009</v>
      </c>
      <c r="D58" s="246">
        <f>+NB!X322</f>
        <v>0</v>
      </c>
      <c r="E58" s="208" t="str">
        <f>+NB!Z322</f>
        <v xml:space="preserve"> </v>
      </c>
      <c r="F58" s="208"/>
      <c r="G58" s="209" t="str">
        <f>+NB!AA322</f>
        <v xml:space="preserve"> </v>
      </c>
      <c r="J58" s="15"/>
      <c r="K58" s="15"/>
      <c r="L58" s="15"/>
      <c r="M58" s="15"/>
      <c r="N58" s="15"/>
      <c r="O58" s="15"/>
      <c r="P58" s="15"/>
      <c r="Q58" s="15"/>
      <c r="AL58" s="30"/>
      <c r="AM58" s="15"/>
      <c r="AN58" s="15"/>
      <c r="AO58" s="15"/>
      <c r="AP58" s="15"/>
      <c r="AQ58" s="15"/>
      <c r="AR58" s="15"/>
      <c r="AS58" s="15"/>
      <c r="AT58" s="15"/>
      <c r="AU58" s="15"/>
      <c r="AV58" s="15"/>
      <c r="AW58" s="15"/>
    </row>
    <row r="59" spans="1:49" ht="12.6" customHeight="1" x14ac:dyDescent="0.2">
      <c r="J59" s="15"/>
      <c r="K59" s="15"/>
      <c r="L59" s="15"/>
      <c r="M59" s="15"/>
      <c r="N59" s="15"/>
      <c r="O59" s="15"/>
      <c r="P59" s="15"/>
      <c r="Q59" s="15"/>
      <c r="AL59" s="30"/>
      <c r="AM59" s="15"/>
      <c r="AN59" s="15"/>
      <c r="AO59" s="15"/>
      <c r="AP59" s="15"/>
      <c r="AQ59" s="15"/>
      <c r="AR59" s="15"/>
      <c r="AS59" s="15"/>
      <c r="AT59" s="15"/>
      <c r="AU59" s="15"/>
      <c r="AV59" s="15"/>
      <c r="AW59" s="15"/>
    </row>
    <row r="60" spans="1:49" ht="14.25" customHeight="1" x14ac:dyDescent="0.2">
      <c r="J60" s="15"/>
      <c r="K60" s="15"/>
      <c r="L60" s="15"/>
      <c r="M60" s="15"/>
      <c r="N60" s="15"/>
      <c r="O60" s="15"/>
      <c r="P60" s="15"/>
      <c r="Q60" s="15"/>
      <c r="AL60" s="30"/>
      <c r="AM60" s="15"/>
      <c r="AN60" s="15"/>
      <c r="AO60" s="15"/>
      <c r="AP60" s="15"/>
      <c r="AQ60" s="15"/>
      <c r="AR60" s="15"/>
      <c r="AS60" s="15"/>
      <c r="AT60" s="15"/>
      <c r="AU60" s="15"/>
      <c r="AV60" s="15"/>
      <c r="AW60" s="15"/>
    </row>
    <row r="61" spans="1:49" x14ac:dyDescent="0.2">
      <c r="J61" s="15"/>
      <c r="K61" s="15"/>
      <c r="L61" s="15"/>
      <c r="M61" s="15"/>
      <c r="N61" s="15"/>
      <c r="O61" s="15"/>
      <c r="P61" s="15"/>
      <c r="Q61" s="15"/>
      <c r="AL61" s="15"/>
      <c r="AM61" s="15"/>
      <c r="AN61" s="15"/>
      <c r="AO61" s="15"/>
      <c r="AP61" s="15"/>
      <c r="AQ61" s="15"/>
      <c r="AR61" s="15"/>
      <c r="AS61" s="15"/>
      <c r="AT61" s="15"/>
      <c r="AU61" s="15"/>
      <c r="AV61" s="15"/>
      <c r="AW61" s="15"/>
    </row>
    <row r="62" spans="1:49" x14ac:dyDescent="0.2">
      <c r="J62" s="15"/>
      <c r="K62" s="15"/>
      <c r="L62" s="15"/>
      <c r="M62" s="15"/>
      <c r="N62" s="15"/>
      <c r="O62" s="15"/>
      <c r="P62" s="15"/>
      <c r="Q62" s="15"/>
      <c r="AL62" s="15"/>
      <c r="AM62" s="15"/>
      <c r="AN62" s="15"/>
      <c r="AO62" s="15"/>
      <c r="AP62" s="15"/>
      <c r="AQ62" s="15"/>
      <c r="AR62" s="15"/>
      <c r="AS62" s="15"/>
      <c r="AT62" s="15"/>
      <c r="AU62" s="15"/>
      <c r="AV62" s="15"/>
      <c r="AW62" s="15"/>
    </row>
    <row r="63" spans="1:49" x14ac:dyDescent="0.2">
      <c r="J63" s="15"/>
      <c r="K63" s="15"/>
      <c r="L63" s="15"/>
      <c r="M63" s="15"/>
      <c r="N63" s="15"/>
      <c r="O63" s="15"/>
      <c r="P63" s="15"/>
      <c r="Q63" s="15"/>
      <c r="AL63" s="15"/>
      <c r="AM63" s="15"/>
      <c r="AN63" s="15"/>
      <c r="AO63" s="15"/>
      <c r="AP63" s="15"/>
      <c r="AQ63" s="15"/>
      <c r="AR63" s="15"/>
      <c r="AS63" s="15"/>
      <c r="AT63" s="15"/>
      <c r="AU63" s="15"/>
      <c r="AV63" s="15"/>
      <c r="AW63" s="15"/>
    </row>
    <row r="64" spans="1:49" x14ac:dyDescent="0.2">
      <c r="J64" s="15"/>
      <c r="K64" s="15"/>
      <c r="L64" s="15"/>
      <c r="M64" s="15"/>
      <c r="N64" s="15"/>
      <c r="O64" s="15"/>
      <c r="P64" s="15"/>
      <c r="Q64" s="15"/>
      <c r="AL64" s="15"/>
      <c r="AM64" s="15"/>
      <c r="AN64" s="15"/>
      <c r="AO64" s="15"/>
      <c r="AP64" s="15"/>
      <c r="AQ64" s="15"/>
      <c r="AR64" s="15"/>
      <c r="AS64" s="15"/>
      <c r="AT64" s="15"/>
      <c r="AU64" s="15"/>
      <c r="AV64" s="15"/>
      <c r="AW64" s="15"/>
    </row>
    <row r="65" spans="10:49" x14ac:dyDescent="0.2">
      <c r="J65" s="15"/>
      <c r="K65" s="15"/>
      <c r="L65" s="15"/>
      <c r="M65" s="15"/>
      <c r="N65" s="15"/>
      <c r="O65" s="15"/>
      <c r="P65" s="15"/>
      <c r="Q65" s="15"/>
      <c r="AL65" s="15"/>
      <c r="AM65" s="15"/>
      <c r="AN65" s="15"/>
      <c r="AO65" s="15"/>
      <c r="AP65" s="15"/>
      <c r="AQ65" s="15"/>
      <c r="AR65" s="15"/>
      <c r="AS65" s="15"/>
      <c r="AT65" s="15"/>
      <c r="AU65" s="15"/>
      <c r="AV65" s="15"/>
      <c r="AW65" s="15"/>
    </row>
    <row r="66" spans="10:49" x14ac:dyDescent="0.2">
      <c r="J66" s="15"/>
      <c r="K66" s="15"/>
      <c r="L66" s="15"/>
      <c r="M66" s="15"/>
      <c r="N66" s="15"/>
      <c r="O66" s="15"/>
      <c r="P66" s="15"/>
      <c r="Q66" s="15"/>
      <c r="AL66" s="15"/>
      <c r="AM66" s="15"/>
      <c r="AN66" s="15"/>
      <c r="AO66" s="15"/>
      <c r="AP66" s="15"/>
      <c r="AQ66" s="15"/>
      <c r="AR66" s="15"/>
      <c r="AS66" s="15"/>
      <c r="AT66" s="15"/>
      <c r="AU66" s="15"/>
      <c r="AV66" s="15"/>
      <c r="AW66" s="15"/>
    </row>
    <row r="67" spans="10:49" x14ac:dyDescent="0.2">
      <c r="J67" s="15"/>
      <c r="K67" s="15"/>
      <c r="L67" s="15"/>
      <c r="M67" s="15"/>
      <c r="N67" s="15"/>
      <c r="O67" s="15"/>
      <c r="P67" s="15"/>
      <c r="Q67" s="15"/>
      <c r="AL67" s="15"/>
      <c r="AM67" s="15"/>
      <c r="AN67" s="15"/>
      <c r="AO67" s="15"/>
      <c r="AP67" s="15"/>
      <c r="AQ67" s="15"/>
      <c r="AR67" s="15"/>
      <c r="AS67" s="15"/>
      <c r="AT67" s="15"/>
      <c r="AU67" s="15"/>
      <c r="AV67" s="15"/>
      <c r="AW67" s="15"/>
    </row>
    <row r="68" spans="10:49" x14ac:dyDescent="0.2">
      <c r="J68" s="15"/>
      <c r="K68" s="15"/>
      <c r="L68" s="15"/>
      <c r="M68" s="15"/>
      <c r="N68" s="15"/>
      <c r="O68" s="15"/>
      <c r="P68" s="15"/>
      <c r="Q68" s="15"/>
      <c r="AL68" s="15"/>
      <c r="AM68" s="15"/>
      <c r="AN68" s="15"/>
      <c r="AO68" s="15"/>
      <c r="AP68" s="15"/>
      <c r="AQ68" s="15"/>
      <c r="AR68" s="15"/>
      <c r="AS68" s="15"/>
      <c r="AT68" s="15"/>
      <c r="AU68" s="15"/>
      <c r="AV68" s="15"/>
      <c r="AW68" s="15"/>
    </row>
    <row r="69" spans="10:49" x14ac:dyDescent="0.2">
      <c r="J69" s="15"/>
      <c r="K69" s="15"/>
      <c r="L69" s="15"/>
      <c r="M69" s="15"/>
      <c r="N69" s="15"/>
      <c r="O69" s="15"/>
      <c r="P69" s="15"/>
      <c r="Q69" s="15"/>
      <c r="AL69" s="15"/>
      <c r="AM69" s="15"/>
      <c r="AN69" s="15"/>
      <c r="AO69" s="15"/>
      <c r="AP69" s="15"/>
      <c r="AQ69" s="15"/>
      <c r="AR69" s="15"/>
      <c r="AS69" s="15"/>
      <c r="AT69" s="15"/>
      <c r="AU69" s="15"/>
      <c r="AV69" s="15"/>
      <c r="AW69" s="15"/>
    </row>
    <row r="70" spans="10:49" x14ac:dyDescent="0.2">
      <c r="J70" s="15"/>
      <c r="K70" s="15"/>
      <c r="L70" s="15"/>
      <c r="M70" s="15"/>
      <c r="N70" s="15"/>
      <c r="O70" s="15"/>
      <c r="P70" s="15"/>
      <c r="Q70" s="15"/>
      <c r="AL70" s="15"/>
      <c r="AM70" s="15"/>
      <c r="AN70" s="15"/>
      <c r="AO70" s="15"/>
      <c r="AP70" s="15"/>
      <c r="AQ70" s="15"/>
      <c r="AR70" s="15"/>
      <c r="AS70" s="15"/>
      <c r="AT70" s="15"/>
      <c r="AU70" s="15"/>
      <c r="AV70" s="15"/>
      <c r="AW70" s="15"/>
    </row>
    <row r="71" spans="10:49" x14ac:dyDescent="0.2">
      <c r="J71" s="15"/>
      <c r="K71" s="15"/>
      <c r="L71" s="15"/>
      <c r="M71" s="15"/>
      <c r="N71" s="15"/>
      <c r="O71" s="15"/>
      <c r="P71" s="15"/>
      <c r="Q71" s="15"/>
      <c r="AL71" s="15"/>
      <c r="AM71" s="15"/>
      <c r="AN71" s="15"/>
      <c r="AO71" s="15"/>
      <c r="AP71" s="15"/>
      <c r="AQ71" s="15"/>
      <c r="AR71" s="15"/>
      <c r="AS71" s="15"/>
      <c r="AT71" s="15"/>
      <c r="AU71" s="15"/>
      <c r="AV71" s="15"/>
      <c r="AW71" s="15"/>
    </row>
    <row r="72" spans="10:49" x14ac:dyDescent="0.2">
      <c r="J72" s="15"/>
      <c r="K72" s="15"/>
      <c r="L72" s="15"/>
      <c r="M72" s="15"/>
      <c r="N72" s="15"/>
      <c r="O72" s="15"/>
      <c r="P72" s="15"/>
      <c r="Q72" s="15"/>
      <c r="AL72" s="15"/>
      <c r="AM72" s="15"/>
      <c r="AN72" s="15"/>
      <c r="AO72" s="15"/>
      <c r="AP72" s="15"/>
      <c r="AQ72" s="15"/>
      <c r="AR72" s="15"/>
      <c r="AS72" s="15"/>
      <c r="AT72" s="15"/>
      <c r="AU72" s="15"/>
      <c r="AV72" s="15"/>
      <c r="AW72" s="15"/>
    </row>
    <row r="73" spans="10:49" x14ac:dyDescent="0.2">
      <c r="J73" s="15"/>
      <c r="K73" s="15"/>
      <c r="L73" s="15"/>
      <c r="M73" s="15"/>
      <c r="N73" s="15"/>
      <c r="O73" s="15"/>
      <c r="P73" s="15"/>
      <c r="Q73" s="15"/>
      <c r="AL73" s="15"/>
      <c r="AM73" s="15"/>
      <c r="AN73" s="15"/>
      <c r="AO73" s="15"/>
      <c r="AP73" s="15"/>
      <c r="AQ73" s="15"/>
      <c r="AR73" s="15"/>
      <c r="AS73" s="15"/>
      <c r="AT73" s="15"/>
      <c r="AU73" s="15"/>
      <c r="AV73" s="15"/>
      <c r="AW73" s="15"/>
    </row>
    <row r="74" spans="10:49" x14ac:dyDescent="0.2">
      <c r="J74" s="15"/>
      <c r="K74" s="15"/>
      <c r="L74" s="15"/>
      <c r="M74" s="15"/>
      <c r="N74" s="15"/>
      <c r="O74" s="15"/>
      <c r="P74" s="15"/>
      <c r="Q74" s="15"/>
      <c r="AL74" s="15"/>
      <c r="AM74" s="15"/>
      <c r="AN74" s="15"/>
      <c r="AO74" s="15"/>
      <c r="AP74" s="15"/>
      <c r="AQ74" s="15"/>
      <c r="AR74" s="15"/>
      <c r="AS74" s="15"/>
      <c r="AT74" s="15"/>
      <c r="AU74" s="15"/>
      <c r="AV74" s="15"/>
      <c r="AW74" s="15"/>
    </row>
    <row r="75" spans="10:49" x14ac:dyDescent="0.2">
      <c r="J75" s="15"/>
      <c r="K75" s="15"/>
      <c r="L75" s="15"/>
      <c r="M75" s="15"/>
      <c r="N75" s="15"/>
      <c r="O75" s="15"/>
      <c r="P75" s="15"/>
      <c r="Q75" s="15"/>
      <c r="AL75" s="15"/>
      <c r="AM75" s="15"/>
      <c r="AN75" s="15"/>
      <c r="AO75" s="15"/>
      <c r="AP75" s="15"/>
      <c r="AQ75" s="15"/>
      <c r="AR75" s="15"/>
      <c r="AS75" s="15"/>
      <c r="AT75" s="15"/>
      <c r="AU75" s="15"/>
      <c r="AV75" s="15"/>
      <c r="AW75" s="15"/>
    </row>
    <row r="76" spans="10:49" x14ac:dyDescent="0.2">
      <c r="J76" s="15"/>
      <c r="K76" s="15"/>
      <c r="L76" s="15"/>
      <c r="M76" s="15"/>
      <c r="N76" s="15"/>
      <c r="O76" s="15"/>
      <c r="P76" s="15"/>
      <c r="Q76" s="15"/>
      <c r="AL76" s="15"/>
      <c r="AM76" s="15"/>
      <c r="AN76" s="15"/>
      <c r="AO76" s="15"/>
      <c r="AP76" s="15"/>
      <c r="AQ76" s="15"/>
      <c r="AR76" s="15"/>
      <c r="AS76" s="15"/>
      <c r="AT76" s="15"/>
      <c r="AU76" s="15"/>
      <c r="AV76" s="15"/>
      <c r="AW76" s="15"/>
    </row>
    <row r="77" spans="10:49" x14ac:dyDescent="0.2">
      <c r="J77" s="15"/>
      <c r="K77" s="15"/>
      <c r="L77" s="15"/>
      <c r="M77" s="15"/>
      <c r="N77" s="15"/>
      <c r="O77" s="15"/>
      <c r="P77" s="15"/>
      <c r="Q77" s="15"/>
      <c r="AL77" s="15"/>
      <c r="AM77" s="15"/>
      <c r="AN77" s="15"/>
      <c r="AO77" s="15"/>
      <c r="AP77" s="15"/>
      <c r="AQ77" s="15"/>
      <c r="AR77" s="15"/>
      <c r="AS77" s="15"/>
      <c r="AT77" s="15"/>
      <c r="AU77" s="15"/>
      <c r="AV77" s="15"/>
      <c r="AW77" s="15"/>
    </row>
    <row r="78" spans="10:49" x14ac:dyDescent="0.2">
      <c r="J78" s="15"/>
      <c r="K78" s="15"/>
      <c r="L78" s="15"/>
      <c r="M78" s="15"/>
      <c r="N78" s="15"/>
      <c r="O78" s="15"/>
      <c r="P78" s="15"/>
      <c r="Q78" s="15"/>
      <c r="AL78" s="15"/>
      <c r="AM78" s="15"/>
      <c r="AN78" s="15"/>
      <c r="AO78" s="15"/>
      <c r="AP78" s="15"/>
      <c r="AQ78" s="15"/>
      <c r="AR78" s="15"/>
      <c r="AS78" s="15"/>
      <c r="AT78" s="15"/>
      <c r="AU78" s="15"/>
      <c r="AV78" s="15"/>
      <c r="AW78" s="15"/>
    </row>
    <row r="79" spans="10:49" x14ac:dyDescent="0.2">
      <c r="J79" s="15"/>
      <c r="K79" s="15"/>
      <c r="L79" s="15"/>
      <c r="M79" s="15"/>
      <c r="N79" s="15"/>
      <c r="O79" s="15"/>
      <c r="P79" s="15"/>
      <c r="Q79" s="15"/>
      <c r="AL79" s="15"/>
      <c r="AM79" s="15"/>
      <c r="AN79" s="15"/>
      <c r="AO79" s="15"/>
      <c r="AP79" s="15"/>
      <c r="AQ79" s="15"/>
      <c r="AR79" s="15"/>
      <c r="AS79" s="15"/>
      <c r="AT79" s="15"/>
      <c r="AU79" s="15"/>
      <c r="AV79" s="15"/>
      <c r="AW79" s="15"/>
    </row>
    <row r="80" spans="10:49" x14ac:dyDescent="0.2">
      <c r="J80" s="15"/>
      <c r="K80" s="15"/>
      <c r="L80" s="15"/>
      <c r="M80" s="15"/>
      <c r="N80" s="15"/>
      <c r="O80" s="15"/>
      <c r="P80" s="15"/>
      <c r="Q80" s="15"/>
      <c r="AL80" s="15"/>
      <c r="AM80" s="15"/>
      <c r="AN80" s="15"/>
      <c r="AO80" s="15"/>
      <c r="AP80" s="15"/>
      <c r="AQ80" s="15"/>
      <c r="AR80" s="15"/>
      <c r="AS80" s="15"/>
      <c r="AT80" s="15"/>
      <c r="AU80" s="15"/>
      <c r="AV80" s="15"/>
      <c r="AW80" s="15"/>
    </row>
    <row r="81" spans="10:50" x14ac:dyDescent="0.2">
      <c r="J81" s="15"/>
      <c r="K81" s="15"/>
      <c r="L81" s="15"/>
      <c r="M81" s="15"/>
      <c r="N81" s="15"/>
      <c r="O81" s="15"/>
      <c r="P81" s="15"/>
      <c r="Q81" s="15"/>
      <c r="AL81" s="15"/>
      <c r="AM81" s="15"/>
      <c r="AN81" s="15"/>
      <c r="AO81" s="15"/>
      <c r="AP81" s="15"/>
      <c r="AQ81" s="15"/>
      <c r="AR81" s="15"/>
      <c r="AS81" s="15"/>
      <c r="AT81" s="15"/>
      <c r="AU81" s="15"/>
      <c r="AV81" s="15"/>
      <c r="AW81" s="15"/>
      <c r="AX81" s="15"/>
    </row>
    <row r="82" spans="10:50" x14ac:dyDescent="0.2">
      <c r="J82" s="15"/>
      <c r="K82" s="15"/>
      <c r="L82" s="15"/>
      <c r="M82" s="15"/>
      <c r="N82" s="15"/>
      <c r="O82" s="15"/>
      <c r="P82" s="15"/>
      <c r="Q82" s="15"/>
      <c r="AL82" s="30"/>
      <c r="AM82" s="378"/>
      <c r="AN82" s="378"/>
      <c r="AO82" s="378"/>
      <c r="AP82" s="377"/>
      <c r="AQ82" s="377"/>
      <c r="AR82" s="20"/>
      <c r="AS82" s="15"/>
      <c r="AT82" s="15"/>
      <c r="AU82" s="15"/>
      <c r="AV82" s="15"/>
      <c r="AW82" s="15"/>
      <c r="AX82" s="15"/>
    </row>
    <row r="83" spans="10:50" x14ac:dyDescent="0.2">
      <c r="J83" s="15"/>
      <c r="K83" s="15"/>
      <c r="L83" s="15"/>
      <c r="M83" s="15"/>
      <c r="N83" s="15"/>
      <c r="O83" s="15"/>
      <c r="P83" s="15"/>
      <c r="Q83" s="15"/>
      <c r="AL83" s="378"/>
      <c r="AM83" s="15"/>
      <c r="AN83" s="15"/>
      <c r="AO83" s="15"/>
      <c r="AP83" s="15"/>
      <c r="AQ83" s="15"/>
      <c r="AR83" s="15"/>
      <c r="AS83" s="15"/>
      <c r="AT83" s="15"/>
      <c r="AU83" s="15"/>
      <c r="AV83" s="15"/>
      <c r="AW83" s="15"/>
    </row>
    <row r="84" spans="10:50" x14ac:dyDescent="0.2">
      <c r="J84" s="15"/>
      <c r="K84" s="15"/>
      <c r="L84" s="15"/>
      <c r="M84" s="15"/>
      <c r="N84" s="15"/>
      <c r="O84" s="15"/>
      <c r="P84" s="15"/>
      <c r="Q84" s="15"/>
      <c r="AL84" s="20"/>
      <c r="AM84" s="15"/>
      <c r="AN84" s="15"/>
      <c r="AO84" s="15"/>
      <c r="AP84" s="15"/>
      <c r="AQ84" s="15"/>
      <c r="AR84" s="15"/>
      <c r="AS84" s="15"/>
      <c r="AT84" s="15"/>
      <c r="AU84" s="15"/>
      <c r="AV84" s="15"/>
      <c r="AW84" s="15"/>
    </row>
    <row r="85" spans="10:50" x14ac:dyDescent="0.2">
      <c r="J85" s="15"/>
      <c r="K85" s="15"/>
      <c r="L85" s="15"/>
      <c r="M85" s="15"/>
      <c r="N85" s="15"/>
      <c r="O85" s="15"/>
      <c r="P85" s="15"/>
      <c r="Q85" s="15"/>
      <c r="AL85" s="20"/>
      <c r="AM85" s="15"/>
      <c r="AN85" s="15"/>
      <c r="AO85" s="15"/>
      <c r="AP85" s="15"/>
      <c r="AQ85" s="15"/>
      <c r="AR85" s="15"/>
      <c r="AS85" s="15"/>
      <c r="AT85" s="15"/>
      <c r="AU85" s="15"/>
      <c r="AV85" s="15"/>
      <c r="AW85" s="15"/>
    </row>
    <row r="86" spans="10:50" x14ac:dyDescent="0.2">
      <c r="J86" s="15"/>
      <c r="K86" s="15"/>
      <c r="L86" s="15"/>
      <c r="M86" s="15"/>
      <c r="N86" s="15"/>
      <c r="O86" s="15"/>
      <c r="P86" s="15"/>
      <c r="Q86" s="15"/>
      <c r="AL86" s="30"/>
      <c r="AM86" s="15"/>
      <c r="AN86" s="15"/>
      <c r="AO86" s="15"/>
      <c r="AP86" s="15"/>
      <c r="AQ86" s="15"/>
      <c r="AR86" s="15"/>
      <c r="AS86" s="15"/>
      <c r="AT86" s="15"/>
      <c r="AU86" s="15"/>
      <c r="AV86" s="15"/>
      <c r="AW86" s="15"/>
    </row>
    <row r="87" spans="10:50" x14ac:dyDescent="0.2">
      <c r="J87" s="15"/>
      <c r="K87" s="15"/>
      <c r="L87" s="15"/>
      <c r="M87" s="15"/>
      <c r="N87" s="15"/>
      <c r="O87" s="15"/>
      <c r="P87" s="15"/>
      <c r="Q87" s="15"/>
      <c r="AL87" s="30"/>
      <c r="AM87" s="15"/>
      <c r="AN87" s="15"/>
      <c r="AO87" s="15"/>
      <c r="AP87" s="15"/>
      <c r="AQ87" s="15"/>
      <c r="AR87" s="15"/>
      <c r="AS87" s="15"/>
      <c r="AT87" s="15"/>
      <c r="AU87" s="15"/>
      <c r="AV87" s="15"/>
      <c r="AW87" s="15"/>
    </row>
    <row r="88" spans="10:50" x14ac:dyDescent="0.2">
      <c r="J88" s="15"/>
      <c r="K88" s="15"/>
      <c r="L88" s="15"/>
      <c r="M88" s="15"/>
      <c r="N88" s="15"/>
      <c r="O88" s="15"/>
      <c r="P88" s="15"/>
      <c r="Q88" s="15"/>
      <c r="AL88" s="30"/>
      <c r="AM88" s="15"/>
      <c r="AN88" s="15"/>
      <c r="AO88" s="15"/>
      <c r="AP88" s="15"/>
      <c r="AQ88" s="15"/>
      <c r="AR88" s="15"/>
      <c r="AS88" s="15"/>
      <c r="AT88" s="15"/>
      <c r="AU88" s="15"/>
      <c r="AV88" s="15"/>
      <c r="AW88" s="15"/>
    </row>
    <row r="89" spans="10:50" x14ac:dyDescent="0.2">
      <c r="J89" s="15"/>
      <c r="K89" s="15"/>
      <c r="L89" s="15"/>
      <c r="M89" s="15"/>
      <c r="N89" s="15"/>
      <c r="O89" s="15"/>
      <c r="P89" s="15"/>
      <c r="Q89" s="15"/>
      <c r="AL89" s="30"/>
      <c r="AM89" s="15"/>
      <c r="AN89" s="15"/>
      <c r="AO89" s="15"/>
      <c r="AP89" s="15"/>
      <c r="AQ89" s="15"/>
      <c r="AR89" s="15"/>
      <c r="AS89" s="15"/>
      <c r="AT89" s="15"/>
      <c r="AU89" s="15"/>
      <c r="AV89" s="15"/>
      <c r="AW89" s="15"/>
    </row>
    <row r="90" spans="10:50" x14ac:dyDescent="0.2">
      <c r="J90" s="15"/>
      <c r="K90" s="15"/>
      <c r="L90" s="15"/>
      <c r="M90" s="15"/>
      <c r="N90" s="15"/>
      <c r="O90" s="15"/>
      <c r="P90" s="15"/>
      <c r="Q90" s="15"/>
      <c r="AL90" s="30"/>
      <c r="AM90" s="15"/>
      <c r="AN90" s="15"/>
      <c r="AO90" s="15"/>
      <c r="AP90" s="15"/>
      <c r="AQ90" s="15"/>
      <c r="AR90" s="15"/>
      <c r="AS90" s="15"/>
      <c r="AT90" s="15"/>
      <c r="AU90" s="15"/>
      <c r="AV90" s="15"/>
      <c r="AW90" s="15"/>
    </row>
    <row r="91" spans="10:50" x14ac:dyDescent="0.2">
      <c r="J91" s="15"/>
      <c r="K91" s="15"/>
      <c r="L91" s="15"/>
      <c r="M91" s="15"/>
      <c r="N91" s="15"/>
      <c r="O91" s="15"/>
      <c r="P91" s="15"/>
      <c r="Q91" s="15"/>
      <c r="AL91" s="30"/>
      <c r="AM91" s="15"/>
      <c r="AN91" s="15"/>
      <c r="AO91" s="15"/>
      <c r="AP91" s="15"/>
      <c r="AQ91" s="15"/>
      <c r="AR91" s="15"/>
      <c r="AS91" s="15"/>
      <c r="AT91" s="15"/>
      <c r="AU91" s="15"/>
      <c r="AV91" s="15"/>
      <c r="AW91" s="15"/>
    </row>
    <row r="92" spans="10:50" x14ac:dyDescent="0.2">
      <c r="J92" s="15"/>
      <c r="K92" s="15"/>
      <c r="L92" s="15"/>
      <c r="M92" s="15"/>
      <c r="N92" s="15"/>
      <c r="O92" s="15"/>
      <c r="P92" s="15"/>
      <c r="Q92" s="15"/>
      <c r="AL92" s="30"/>
      <c r="AM92" s="15"/>
      <c r="AN92" s="15"/>
      <c r="AO92" s="15"/>
      <c r="AP92" s="15"/>
      <c r="AQ92" s="15"/>
      <c r="AR92" s="15"/>
      <c r="AS92" s="15"/>
      <c r="AT92" s="15"/>
      <c r="AU92" s="15"/>
      <c r="AV92" s="15"/>
      <c r="AW92" s="15"/>
    </row>
    <row r="93" spans="10:50" x14ac:dyDescent="0.2">
      <c r="J93" s="15"/>
      <c r="K93" s="15"/>
      <c r="L93" s="15"/>
      <c r="M93" s="15"/>
      <c r="N93" s="15"/>
      <c r="O93" s="15"/>
      <c r="P93" s="15"/>
      <c r="Q93" s="15"/>
      <c r="AL93" s="30"/>
      <c r="AM93" s="15"/>
      <c r="AN93" s="15"/>
      <c r="AO93" s="15"/>
      <c r="AP93" s="15"/>
      <c r="AQ93" s="15"/>
      <c r="AR93" s="15"/>
      <c r="AS93" s="15"/>
      <c r="AT93" s="15"/>
      <c r="AU93" s="15"/>
      <c r="AV93" s="15"/>
      <c r="AW93" s="15"/>
    </row>
    <row r="94" spans="10:50" x14ac:dyDescent="0.2">
      <c r="J94" s="15"/>
      <c r="K94" s="15"/>
      <c r="L94" s="15"/>
      <c r="M94" s="15"/>
      <c r="N94" s="15"/>
      <c r="O94" s="15"/>
      <c r="P94" s="15"/>
      <c r="Q94" s="15"/>
      <c r="AL94" s="30"/>
      <c r="AM94" s="15"/>
      <c r="AN94" s="15"/>
      <c r="AO94" s="15"/>
      <c r="AP94" s="15"/>
      <c r="AQ94" s="15"/>
      <c r="AR94" s="15"/>
      <c r="AS94" s="15"/>
      <c r="AT94" s="15"/>
      <c r="AU94" s="15"/>
      <c r="AV94" s="15"/>
      <c r="AW94" s="15"/>
    </row>
    <row r="95" spans="10:50" x14ac:dyDescent="0.2">
      <c r="J95" s="15"/>
      <c r="K95" s="15"/>
      <c r="L95" s="15"/>
      <c r="M95" s="15"/>
      <c r="N95" s="15"/>
      <c r="O95" s="15"/>
      <c r="P95" s="15"/>
      <c r="Q95" s="15"/>
      <c r="AL95" s="30"/>
      <c r="AM95" s="15"/>
      <c r="AN95" s="15"/>
      <c r="AO95" s="15"/>
      <c r="AP95" s="15"/>
      <c r="AQ95" s="15"/>
      <c r="AR95" s="15"/>
      <c r="AS95" s="15"/>
      <c r="AT95" s="15"/>
      <c r="AU95" s="15"/>
      <c r="AV95" s="15"/>
      <c r="AW95" s="15"/>
    </row>
    <row r="96" spans="10:50" x14ac:dyDescent="0.2">
      <c r="J96" s="15"/>
      <c r="K96" s="15"/>
      <c r="L96" s="15"/>
      <c r="M96" s="15"/>
      <c r="N96" s="15"/>
      <c r="O96" s="15"/>
      <c r="P96" s="15"/>
      <c r="Q96" s="15"/>
      <c r="AL96" s="30"/>
      <c r="AM96" s="15"/>
      <c r="AN96" s="15"/>
      <c r="AO96" s="15"/>
      <c r="AP96" s="15"/>
      <c r="AQ96" s="15"/>
      <c r="AR96" s="15"/>
      <c r="AS96" s="15"/>
      <c r="AT96" s="15"/>
      <c r="AU96" s="15"/>
      <c r="AV96" s="15"/>
      <c r="AW96" s="15"/>
    </row>
    <row r="97" spans="10:49" x14ac:dyDescent="0.2">
      <c r="J97" s="15"/>
      <c r="K97" s="15"/>
      <c r="L97" s="15"/>
      <c r="M97" s="15"/>
      <c r="N97" s="15"/>
      <c r="O97" s="15"/>
      <c r="P97" s="15"/>
      <c r="Q97" s="15"/>
      <c r="AL97" s="30"/>
      <c r="AM97" s="15"/>
      <c r="AN97" s="15"/>
      <c r="AO97" s="15"/>
      <c r="AP97" s="15"/>
      <c r="AQ97" s="15"/>
      <c r="AR97" s="15"/>
      <c r="AS97" s="15"/>
      <c r="AT97" s="15"/>
      <c r="AU97" s="15"/>
      <c r="AV97" s="15"/>
      <c r="AW97" s="15"/>
    </row>
    <row r="98" spans="10:49" x14ac:dyDescent="0.2">
      <c r="J98" s="15"/>
      <c r="K98" s="15"/>
      <c r="L98" s="15"/>
      <c r="M98" s="15"/>
      <c r="N98" s="15"/>
      <c r="O98" s="15"/>
      <c r="P98" s="15"/>
      <c r="Q98" s="15"/>
      <c r="AL98" s="30"/>
      <c r="AM98" s="15"/>
      <c r="AN98" s="15"/>
      <c r="AO98" s="15"/>
      <c r="AP98" s="15"/>
      <c r="AQ98" s="15"/>
      <c r="AR98" s="15"/>
      <c r="AS98" s="15"/>
      <c r="AT98" s="15"/>
      <c r="AU98" s="15"/>
      <c r="AV98" s="15"/>
      <c r="AW98" s="15"/>
    </row>
    <row r="99" spans="10:49" x14ac:dyDescent="0.2">
      <c r="J99" s="15"/>
      <c r="K99" s="15"/>
      <c r="L99" s="15"/>
      <c r="M99" s="15"/>
      <c r="N99" s="15"/>
      <c r="O99" s="15"/>
      <c r="P99" s="15"/>
      <c r="Q99" s="15"/>
      <c r="AL99" s="30"/>
      <c r="AM99" s="15"/>
      <c r="AN99" s="15"/>
      <c r="AO99" s="15"/>
      <c r="AP99" s="15"/>
      <c r="AQ99" s="15"/>
      <c r="AR99" s="15"/>
      <c r="AS99" s="15"/>
      <c r="AT99" s="15"/>
      <c r="AU99" s="15"/>
      <c r="AV99" s="15"/>
      <c r="AW99" s="15"/>
    </row>
    <row r="100" spans="10:49" x14ac:dyDescent="0.2">
      <c r="J100" s="15"/>
      <c r="K100" s="15"/>
      <c r="L100" s="15"/>
      <c r="M100" s="15"/>
      <c r="N100" s="15"/>
      <c r="O100" s="15"/>
      <c r="P100" s="15"/>
      <c r="Q100" s="15"/>
      <c r="AL100" s="30"/>
      <c r="AM100" s="15"/>
      <c r="AN100" s="15"/>
      <c r="AO100" s="15"/>
      <c r="AP100" s="15"/>
      <c r="AQ100" s="15"/>
      <c r="AR100" s="15"/>
      <c r="AS100" s="15"/>
      <c r="AT100" s="15"/>
      <c r="AU100" s="15"/>
      <c r="AV100" s="15"/>
      <c r="AW100" s="15"/>
    </row>
    <row r="101" spans="10:49" x14ac:dyDescent="0.2">
      <c r="J101" s="15"/>
      <c r="K101" s="15"/>
      <c r="L101" s="15"/>
      <c r="M101" s="15"/>
      <c r="N101" s="15"/>
      <c r="O101" s="15"/>
      <c r="P101" s="15"/>
      <c r="Q101" s="15"/>
      <c r="AL101" s="30"/>
      <c r="AM101" s="15"/>
      <c r="AN101" s="15"/>
      <c r="AO101" s="15"/>
      <c r="AP101" s="15"/>
      <c r="AQ101" s="15"/>
      <c r="AR101" s="15"/>
      <c r="AS101" s="15"/>
      <c r="AT101" s="15"/>
      <c r="AU101" s="15"/>
      <c r="AV101" s="15"/>
      <c r="AW101" s="15"/>
    </row>
    <row r="102" spans="10:49" x14ac:dyDescent="0.2">
      <c r="J102" s="15"/>
      <c r="K102" s="15"/>
      <c r="L102" s="15"/>
      <c r="M102" s="15"/>
      <c r="N102" s="15"/>
      <c r="O102" s="15"/>
      <c r="P102" s="15"/>
      <c r="Q102" s="15"/>
      <c r="AL102" s="30"/>
      <c r="AM102" s="15"/>
      <c r="AN102" s="15"/>
      <c r="AO102" s="15"/>
      <c r="AP102" s="15"/>
      <c r="AQ102" s="15"/>
      <c r="AR102" s="15"/>
      <c r="AS102" s="15"/>
      <c r="AT102" s="15"/>
      <c r="AU102" s="15"/>
      <c r="AV102" s="15"/>
      <c r="AW102" s="15"/>
    </row>
    <row r="103" spans="10:49" x14ac:dyDescent="0.2">
      <c r="J103" s="15"/>
      <c r="K103" s="15"/>
      <c r="L103" s="15"/>
      <c r="M103" s="15"/>
      <c r="N103" s="15"/>
      <c r="O103" s="15"/>
      <c r="P103" s="15"/>
      <c r="Q103" s="15"/>
      <c r="AL103" s="15"/>
      <c r="AM103" s="15"/>
      <c r="AN103" s="15"/>
      <c r="AO103" s="15"/>
      <c r="AP103" s="15"/>
      <c r="AQ103" s="15"/>
      <c r="AR103" s="15"/>
      <c r="AS103" s="15"/>
      <c r="AT103" s="15"/>
      <c r="AU103" s="15"/>
      <c r="AV103" s="15"/>
      <c r="AW103" s="15"/>
    </row>
    <row r="104" spans="10:49" x14ac:dyDescent="0.2">
      <c r="J104" s="15"/>
      <c r="K104" s="15"/>
      <c r="L104" s="15"/>
      <c r="M104" s="15"/>
      <c r="N104" s="15"/>
      <c r="O104" s="15"/>
      <c r="P104" s="15"/>
      <c r="Q104" s="15"/>
      <c r="AL104" s="15"/>
      <c r="AM104" s="15"/>
      <c r="AN104" s="15"/>
      <c r="AO104" s="15"/>
      <c r="AP104" s="15"/>
      <c r="AQ104" s="15"/>
      <c r="AR104" s="15"/>
      <c r="AS104" s="15"/>
      <c r="AT104" s="15"/>
      <c r="AU104" s="15"/>
      <c r="AV104" s="15"/>
      <c r="AW104" s="15"/>
    </row>
    <row r="105" spans="10:49" x14ac:dyDescent="0.2">
      <c r="J105" s="15"/>
      <c r="K105" s="15"/>
      <c r="L105" s="15"/>
      <c r="M105" s="15"/>
      <c r="N105" s="15"/>
      <c r="O105" s="15"/>
      <c r="P105" s="15"/>
      <c r="Q105" s="15"/>
      <c r="AL105" s="15"/>
      <c r="AM105" s="15"/>
      <c r="AN105" s="15"/>
      <c r="AO105" s="15"/>
      <c r="AP105" s="15"/>
      <c r="AQ105" s="15"/>
      <c r="AR105" s="15"/>
      <c r="AS105" s="15"/>
      <c r="AT105" s="15"/>
      <c r="AU105" s="15"/>
      <c r="AV105" s="15"/>
      <c r="AW105" s="15"/>
    </row>
    <row r="106" spans="10:49" x14ac:dyDescent="0.2">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row>
    <row r="107" spans="10:49" x14ac:dyDescent="0.2">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row>
    <row r="108" spans="10:49" x14ac:dyDescent="0.2">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row>
    <row r="109" spans="10:49" x14ac:dyDescent="0.2">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row>
    <row r="110" spans="10:49" x14ac:dyDescent="0.2">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row>
    <row r="111" spans="10:49" x14ac:dyDescent="0.2">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row>
    <row r="112" spans="10:49" x14ac:dyDescent="0.2">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row>
    <row r="113" spans="10:49" x14ac:dyDescent="0.2">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row>
    <row r="114" spans="10:49" x14ac:dyDescent="0.2">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row>
    <row r="115" spans="10:49" x14ac:dyDescent="0.2">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row>
    <row r="116" spans="10:49" x14ac:dyDescent="0.2">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row>
    <row r="117" spans="10:49" x14ac:dyDescent="0.2">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row>
    <row r="118" spans="10:49" x14ac:dyDescent="0.2">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row>
    <row r="119" spans="10:49" x14ac:dyDescent="0.2">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row>
    <row r="120" spans="10:49" x14ac:dyDescent="0.2">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row>
    <row r="121" spans="10:49" x14ac:dyDescent="0.2">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5"/>
      <c r="AN121" s="15"/>
      <c r="AO121" s="15"/>
      <c r="AP121" s="15"/>
      <c r="AQ121" s="15"/>
      <c r="AR121" s="15"/>
      <c r="AS121" s="15"/>
      <c r="AT121" s="15"/>
      <c r="AU121" s="15"/>
      <c r="AV121" s="15"/>
      <c r="AW121" s="15"/>
    </row>
    <row r="122" spans="10:49" x14ac:dyDescent="0.2">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5"/>
      <c r="AN122" s="15"/>
      <c r="AO122" s="15"/>
      <c r="AP122" s="15"/>
      <c r="AQ122" s="15"/>
      <c r="AR122" s="15"/>
      <c r="AS122" s="15"/>
      <c r="AT122" s="15"/>
      <c r="AU122" s="15"/>
      <c r="AV122" s="15"/>
      <c r="AW122" s="15"/>
    </row>
    <row r="123" spans="10:49" x14ac:dyDescent="0.2">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5"/>
      <c r="AN123" s="15"/>
      <c r="AO123" s="15"/>
      <c r="AP123" s="15"/>
      <c r="AQ123" s="15"/>
      <c r="AR123" s="15"/>
      <c r="AS123" s="15"/>
      <c r="AT123" s="15"/>
      <c r="AU123" s="15"/>
      <c r="AV123" s="15"/>
      <c r="AW123" s="15"/>
    </row>
    <row r="124" spans="10:49" x14ac:dyDescent="0.2">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5"/>
      <c r="AN124" s="15"/>
      <c r="AO124" s="15"/>
      <c r="AP124" s="15"/>
      <c r="AQ124" s="15"/>
      <c r="AR124" s="15"/>
      <c r="AS124" s="15"/>
      <c r="AT124" s="15"/>
      <c r="AU124" s="15"/>
      <c r="AV124" s="15"/>
      <c r="AW124" s="15"/>
    </row>
    <row r="125" spans="10:49" x14ac:dyDescent="0.2">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5"/>
      <c r="AN125" s="15"/>
      <c r="AO125" s="15"/>
      <c r="AP125" s="15"/>
      <c r="AQ125" s="15"/>
      <c r="AR125" s="15"/>
      <c r="AS125" s="15"/>
      <c r="AT125" s="15"/>
      <c r="AU125" s="15"/>
      <c r="AV125" s="15"/>
      <c r="AW125" s="15"/>
    </row>
    <row r="126" spans="10:49" x14ac:dyDescent="0.2">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5"/>
      <c r="AN126" s="15"/>
      <c r="AO126" s="15"/>
      <c r="AP126" s="15"/>
      <c r="AQ126" s="15"/>
      <c r="AR126" s="15"/>
      <c r="AS126" s="15"/>
      <c r="AT126" s="15"/>
      <c r="AU126" s="15"/>
      <c r="AV126" s="15"/>
      <c r="AW126" s="15"/>
    </row>
    <row r="127" spans="10:49" x14ac:dyDescent="0.2">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5"/>
      <c r="AS127" s="15"/>
      <c r="AT127" s="15"/>
      <c r="AU127" s="15"/>
      <c r="AV127" s="15"/>
      <c r="AW127" s="15"/>
    </row>
    <row r="128" spans="10:49" x14ac:dyDescent="0.2">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c r="AR128" s="15"/>
      <c r="AS128" s="15"/>
      <c r="AT128" s="15"/>
      <c r="AU128" s="15"/>
      <c r="AV128" s="15"/>
      <c r="AW128" s="15"/>
    </row>
    <row r="129" spans="10:49" x14ac:dyDescent="0.2">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15"/>
      <c r="AV129" s="15"/>
      <c r="AW129" s="15"/>
    </row>
    <row r="130" spans="10:49" x14ac:dyDescent="0.2">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c r="AU130" s="15"/>
      <c r="AV130" s="15"/>
      <c r="AW130" s="15"/>
    </row>
    <row r="131" spans="10:49" x14ac:dyDescent="0.2">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c r="AU131" s="15"/>
      <c r="AV131" s="15"/>
      <c r="AW131" s="15"/>
    </row>
    <row r="132" spans="10:49" x14ac:dyDescent="0.2">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c r="AU132" s="15"/>
      <c r="AV132" s="15"/>
      <c r="AW132" s="15"/>
    </row>
    <row r="133" spans="10:49" x14ac:dyDescent="0.2">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15"/>
      <c r="AV133" s="15"/>
      <c r="AW133" s="15"/>
    </row>
    <row r="134" spans="10:49" x14ac:dyDescent="0.2">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15"/>
      <c r="AW134" s="15"/>
    </row>
    <row r="135" spans="10:49" x14ac:dyDescent="0.2">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row>
    <row r="136" spans="10:49" x14ac:dyDescent="0.2">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row>
    <row r="137" spans="10:49" x14ac:dyDescent="0.2">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row>
    <row r="138" spans="10:49" x14ac:dyDescent="0.2">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row>
    <row r="139" spans="10:49" x14ac:dyDescent="0.2">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row>
    <row r="140" spans="10:49" x14ac:dyDescent="0.2">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15"/>
    </row>
    <row r="141" spans="10:49" x14ac:dyDescent="0.2">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row>
    <row r="142" spans="10:49" x14ac:dyDescent="0.2">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15"/>
    </row>
    <row r="143" spans="10:49" x14ac:dyDescent="0.2">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15"/>
    </row>
    <row r="144" spans="10:49" x14ac:dyDescent="0.2">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15"/>
    </row>
    <row r="145" spans="10:49" x14ac:dyDescent="0.2">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row>
    <row r="146" spans="10:49" x14ac:dyDescent="0.2">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row>
    <row r="147" spans="10:49" x14ac:dyDescent="0.2">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row>
    <row r="148" spans="10:49" x14ac:dyDescent="0.2">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15"/>
    </row>
    <row r="149" spans="10:49" x14ac:dyDescent="0.2">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15"/>
    </row>
    <row r="150" spans="10:49" x14ac:dyDescent="0.2">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15"/>
    </row>
    <row r="151" spans="10:49" x14ac:dyDescent="0.2">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15"/>
    </row>
    <row r="152" spans="10:49" x14ac:dyDescent="0.2">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15"/>
    </row>
    <row r="153" spans="10:49" x14ac:dyDescent="0.2">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15"/>
    </row>
    <row r="154" spans="10:49" x14ac:dyDescent="0.2">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row>
    <row r="155" spans="10:49" x14ac:dyDescent="0.2">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row>
    <row r="156" spans="10:49" x14ac:dyDescent="0.2">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row>
    <row r="157" spans="10:49" x14ac:dyDescent="0.2">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row>
    <row r="158" spans="10:49" x14ac:dyDescent="0.2">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row>
    <row r="159" spans="10:49" x14ac:dyDescent="0.2">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row>
    <row r="160" spans="10:49" x14ac:dyDescent="0.2">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row>
    <row r="161" spans="10:49" x14ac:dyDescent="0.2">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row>
    <row r="162" spans="10:49" x14ac:dyDescent="0.2">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row>
    <row r="163" spans="10:49" x14ac:dyDescent="0.2">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row>
    <row r="164" spans="10:49" x14ac:dyDescent="0.2">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row>
    <row r="165" spans="10:49" x14ac:dyDescent="0.2">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row>
    <row r="166" spans="10:49" x14ac:dyDescent="0.2">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row>
    <row r="167" spans="10:49" x14ac:dyDescent="0.2">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row>
    <row r="168" spans="10:49" x14ac:dyDescent="0.2">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row>
    <row r="169" spans="10:49" x14ac:dyDescent="0.2">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row>
    <row r="170" spans="10:49" x14ac:dyDescent="0.2">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row>
    <row r="171" spans="10:49" x14ac:dyDescent="0.2">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row>
    <row r="172" spans="10:49" x14ac:dyDescent="0.2">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row>
    <row r="173" spans="10:49" x14ac:dyDescent="0.2">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15"/>
    </row>
    <row r="174" spans="10:49" x14ac:dyDescent="0.2">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15"/>
    </row>
    <row r="175" spans="10:49" x14ac:dyDescent="0.2">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15"/>
    </row>
    <row r="176" spans="10:49" x14ac:dyDescent="0.2">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15"/>
    </row>
    <row r="177" spans="10:49" x14ac:dyDescent="0.2">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row>
    <row r="178" spans="10:49" x14ac:dyDescent="0.2">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row>
    <row r="179" spans="10:49" x14ac:dyDescent="0.2">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row>
    <row r="180" spans="10:49" x14ac:dyDescent="0.2">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row>
    <row r="181" spans="10:49" x14ac:dyDescent="0.2">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row>
    <row r="182" spans="10:49" x14ac:dyDescent="0.2">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row>
    <row r="183" spans="10:49" x14ac:dyDescent="0.2">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row>
    <row r="184" spans="10:49" x14ac:dyDescent="0.2">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row>
    <row r="185" spans="10:49" x14ac:dyDescent="0.2">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row>
    <row r="186" spans="10:49" x14ac:dyDescent="0.2">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row>
    <row r="187" spans="10:49" x14ac:dyDescent="0.2">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row>
    <row r="188" spans="10:49" x14ac:dyDescent="0.2">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row>
    <row r="189" spans="10:49" x14ac:dyDescent="0.2">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row>
    <row r="190" spans="10:49" x14ac:dyDescent="0.2">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row>
    <row r="191" spans="10:49" x14ac:dyDescent="0.2">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row>
    <row r="192" spans="10:49" x14ac:dyDescent="0.2">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row>
    <row r="193" spans="10:49" x14ac:dyDescent="0.2">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row>
    <row r="194" spans="10:49" x14ac:dyDescent="0.2">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row>
    <row r="195" spans="10:49" x14ac:dyDescent="0.2">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row>
    <row r="196" spans="10:49" x14ac:dyDescent="0.2">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row>
    <row r="197" spans="10:49" x14ac:dyDescent="0.2">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row>
    <row r="198" spans="10:49" x14ac:dyDescent="0.2">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row>
    <row r="199" spans="10:49" x14ac:dyDescent="0.2">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row>
    <row r="200" spans="10:49" x14ac:dyDescent="0.2">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row>
    <row r="201" spans="10:49" x14ac:dyDescent="0.2">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row>
    <row r="202" spans="10:49" x14ac:dyDescent="0.2">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row>
    <row r="203" spans="10:49" x14ac:dyDescent="0.2">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row>
    <row r="204" spans="10:49" x14ac:dyDescent="0.2">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row>
    <row r="205" spans="10:49" x14ac:dyDescent="0.2">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row>
    <row r="206" spans="10:49" x14ac:dyDescent="0.2">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row>
    <row r="207" spans="10:49" x14ac:dyDescent="0.2">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row>
    <row r="208" spans="10:49" x14ac:dyDescent="0.2">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row>
    <row r="209" spans="10:49" x14ac:dyDescent="0.2">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row>
    <row r="210" spans="10:49" x14ac:dyDescent="0.2">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row>
    <row r="211" spans="10:49" x14ac:dyDescent="0.2">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row>
    <row r="212" spans="10:49" x14ac:dyDescent="0.2">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row>
    <row r="213" spans="10:49" x14ac:dyDescent="0.2">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row>
    <row r="214" spans="10:49" x14ac:dyDescent="0.2">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row>
    <row r="215" spans="10:49" x14ac:dyDescent="0.2">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row>
    <row r="216" spans="10:49" x14ac:dyDescent="0.2">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row>
    <row r="217" spans="10:49" x14ac:dyDescent="0.2">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row>
    <row r="218" spans="10:49" x14ac:dyDescent="0.2">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row>
    <row r="219" spans="10:49" x14ac:dyDescent="0.2">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row>
    <row r="220" spans="10:49" x14ac:dyDescent="0.2">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row>
    <row r="221" spans="10:49" x14ac:dyDescent="0.2">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row>
    <row r="222" spans="10:49" x14ac:dyDescent="0.2">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row>
    <row r="223" spans="10:49" x14ac:dyDescent="0.2">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row>
    <row r="224" spans="10:49" x14ac:dyDescent="0.2">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row>
    <row r="225" spans="10:49" x14ac:dyDescent="0.2">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row>
    <row r="226" spans="10:49" x14ac:dyDescent="0.2">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row>
    <row r="227" spans="10:49" x14ac:dyDescent="0.2">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row>
    <row r="228" spans="10:49" x14ac:dyDescent="0.2">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row>
    <row r="229" spans="10:49" x14ac:dyDescent="0.2">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row>
    <row r="230" spans="10:49" x14ac:dyDescent="0.2">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row>
    <row r="231" spans="10:49" x14ac:dyDescent="0.2">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row>
    <row r="232" spans="10:49" x14ac:dyDescent="0.2">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row>
    <row r="233" spans="10:49" x14ac:dyDescent="0.2">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row>
    <row r="234" spans="10:49" x14ac:dyDescent="0.2">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row>
    <row r="235" spans="10:49" x14ac:dyDescent="0.2">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row>
    <row r="236" spans="10:49" x14ac:dyDescent="0.2">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row>
    <row r="237" spans="10:49" x14ac:dyDescent="0.2">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row>
    <row r="238" spans="10:49" x14ac:dyDescent="0.2">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row>
    <row r="239" spans="10:49" x14ac:dyDescent="0.2">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row>
    <row r="240" spans="10:49" x14ac:dyDescent="0.2">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row>
    <row r="241" spans="10:49" x14ac:dyDescent="0.2">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row>
    <row r="242" spans="10:49" x14ac:dyDescent="0.2">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row>
    <row r="243" spans="10:49" x14ac:dyDescent="0.2">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row>
    <row r="244" spans="10:49" x14ac:dyDescent="0.2">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row>
    <row r="245" spans="10:49" x14ac:dyDescent="0.2">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row>
    <row r="246" spans="10:49" x14ac:dyDescent="0.2">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row>
    <row r="247" spans="10:49" x14ac:dyDescent="0.2">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row>
    <row r="248" spans="10:49" x14ac:dyDescent="0.2">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row>
    <row r="249" spans="10:49" x14ac:dyDescent="0.2">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row>
    <row r="250" spans="10:49" x14ac:dyDescent="0.2">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row>
    <row r="251" spans="10:49" x14ac:dyDescent="0.2">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row>
    <row r="252" spans="10:49" x14ac:dyDescent="0.2">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row>
    <row r="253" spans="10:49" x14ac:dyDescent="0.2">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row>
    <row r="254" spans="10:49" x14ac:dyDescent="0.2">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row>
    <row r="255" spans="10:49" x14ac:dyDescent="0.2">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row>
    <row r="256" spans="10:49" x14ac:dyDescent="0.2">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row>
    <row r="257" spans="10:49" x14ac:dyDescent="0.2">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row>
    <row r="258" spans="10:49" x14ac:dyDescent="0.2">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row>
    <row r="259" spans="10:49" x14ac:dyDescent="0.2">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row>
    <row r="260" spans="10:49" x14ac:dyDescent="0.2">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row>
    <row r="261" spans="10:49" x14ac:dyDescent="0.2">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row>
    <row r="262" spans="10:49" x14ac:dyDescent="0.2">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row>
    <row r="263" spans="10:49" x14ac:dyDescent="0.2">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row>
    <row r="264" spans="10:49" x14ac:dyDescent="0.2">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row>
    <row r="265" spans="10:49" x14ac:dyDescent="0.2">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row>
    <row r="266" spans="10:49" x14ac:dyDescent="0.2">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row>
    <row r="267" spans="10:49" x14ac:dyDescent="0.2">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row>
    <row r="268" spans="10:49" x14ac:dyDescent="0.2">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row>
    <row r="269" spans="10:49" x14ac:dyDescent="0.2">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row>
    <row r="270" spans="10:49" x14ac:dyDescent="0.2">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row>
  </sheetData>
  <sheetProtection password="CC71" sheet="1" objects="1" scenarios="1" formatCells="0" formatColumns="0" formatRows="0"/>
  <mergeCells count="8">
    <mergeCell ref="G1:H1"/>
    <mergeCell ref="F5:H5"/>
    <mergeCell ref="A40:A42"/>
    <mergeCell ref="C40:D40"/>
    <mergeCell ref="E40:G40"/>
    <mergeCell ref="C41:D41"/>
    <mergeCell ref="E41:G41"/>
    <mergeCell ref="E42:G42"/>
  </mergeCells>
  <conditionalFormatting sqref="D4:D38">
    <cfRule type="expression" dxfId="57" priority="1" stopIfTrue="1">
      <formula>$H$3="Punkte"</formula>
    </cfRule>
    <cfRule type="expression" dxfId="56" priority="2" stopIfTrue="1">
      <formula>$H$3="BE"</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63" right="0.61" top="0.53" bottom="0.44" header="0.4921259845" footer="0.4921259845"/>
  <pageSetup paperSize="9" orientation="portrait" horizontalDpi="1200" verticalDpi="12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4"/>
  </sheetPr>
  <dimension ref="A1:AX270"/>
  <sheetViews>
    <sheetView showGridLines="0" workbookViewId="0">
      <selection activeCell="H36" sqref="H36"/>
    </sheetView>
  </sheetViews>
  <sheetFormatPr baseColWidth="10" defaultRowHeight="12.75" x14ac:dyDescent="0.2"/>
  <cols>
    <col min="1" max="1" width="4.5703125" style="163" customWidth="1"/>
    <col min="2" max="2" width="28" style="163" customWidth="1"/>
    <col min="3" max="3" width="8.5703125" style="163" customWidth="1"/>
    <col min="4" max="4" width="6.5703125" style="163" customWidth="1"/>
    <col min="5" max="5" width="7.7109375" style="163" customWidth="1"/>
    <col min="6" max="6" width="8.42578125" style="163" customWidth="1"/>
    <col min="7" max="7" width="9" style="163" customWidth="1"/>
    <col min="8" max="8" width="9.5703125" style="163" customWidth="1"/>
    <col min="9" max="9" width="6.28515625" style="163" customWidth="1"/>
    <col min="10" max="10" width="4" style="163" hidden="1" customWidth="1"/>
    <col min="11" max="11" width="3.5703125" style="163" customWidth="1"/>
    <col min="12" max="12" width="8.7109375" style="163" customWidth="1"/>
    <col min="13" max="17" width="11.42578125" style="163"/>
    <col min="18" max="18" width="10.5703125" style="163" bestFit="1" customWidth="1"/>
    <col min="19" max="19" width="9.85546875" style="163" bestFit="1" customWidth="1"/>
    <col min="20" max="21" width="11.42578125" style="163"/>
    <col min="22" max="22" width="5.140625" style="163" customWidth="1"/>
    <col min="23" max="23" width="11.42578125" style="163"/>
    <col min="24" max="24" width="12" style="163" customWidth="1"/>
    <col min="25" max="27" width="11.42578125" style="163"/>
    <col min="28" max="28" width="1.42578125" style="163" customWidth="1"/>
    <col min="29" max="33" width="11.42578125" style="163"/>
    <col min="34" max="34" width="0.85546875" style="163" customWidth="1"/>
    <col min="35" max="16384" width="11.42578125" style="163"/>
  </cols>
  <sheetData>
    <row r="1" spans="1:14" ht="15" x14ac:dyDescent="0.25">
      <c r="A1" s="158"/>
      <c r="B1" s="159" t="s">
        <v>45</v>
      </c>
      <c r="C1" s="379" t="str">
        <f>IF(Notenbogen!E1="","",Notenbogen!E1)</f>
        <v/>
      </c>
      <c r="D1" s="187"/>
      <c r="E1" s="158"/>
      <c r="F1" s="160" t="s">
        <v>13</v>
      </c>
      <c r="G1" s="536"/>
      <c r="H1" s="542"/>
      <c r="K1" s="173"/>
    </row>
    <row r="2" spans="1:14" x14ac:dyDescent="0.2">
      <c r="A2" s="158"/>
      <c r="B2" s="164" t="s">
        <v>11</v>
      </c>
      <c r="C2" s="165" t="str">
        <f>IF(Notenbogen!B1="","",Notenbogen!B1)</f>
        <v/>
      </c>
      <c r="D2" s="165"/>
      <c r="E2" s="166"/>
      <c r="F2" s="164" t="s">
        <v>0</v>
      </c>
      <c r="G2" s="167" t="str">
        <f>IF(Notenbogen!M1="","",Notenbogen!M1)</f>
        <v/>
      </c>
      <c r="H2" s="158"/>
      <c r="I2" s="158"/>
      <c r="J2" s="158"/>
      <c r="K2" s="173"/>
    </row>
    <row r="3" spans="1:14" x14ac:dyDescent="0.2">
      <c r="A3" s="9" t="s">
        <v>3</v>
      </c>
      <c r="B3" s="145" t="s">
        <v>4</v>
      </c>
      <c r="C3" s="9" t="s">
        <v>18</v>
      </c>
      <c r="D3" s="9" t="s">
        <v>19</v>
      </c>
      <c r="E3" s="99" t="s">
        <v>42</v>
      </c>
      <c r="F3" s="114"/>
      <c r="G3" s="161" t="s">
        <v>48</v>
      </c>
      <c r="H3" s="109" t="s">
        <v>19</v>
      </c>
      <c r="I3" s="158"/>
      <c r="J3" s="158"/>
      <c r="K3" s="173"/>
      <c r="L3" s="115"/>
      <c r="M3" s="115"/>
      <c r="N3" s="114"/>
    </row>
    <row r="4" spans="1:14" x14ac:dyDescent="0.2">
      <c r="A4" s="9">
        <v>1</v>
      </c>
      <c r="B4" s="145" t="str">
        <f>IF(Notenbogen!B4&lt;&gt;"", Notenbogen!B4, "")</f>
        <v/>
      </c>
      <c r="C4" s="154" t="str">
        <f>IF(D4="","",IF($H$3="BE",LOOKUP(IF(E4="",D4+0.01,D4*$H$30/E4+0.5),NB!$X$396:$X$411,NB!$Y$396:$Y$411),D4))</f>
        <v/>
      </c>
      <c r="D4" s="4"/>
      <c r="E4" s="198"/>
      <c r="F4" s="158"/>
      <c r="G4" s="158"/>
      <c r="H4" s="158"/>
      <c r="I4" s="158"/>
      <c r="J4" s="168" t="str">
        <f t="shared" ref="J4:J38" si="0">+B4&amp;D4</f>
        <v/>
      </c>
      <c r="K4" s="173"/>
      <c r="L4" s="110"/>
      <c r="M4" s="110"/>
      <c r="N4" s="114"/>
    </row>
    <row r="5" spans="1:14" x14ac:dyDescent="0.2">
      <c r="A5" s="9">
        <v>2</v>
      </c>
      <c r="B5" s="145" t="str">
        <f>IF(Notenbogen!B5&lt;&gt;"", Notenbogen!B5, "")</f>
        <v/>
      </c>
      <c r="C5" s="154" t="str">
        <f>IF(D5="","",IF($H$3="BE",LOOKUP(IF(E5="",D5+0.01,D5*$H$30/E5+0.5),NB!$X$396:$X$411,NB!$Y$396:$Y$411),D5))</f>
        <v/>
      </c>
      <c r="D5" s="4"/>
      <c r="E5" s="104"/>
      <c r="F5" s="523" t="s">
        <v>12</v>
      </c>
      <c r="G5" s="524"/>
      <c r="H5" s="524"/>
      <c r="I5" s="158"/>
      <c r="J5" s="168" t="str">
        <f t="shared" si="0"/>
        <v/>
      </c>
      <c r="K5" s="173"/>
      <c r="L5" s="110"/>
      <c r="M5" s="110"/>
      <c r="N5" s="114"/>
    </row>
    <row r="6" spans="1:14" x14ac:dyDescent="0.2">
      <c r="A6" s="9">
        <v>3</v>
      </c>
      <c r="B6" s="145" t="str">
        <f>IF(Notenbogen!B6&lt;&gt;"", Notenbogen!B6, "")</f>
        <v/>
      </c>
      <c r="C6" s="154" t="str">
        <f>IF(D6="","",IF($H$3="BE",LOOKUP(IF(E6="",D6+0.01,D6*$H$30/E6+0.5),NB!$X$396:$X$411,NB!$Y$396:$Y$411),D6))</f>
        <v/>
      </c>
      <c r="D6" s="4"/>
      <c r="E6" s="104"/>
      <c r="F6" s="169" t="s">
        <v>18</v>
      </c>
      <c r="G6" s="137" t="s">
        <v>5</v>
      </c>
      <c r="H6" s="169" t="s">
        <v>17</v>
      </c>
      <c r="I6" s="158"/>
      <c r="J6" s="168" t="str">
        <f t="shared" si="0"/>
        <v/>
      </c>
      <c r="K6" s="173"/>
      <c r="L6" s="110"/>
      <c r="M6" s="110"/>
      <c r="N6" s="114"/>
    </row>
    <row r="7" spans="1:14" x14ac:dyDescent="0.2">
      <c r="A7" s="9">
        <v>4</v>
      </c>
      <c r="B7" s="145" t="str">
        <f>IF(Notenbogen!B7&lt;&gt;"", Notenbogen!B7, "")</f>
        <v/>
      </c>
      <c r="C7" s="154" t="str">
        <f>IF(D7="","",IF($H$3="BE",LOOKUP(IF(E7="",D7+0.01,D7*$H$30/E7+0.5),NB!$X$396:$X$411,NB!$Y$396:$Y$411),D7))</f>
        <v/>
      </c>
      <c r="D7" s="4"/>
      <c r="E7" s="104"/>
      <c r="F7" s="170">
        <v>15</v>
      </c>
      <c r="G7" s="88">
        <f t="shared" ref="G7:G22" si="1">IF(G$25="","",COUNTIF(C$4:C$38,F7))</f>
        <v>0</v>
      </c>
      <c r="H7" s="100" t="e">
        <f t="shared" ref="H7:H22" si="2">IF(G$25="","",G7/G$25)</f>
        <v>#DIV/0!</v>
      </c>
      <c r="I7" s="158"/>
      <c r="J7" s="168" t="str">
        <f t="shared" si="0"/>
        <v/>
      </c>
      <c r="K7" s="173"/>
      <c r="L7" s="114"/>
      <c r="M7" s="114"/>
      <c r="N7" s="114"/>
    </row>
    <row r="8" spans="1:14" x14ac:dyDescent="0.2">
      <c r="A8" s="9">
        <v>5</v>
      </c>
      <c r="B8" s="145" t="str">
        <f>IF(Notenbogen!B8&lt;&gt;"", Notenbogen!B8, "")</f>
        <v/>
      </c>
      <c r="C8" s="154" t="str">
        <f>IF(D8="","",IF($H$3="BE",LOOKUP(IF(E8="",D8+0.01,D8*$H$30/E8+0.5),NB!$X$396:$X$411,NB!$Y$396:$Y$411),D8))</f>
        <v/>
      </c>
      <c r="D8" s="4"/>
      <c r="E8" s="104"/>
      <c r="F8" s="171">
        <v>14</v>
      </c>
      <c r="G8" s="84">
        <f t="shared" si="1"/>
        <v>0</v>
      </c>
      <c r="H8" s="101" t="e">
        <f t="shared" si="2"/>
        <v>#DIV/0!</v>
      </c>
      <c r="I8" s="195" t="e">
        <f>+H7+H8+H9</f>
        <v>#DIV/0!</v>
      </c>
      <c r="J8" s="168" t="str">
        <f t="shared" si="0"/>
        <v/>
      </c>
      <c r="K8" s="173"/>
      <c r="L8" s="110"/>
      <c r="M8" s="110"/>
      <c r="N8" s="114"/>
    </row>
    <row r="9" spans="1:14" x14ac:dyDescent="0.2">
      <c r="A9" s="9">
        <v>6</v>
      </c>
      <c r="B9" s="145" t="str">
        <f>IF(Notenbogen!B9&lt;&gt;"", Notenbogen!B9, "")</f>
        <v/>
      </c>
      <c r="C9" s="154" t="str">
        <f>IF(D9="","",IF($H$3="BE",LOOKUP(IF(E9="",D9+0.01,D9*$H$30/E9+0.5),NB!$X$396:$X$411,NB!$Y$396:$Y$411),D9))</f>
        <v/>
      </c>
      <c r="D9" s="4"/>
      <c r="E9" s="104"/>
      <c r="F9" s="172">
        <v>13</v>
      </c>
      <c r="G9" s="93">
        <f t="shared" si="1"/>
        <v>0</v>
      </c>
      <c r="H9" s="102" t="e">
        <f t="shared" si="2"/>
        <v>#DIV/0!</v>
      </c>
      <c r="I9" s="199">
        <f>+G7+G8+G9</f>
        <v>0</v>
      </c>
      <c r="J9" s="168" t="str">
        <f t="shared" si="0"/>
        <v/>
      </c>
      <c r="K9" s="173"/>
      <c r="L9" s="110"/>
      <c r="M9" s="110"/>
      <c r="N9" s="114"/>
    </row>
    <row r="10" spans="1:14" x14ac:dyDescent="0.2">
      <c r="A10" s="9">
        <v>7</v>
      </c>
      <c r="B10" s="145" t="str">
        <f>IF(Notenbogen!B10&lt;&gt;"", Notenbogen!B10, "")</f>
        <v/>
      </c>
      <c r="C10" s="154" t="str">
        <f>IF(D10="","",IF($H$3="BE",LOOKUP(IF(E10="",D10+0.01,D10*$H$30/E10+0.5),NB!$X$396:$X$411,NB!$Y$396:$Y$411),D10))</f>
        <v/>
      </c>
      <c r="D10" s="4"/>
      <c r="E10" s="104"/>
      <c r="F10" s="170">
        <v>12</v>
      </c>
      <c r="G10" s="88">
        <f t="shared" si="1"/>
        <v>0</v>
      </c>
      <c r="H10" s="100" t="e">
        <f t="shared" si="2"/>
        <v>#DIV/0!</v>
      </c>
      <c r="I10" s="158"/>
      <c r="J10" s="168" t="str">
        <f t="shared" si="0"/>
        <v/>
      </c>
      <c r="K10" s="173"/>
      <c r="L10" s="110"/>
      <c r="M10" s="110"/>
      <c r="N10" s="114"/>
    </row>
    <row r="11" spans="1:14" x14ac:dyDescent="0.2">
      <c r="A11" s="9">
        <v>8</v>
      </c>
      <c r="B11" s="145" t="str">
        <f>IF(Notenbogen!B11&lt;&gt;"", Notenbogen!B11, "")</f>
        <v/>
      </c>
      <c r="C11" s="154" t="str">
        <f>IF(D11="","",IF($H$3="BE",LOOKUP(IF(E11="",D11+0.01,D11*$H$30/E11+0.5),NB!$X$396:$X$411,NB!$Y$396:$Y$411),D11))</f>
        <v/>
      </c>
      <c r="D11" s="4"/>
      <c r="E11" s="104"/>
      <c r="F11" s="171">
        <v>11</v>
      </c>
      <c r="G11" s="84">
        <f t="shared" si="1"/>
        <v>0</v>
      </c>
      <c r="H11" s="101" t="e">
        <f t="shared" si="2"/>
        <v>#DIV/0!</v>
      </c>
      <c r="I11" s="195" t="e">
        <f>+H10+H11+H12</f>
        <v>#DIV/0!</v>
      </c>
      <c r="J11" s="168" t="str">
        <f t="shared" si="0"/>
        <v/>
      </c>
      <c r="K11" s="173"/>
      <c r="L11" s="110"/>
      <c r="M11" s="110"/>
      <c r="N11" s="114"/>
    </row>
    <row r="12" spans="1:14" x14ac:dyDescent="0.2">
      <c r="A12" s="9">
        <v>9</v>
      </c>
      <c r="B12" s="145" t="str">
        <f>IF(Notenbogen!B12&lt;&gt;"", Notenbogen!B12, "")</f>
        <v/>
      </c>
      <c r="C12" s="154" t="str">
        <f>IF(D12="","",IF($H$3="BE",LOOKUP(IF(E12="",D12+0.01,D12*$H$30/E12+0.5),NB!$X$396:$X$411,NB!$Y$396:$Y$411),D12))</f>
        <v/>
      </c>
      <c r="D12" s="4"/>
      <c r="E12" s="104"/>
      <c r="F12" s="172">
        <v>10</v>
      </c>
      <c r="G12" s="93">
        <f t="shared" si="1"/>
        <v>0</v>
      </c>
      <c r="H12" s="102" t="e">
        <f t="shared" si="2"/>
        <v>#DIV/0!</v>
      </c>
      <c r="I12" s="199">
        <f>+G10+G11+G12</f>
        <v>0</v>
      </c>
      <c r="J12" s="168" t="str">
        <f t="shared" si="0"/>
        <v/>
      </c>
      <c r="K12" s="173"/>
      <c r="L12" s="114"/>
      <c r="M12" s="114"/>
      <c r="N12" s="114"/>
    </row>
    <row r="13" spans="1:14" x14ac:dyDescent="0.2">
      <c r="A13" s="9">
        <v>10</v>
      </c>
      <c r="B13" s="145" t="str">
        <f>IF(Notenbogen!B13&lt;&gt;"", Notenbogen!B13, "")</f>
        <v/>
      </c>
      <c r="C13" s="154" t="str">
        <f>IF(D13="","",IF($H$3="BE",LOOKUP(IF(E13="",D13+0.01,D13*$H$30/E13+0.5),NB!$X$396:$X$411,NB!$Y$396:$Y$411),D13))</f>
        <v/>
      </c>
      <c r="D13" s="4"/>
      <c r="E13" s="104"/>
      <c r="F13" s="97">
        <v>9</v>
      </c>
      <c r="G13" s="88">
        <f t="shared" si="1"/>
        <v>0</v>
      </c>
      <c r="H13" s="100" t="e">
        <f t="shared" si="2"/>
        <v>#DIV/0!</v>
      </c>
      <c r="I13" s="158"/>
      <c r="J13" s="168" t="str">
        <f t="shared" si="0"/>
        <v/>
      </c>
      <c r="K13" s="173"/>
      <c r="L13" s="110"/>
      <c r="M13" s="110"/>
      <c r="N13" s="114"/>
    </row>
    <row r="14" spans="1:14" x14ac:dyDescent="0.2">
      <c r="A14" s="9">
        <v>11</v>
      </c>
      <c r="B14" s="145" t="str">
        <f>IF(Notenbogen!B14&lt;&gt;"", Notenbogen!B14, "")</f>
        <v/>
      </c>
      <c r="C14" s="154" t="str">
        <f>IF(D14="","",IF($H$3="BE",LOOKUP(IF(E14="",D14+0.01,D14*$H$30/E14+0.5),NB!$X$396:$X$411,NB!$Y$396:$Y$411),D14))</f>
        <v/>
      </c>
      <c r="D14" s="4"/>
      <c r="E14" s="104"/>
      <c r="F14" s="171">
        <v>8</v>
      </c>
      <c r="G14" s="84">
        <f t="shared" si="1"/>
        <v>0</v>
      </c>
      <c r="H14" s="101" t="e">
        <f t="shared" si="2"/>
        <v>#DIV/0!</v>
      </c>
      <c r="I14" s="195" t="e">
        <f>+H13+H14+H15</f>
        <v>#DIV/0!</v>
      </c>
      <c r="J14" s="168" t="str">
        <f t="shared" si="0"/>
        <v/>
      </c>
      <c r="K14" s="173"/>
      <c r="L14" s="114"/>
      <c r="M14" s="114"/>
      <c r="N14" s="114"/>
    </row>
    <row r="15" spans="1:14" x14ac:dyDescent="0.2">
      <c r="A15" s="9">
        <v>12</v>
      </c>
      <c r="B15" s="145" t="str">
        <f>IF(Notenbogen!B15&lt;&gt;"", Notenbogen!B15, "")</f>
        <v/>
      </c>
      <c r="C15" s="154" t="str">
        <f>IF(D15="","",IF($H$3="BE",LOOKUP(IF(E15="",D15+0.01,D15*$H$30/E15+0.5),NB!$X$396:$X$411,NB!$Y$396:$Y$411),D15))</f>
        <v/>
      </c>
      <c r="D15" s="4"/>
      <c r="E15" s="104"/>
      <c r="F15" s="96">
        <v>7</v>
      </c>
      <c r="G15" s="93">
        <f t="shared" si="1"/>
        <v>0</v>
      </c>
      <c r="H15" s="102" t="e">
        <f t="shared" si="2"/>
        <v>#DIV/0!</v>
      </c>
      <c r="I15" s="199">
        <f>+G13+G14+G15</f>
        <v>0</v>
      </c>
      <c r="J15" s="168" t="str">
        <f t="shared" si="0"/>
        <v/>
      </c>
      <c r="K15" s="173"/>
    </row>
    <row r="16" spans="1:14" x14ac:dyDescent="0.2">
      <c r="A16" s="9">
        <v>13</v>
      </c>
      <c r="B16" s="145" t="str">
        <f>IF(Notenbogen!B16&lt;&gt;"", Notenbogen!B16, "")</f>
        <v/>
      </c>
      <c r="C16" s="154" t="str">
        <f>IF(D16="","",IF($H$3="BE",LOOKUP(IF(E16="",D16+0.01,D16*$H$30/E16+0.5),NB!$X$396:$X$411,NB!$Y$396:$Y$411),D16))</f>
        <v/>
      </c>
      <c r="D16" s="4"/>
      <c r="E16" s="104"/>
      <c r="F16" s="97">
        <v>6</v>
      </c>
      <c r="G16" s="88">
        <f t="shared" si="1"/>
        <v>0</v>
      </c>
      <c r="H16" s="100" t="e">
        <f t="shared" si="2"/>
        <v>#DIV/0!</v>
      </c>
      <c r="I16" s="158"/>
      <c r="J16" s="168" t="str">
        <f t="shared" si="0"/>
        <v/>
      </c>
      <c r="K16" s="173"/>
    </row>
    <row r="17" spans="1:12" x14ac:dyDescent="0.2">
      <c r="A17" s="9">
        <v>14</v>
      </c>
      <c r="B17" s="145" t="str">
        <f>IF(Notenbogen!B17&lt;&gt;"", Notenbogen!B17, "")</f>
        <v/>
      </c>
      <c r="C17" s="154" t="str">
        <f>IF(D17="","",IF($H$3="BE",LOOKUP(IF(E17="",D17+0.01,D17*$H$30/E17+0.5),NB!$X$396:$X$411,NB!$Y$396:$Y$411),D17))</f>
        <v/>
      </c>
      <c r="D17" s="4"/>
      <c r="E17" s="104"/>
      <c r="F17" s="98">
        <v>5</v>
      </c>
      <c r="G17" s="84">
        <f t="shared" si="1"/>
        <v>0</v>
      </c>
      <c r="H17" s="101" t="e">
        <f t="shared" si="2"/>
        <v>#DIV/0!</v>
      </c>
      <c r="I17" s="195" t="e">
        <f>+H16+H17+H18</f>
        <v>#DIV/0!</v>
      </c>
      <c r="J17" s="168" t="str">
        <f t="shared" si="0"/>
        <v/>
      </c>
      <c r="K17" s="173"/>
    </row>
    <row r="18" spans="1:12" x14ac:dyDescent="0.2">
      <c r="A18" s="9">
        <v>15</v>
      </c>
      <c r="B18" s="145" t="str">
        <f>IF(Notenbogen!B18&lt;&gt;"", Notenbogen!B18, "")</f>
        <v/>
      </c>
      <c r="C18" s="154" t="str">
        <f>IF(D18="","",IF($H$3="BE",LOOKUP(IF(E18="",D18+0.01,D18*$H$30/E18+0.5),NB!$X$396:$X$411,NB!$Y$396:$Y$411),D18))</f>
        <v/>
      </c>
      <c r="D18" s="4"/>
      <c r="E18" s="104"/>
      <c r="F18" s="172">
        <v>4</v>
      </c>
      <c r="G18" s="93">
        <f t="shared" si="1"/>
        <v>0</v>
      </c>
      <c r="H18" s="102" t="e">
        <f t="shared" si="2"/>
        <v>#DIV/0!</v>
      </c>
      <c r="I18" s="199">
        <f>+G16+G17+G18</f>
        <v>0</v>
      </c>
      <c r="J18" s="168" t="str">
        <f t="shared" si="0"/>
        <v/>
      </c>
      <c r="K18" s="158"/>
    </row>
    <row r="19" spans="1:12" x14ac:dyDescent="0.2">
      <c r="A19" s="9">
        <v>16</v>
      </c>
      <c r="B19" s="145" t="str">
        <f>IF(Notenbogen!B19&lt;&gt;"", Notenbogen!B19, "")</f>
        <v/>
      </c>
      <c r="C19" s="154" t="str">
        <f>IF(D19="","",IF($H$3="BE",LOOKUP(IF(E19="",D19+0.01,D19*$H$30/E19+0.5),NB!$X$396:$X$411,NB!$Y$396:$Y$411),D19))</f>
        <v/>
      </c>
      <c r="D19" s="4"/>
      <c r="E19" s="198"/>
      <c r="F19" s="170">
        <v>3</v>
      </c>
      <c r="G19" s="88">
        <f t="shared" si="1"/>
        <v>0</v>
      </c>
      <c r="H19" s="100" t="e">
        <f t="shared" si="2"/>
        <v>#DIV/0!</v>
      </c>
      <c r="I19" s="158"/>
      <c r="J19" s="168" t="str">
        <f t="shared" si="0"/>
        <v/>
      </c>
      <c r="K19" s="158"/>
    </row>
    <row r="20" spans="1:12" x14ac:dyDescent="0.2">
      <c r="A20" s="9">
        <v>17</v>
      </c>
      <c r="B20" s="145" t="str">
        <f>IF(Notenbogen!B20&lt;&gt;"", Notenbogen!B20, "")</f>
        <v/>
      </c>
      <c r="C20" s="154" t="str">
        <f>IF(D20="","",IF($H$3="BE",LOOKUP(IF(E20="",D20+0.01,D20*$H$30/E20+0.5),NB!$X$396:$X$411,NB!$Y$396:$Y$411),D20))</f>
        <v/>
      </c>
      <c r="D20" s="4"/>
      <c r="E20" s="104"/>
      <c r="F20" s="171">
        <v>2</v>
      </c>
      <c r="G20" s="84">
        <f t="shared" si="1"/>
        <v>0</v>
      </c>
      <c r="H20" s="101" t="e">
        <f t="shared" si="2"/>
        <v>#DIV/0!</v>
      </c>
      <c r="I20" s="105" t="e">
        <f>+H19+H20+H21</f>
        <v>#DIV/0!</v>
      </c>
      <c r="J20" s="168" t="str">
        <f t="shared" si="0"/>
        <v/>
      </c>
      <c r="K20" s="158"/>
    </row>
    <row r="21" spans="1:12" x14ac:dyDescent="0.2">
      <c r="A21" s="9">
        <v>18</v>
      </c>
      <c r="B21" s="145" t="str">
        <f>IF(Notenbogen!B21&lt;&gt;"", Notenbogen!B21, "")</f>
        <v/>
      </c>
      <c r="C21" s="154" t="str">
        <f>IF(D21="","",IF($H$3="BE",LOOKUP(IF(E21="",D21+0.01,D21*$H$30/E21+0.5),NB!$X$396:$X$411,NB!$Y$396:$Y$411),D21))</f>
        <v/>
      </c>
      <c r="D21" s="4"/>
      <c r="E21" s="104"/>
      <c r="F21" s="172">
        <v>1</v>
      </c>
      <c r="G21" s="93">
        <f t="shared" si="1"/>
        <v>0</v>
      </c>
      <c r="H21" s="102" t="e">
        <f t="shared" si="2"/>
        <v>#DIV/0!</v>
      </c>
      <c r="I21" s="158">
        <f>+G19+G20+G21</f>
        <v>0</v>
      </c>
      <c r="J21" s="168" t="str">
        <f t="shared" si="0"/>
        <v/>
      </c>
      <c r="K21" s="158"/>
    </row>
    <row r="22" spans="1:12" x14ac:dyDescent="0.2">
      <c r="A22" s="9">
        <v>19</v>
      </c>
      <c r="B22" s="145" t="str">
        <f>IF(Notenbogen!B22&lt;&gt;"", Notenbogen!B22, "")</f>
        <v/>
      </c>
      <c r="C22" s="154" t="str">
        <f>IF(D22="","",IF($H$3="BE",LOOKUP(IF(E22="",D22+0.01,D22*$H$30/E22+0.5),NB!$X$396:$X$411,NB!$Y$396:$Y$411),D22))</f>
        <v/>
      </c>
      <c r="D22" s="4"/>
      <c r="E22" s="104"/>
      <c r="F22" s="174">
        <v>0</v>
      </c>
      <c r="G22" s="85">
        <f t="shared" si="1"/>
        <v>0</v>
      </c>
      <c r="H22" s="103" t="e">
        <f t="shared" si="2"/>
        <v>#DIV/0!</v>
      </c>
      <c r="I22" s="105" t="e">
        <f>+H22</f>
        <v>#DIV/0!</v>
      </c>
      <c r="J22" s="175" t="str">
        <f t="shared" si="0"/>
        <v/>
      </c>
      <c r="K22" s="158"/>
    </row>
    <row r="23" spans="1:12" x14ac:dyDescent="0.2">
      <c r="A23" s="9">
        <v>20</v>
      </c>
      <c r="B23" s="145" t="str">
        <f>IF(Notenbogen!B23&lt;&gt;"", Notenbogen!B23, "")</f>
        <v/>
      </c>
      <c r="C23" s="154" t="str">
        <f>IF(D23="","",IF($H$3="BE",LOOKUP(IF(E23="",D23+0.01,D23*$H$30/E23+0.5),NB!$X$396:$X$411,NB!$Y$396:$Y$411),D23))</f>
        <v/>
      </c>
      <c r="D23" s="4"/>
      <c r="E23" s="104"/>
      <c r="F23" s="176" t="s">
        <v>38</v>
      </c>
      <c r="G23" s="156" t="e">
        <f>AVERAGE(C4:C38)</f>
        <v>#DIV/0!</v>
      </c>
      <c r="H23" s="193" t="e">
        <f>+(17-G23)/3</f>
        <v>#DIV/0!</v>
      </c>
      <c r="I23" s="158">
        <f>+G22</f>
        <v>0</v>
      </c>
      <c r="J23" s="175" t="str">
        <f t="shared" si="0"/>
        <v/>
      </c>
      <c r="K23" s="158"/>
    </row>
    <row r="24" spans="1:12" x14ac:dyDescent="0.2">
      <c r="A24" s="9">
        <v>21</v>
      </c>
      <c r="B24" s="145" t="str">
        <f>IF(Notenbogen!B24&lt;&gt;"", Notenbogen!B24, "")</f>
        <v/>
      </c>
      <c r="C24" s="154" t="str">
        <f>IF(D24="","",IF($H$3="BE",LOOKUP(IF(E24="",D24+0.01,D24*$H$30/E24+0.5),NB!$X$396:$X$411,NB!$Y$396:$Y$411),D24))</f>
        <v/>
      </c>
      <c r="D24" s="4"/>
      <c r="E24" s="104"/>
      <c r="F24" s="158"/>
      <c r="G24" s="158"/>
      <c r="H24" s="158"/>
      <c r="I24" s="158"/>
      <c r="J24" s="175" t="str">
        <f t="shared" si="0"/>
        <v/>
      </c>
      <c r="K24" s="158"/>
    </row>
    <row r="25" spans="1:12" x14ac:dyDescent="0.2">
      <c r="A25" s="9">
        <v>22</v>
      </c>
      <c r="B25" s="145" t="str">
        <f>IF(Notenbogen!B25&lt;&gt;"", Notenbogen!B25, "")</f>
        <v/>
      </c>
      <c r="C25" s="154" t="str">
        <f>IF(D25="","",IF($H$3="BE",LOOKUP(IF(E25="",D25+0.01,D25*$H$30/E25+0.5),NB!$X$396:$X$411,NB!$Y$396:$Y$411),D25))</f>
        <v/>
      </c>
      <c r="D25" s="4"/>
      <c r="E25" s="104"/>
      <c r="F25" s="177" t="s">
        <v>14</v>
      </c>
      <c r="G25" s="7">
        <f>COUNT(D4:D38)</f>
        <v>0</v>
      </c>
      <c r="H25" s="158"/>
      <c r="I25" s="158"/>
      <c r="J25" s="175" t="str">
        <f t="shared" si="0"/>
        <v/>
      </c>
      <c r="K25" s="158"/>
    </row>
    <row r="26" spans="1:12" x14ac:dyDescent="0.2">
      <c r="A26" s="9">
        <v>23</v>
      </c>
      <c r="B26" s="145" t="str">
        <f>IF(Notenbogen!B26&lt;&gt;"", Notenbogen!B26, "")</f>
        <v/>
      </c>
      <c r="C26" s="154" t="str">
        <f>IF(D26="","",IF($H$3="BE",LOOKUP(IF(E26="",D26+0.01,D26*$H$30/E26+0.5),NB!$X$396:$X$411,NB!$Y$396:$Y$411),D26))</f>
        <v/>
      </c>
      <c r="D26" s="4"/>
      <c r="E26" s="104"/>
      <c r="F26" s="178" t="s">
        <v>15</v>
      </c>
      <c r="G26" s="8">
        <f>+G27-G25</f>
        <v>0</v>
      </c>
      <c r="H26" s="158"/>
      <c r="I26" s="158"/>
      <c r="J26" s="175" t="str">
        <f t="shared" si="0"/>
        <v/>
      </c>
      <c r="K26" s="158"/>
    </row>
    <row r="27" spans="1:12" x14ac:dyDescent="0.2">
      <c r="A27" s="9">
        <v>24</v>
      </c>
      <c r="B27" s="145" t="str">
        <f>IF(Notenbogen!B27&lt;&gt;"", Notenbogen!B27, "")</f>
        <v/>
      </c>
      <c r="C27" s="154" t="str">
        <f>IF(D27="","",IF($H$3="BE",LOOKUP(IF(E27="",D27+0.01,D27*$H$30/E27+0.5),NB!$X$396:$X$411,NB!$Y$396:$Y$411),D27))</f>
        <v/>
      </c>
      <c r="D27" s="4"/>
      <c r="E27" s="104"/>
      <c r="F27" s="178" t="s">
        <v>16</v>
      </c>
      <c r="G27" s="8">
        <f>35-COUNTIF(J4:J38,"")</f>
        <v>0</v>
      </c>
      <c r="H27" s="158"/>
      <c r="I27" s="158"/>
      <c r="J27" s="175" t="str">
        <f t="shared" si="0"/>
        <v/>
      </c>
      <c r="K27" s="158"/>
    </row>
    <row r="28" spans="1:12" x14ac:dyDescent="0.2">
      <c r="A28" s="9">
        <v>25</v>
      </c>
      <c r="B28" s="145" t="str">
        <f>IF(Notenbogen!B28&lt;&gt;"", Notenbogen!B28, "")</f>
        <v/>
      </c>
      <c r="C28" s="154" t="str">
        <f>IF(D28="","",IF($H$3="BE",LOOKUP(IF(E28="",D28+0.01,D28*$H$30/E28+0.5),NB!$X$396:$X$411,NB!$Y$396:$Y$411),D28))</f>
        <v/>
      </c>
      <c r="D28" s="4"/>
      <c r="E28" s="104"/>
      <c r="F28" s="179"/>
      <c r="G28" s="179"/>
      <c r="H28" s="179"/>
      <c r="I28" s="158"/>
      <c r="J28" s="175" t="str">
        <f t="shared" si="0"/>
        <v/>
      </c>
      <c r="K28" s="158"/>
      <c r="L28" s="179"/>
    </row>
    <row r="29" spans="1:12" ht="13.5" thickBot="1" x14ac:dyDescent="0.25">
      <c r="A29" s="9">
        <v>26</v>
      </c>
      <c r="B29" s="145" t="str">
        <f>IF(Notenbogen!B29&lt;&gt;"", Notenbogen!B29, "")</f>
        <v/>
      </c>
      <c r="C29" s="154" t="str">
        <f>IF(D29="","",IF($H$3="BE",LOOKUP(IF(E29="",D29+0.01,D29*$H$30/E29+0.5),NB!$X$396:$X$411,NB!$Y$396:$Y$411),D29))</f>
        <v/>
      </c>
      <c r="D29" s="4"/>
      <c r="E29" s="104"/>
      <c r="F29" s="184" t="s">
        <v>20</v>
      </c>
      <c r="G29" s="179"/>
      <c r="I29" s="158"/>
      <c r="J29" s="181" t="str">
        <f t="shared" si="0"/>
        <v/>
      </c>
      <c r="K29" s="158"/>
      <c r="L29" s="179"/>
    </row>
    <row r="30" spans="1:12" ht="13.5" thickBot="1" x14ac:dyDescent="0.25">
      <c r="A30" s="9">
        <v>27</v>
      </c>
      <c r="B30" s="145" t="str">
        <f>IF(Notenbogen!B30&lt;&gt;"", Notenbogen!B30, "")</f>
        <v/>
      </c>
      <c r="C30" s="154" t="str">
        <f>IF(D30="","",IF($H$3="BE",LOOKUP(IF(E30="",D30+0.01,D30*$H$30/E30+0.5),NB!$X$396:$X$411,NB!$Y$396:$Y$411),D30))</f>
        <v/>
      </c>
      <c r="D30" s="4"/>
      <c r="E30" s="104"/>
      <c r="F30" s="179"/>
      <c r="G30" s="179"/>
      <c r="H30" s="13">
        <v>40</v>
      </c>
      <c r="I30" s="158"/>
      <c r="J30" s="181" t="str">
        <f t="shared" si="0"/>
        <v/>
      </c>
      <c r="K30" s="158"/>
      <c r="L30" s="179"/>
    </row>
    <row r="31" spans="1:12" ht="13.5" thickBot="1" x14ac:dyDescent="0.25">
      <c r="A31" s="9">
        <v>28</v>
      </c>
      <c r="B31" s="145" t="str">
        <f>IF(Notenbogen!B31&lt;&gt;"", Notenbogen!B31, "")</f>
        <v/>
      </c>
      <c r="C31" s="154" t="str">
        <f>IF(D31="","",IF($H$3="BE",LOOKUP(IF(E31="",D31+0.01,D31*$H$30/E31+0.5),NB!$X$396:$X$411,NB!$Y$396:$Y$411),D31))</f>
        <v/>
      </c>
      <c r="D31" s="4"/>
      <c r="E31" s="104"/>
      <c r="J31" s="181" t="str">
        <f t="shared" si="0"/>
        <v/>
      </c>
      <c r="K31" s="158"/>
      <c r="L31" s="179"/>
    </row>
    <row r="32" spans="1:12" ht="13.5" thickBot="1" x14ac:dyDescent="0.25">
      <c r="A32" s="9">
        <v>29</v>
      </c>
      <c r="B32" s="145" t="str">
        <f>IF(Notenbogen!B32&lt;&gt;"", Notenbogen!B32, "")</f>
        <v/>
      </c>
      <c r="C32" s="154" t="str">
        <f>IF(D32="","",IF($H$3="BE",LOOKUP(IF(E32="",D32+0.01,D32*$H$30/E32+0.5),NB!$X$396:$X$411,NB!$Y$396:$Y$411),D32))</f>
        <v/>
      </c>
      <c r="D32" s="4"/>
      <c r="E32" s="104"/>
      <c r="F32" s="182" t="s">
        <v>39</v>
      </c>
      <c r="G32" s="179"/>
      <c r="H32" s="81" t="s">
        <v>142</v>
      </c>
      <c r="J32" s="181" t="str">
        <f t="shared" si="0"/>
        <v/>
      </c>
      <c r="K32" s="158"/>
      <c r="L32" s="179"/>
    </row>
    <row r="33" spans="1:49" x14ac:dyDescent="0.2">
      <c r="A33" s="9">
        <v>30</v>
      </c>
      <c r="B33" s="145" t="str">
        <f>IF(Notenbogen!B33&lt;&gt;"", Notenbogen!B33, "")</f>
        <v/>
      </c>
      <c r="C33" s="154" t="str">
        <f>IF(D33="","",IF($H$3="BE",LOOKUP(IF(E33="",D33+0.01,D33*$H$30/E33+0.5),NB!$X$396:$X$411,NB!$Y$396:$Y$411),D33))</f>
        <v/>
      </c>
      <c r="D33" s="4"/>
      <c r="E33" s="104"/>
      <c r="F33" s="182" t="s">
        <v>21</v>
      </c>
      <c r="G33" s="179"/>
      <c r="H33" s="183"/>
      <c r="I33" s="182"/>
      <c r="J33" s="181" t="str">
        <f t="shared" si="0"/>
        <v/>
      </c>
      <c r="K33" s="158"/>
      <c r="L33" s="179"/>
    </row>
    <row r="34" spans="1:49" x14ac:dyDescent="0.2">
      <c r="A34" s="9">
        <v>31</v>
      </c>
      <c r="B34" s="145" t="str">
        <f>IF(Notenbogen!B34&lt;&gt;"", Notenbogen!B34, "")</f>
        <v/>
      </c>
      <c r="C34" s="154" t="str">
        <f>IF(D34="","",IF($H$3="BE",LOOKUP(IF(E34="",D34+0.01,D34*$H$30/E34+0.5),NB!$X$396:$X$411,NB!$Y$396:$Y$411),D34))</f>
        <v/>
      </c>
      <c r="D34" s="4"/>
      <c r="E34" s="104"/>
      <c r="F34" s="184" t="s">
        <v>22</v>
      </c>
      <c r="G34" s="182"/>
      <c r="H34" s="14">
        <v>34</v>
      </c>
      <c r="I34" s="185" t="s">
        <v>23</v>
      </c>
      <c r="J34" s="181" t="str">
        <f t="shared" si="0"/>
        <v/>
      </c>
      <c r="K34" s="158"/>
      <c r="L34" s="179"/>
    </row>
    <row r="35" spans="1:49" x14ac:dyDescent="0.2">
      <c r="A35" s="9">
        <v>32</v>
      </c>
      <c r="B35" s="145" t="str">
        <f>IF(Notenbogen!B35&lt;&gt;"", Notenbogen!B35, "")</f>
        <v/>
      </c>
      <c r="C35" s="154" t="str">
        <f>IF(D35="","",IF($H$3="BE",LOOKUP(IF(E35="",D35+0.01,D35*$H$30/E35+0.5),NB!$X$396:$X$411,NB!$Y$396:$Y$411),D35))</f>
        <v/>
      </c>
      <c r="D35" s="4"/>
      <c r="E35" s="104"/>
      <c r="F35" s="184" t="s">
        <v>24</v>
      </c>
      <c r="G35" s="182"/>
      <c r="H35" s="14">
        <v>49</v>
      </c>
      <c r="I35" s="185" t="s">
        <v>23</v>
      </c>
      <c r="J35" s="181" t="str">
        <f t="shared" si="0"/>
        <v/>
      </c>
      <c r="K35" s="158"/>
      <c r="L35" s="179"/>
    </row>
    <row r="36" spans="1:49" x14ac:dyDescent="0.2">
      <c r="A36" s="9">
        <v>33</v>
      </c>
      <c r="B36" s="145" t="str">
        <f>IF(Notenbogen!B36&lt;&gt;"", Notenbogen!B36, "")</f>
        <v/>
      </c>
      <c r="C36" s="154" t="str">
        <f>IF(D36="","",IF($H$3="BE",LOOKUP(IF(E36="",D36+0.01,D36*$H$30/E36+0.5),NB!$X$396:$X$411,NB!$Y$396:$Y$411),D36))</f>
        <v/>
      </c>
      <c r="D36" s="4"/>
      <c r="E36" s="104"/>
      <c r="F36" s="182"/>
      <c r="G36" s="179"/>
      <c r="H36" s="179"/>
      <c r="I36" s="158"/>
      <c r="J36" s="181" t="str">
        <f t="shared" si="0"/>
        <v/>
      </c>
      <c r="K36" s="158"/>
      <c r="L36" s="179"/>
    </row>
    <row r="37" spans="1:49" x14ac:dyDescent="0.2">
      <c r="A37" s="9">
        <v>34</v>
      </c>
      <c r="B37" s="145" t="str">
        <f>IF(Notenbogen!B37&lt;&gt;"", Notenbogen!B37, "")</f>
        <v/>
      </c>
      <c r="C37" s="154" t="str">
        <f>IF(D37="","",IF($H$3="BE",LOOKUP(IF(E37="",D37+0.01,D37*$H$30/E37+0.5),NB!$X$396:$X$411,NB!$Y$396:$Y$411),D37))</f>
        <v/>
      </c>
      <c r="D37" s="4"/>
      <c r="E37" s="104"/>
      <c r="J37" s="181" t="str">
        <f t="shared" si="0"/>
        <v/>
      </c>
      <c r="K37" s="179"/>
      <c r="L37" s="179"/>
      <c r="M37" s="179"/>
      <c r="N37" s="179"/>
      <c r="O37" s="179"/>
      <c r="P37" s="179"/>
      <c r="Q37" s="179"/>
      <c r="R37" s="179"/>
      <c r="S37" s="179"/>
      <c r="T37" s="179"/>
      <c r="U37" s="179"/>
      <c r="V37" s="179"/>
      <c r="W37" s="179"/>
      <c r="X37" s="179"/>
      <c r="Y37" s="179"/>
      <c r="Z37" s="179"/>
      <c r="AA37" s="179"/>
      <c r="AB37" s="179"/>
      <c r="AC37" s="179"/>
      <c r="AD37" s="179"/>
      <c r="AE37" s="179"/>
      <c r="AF37" s="179"/>
      <c r="AG37" s="179"/>
      <c r="AH37" s="179"/>
      <c r="AI37" s="179"/>
      <c r="AJ37" s="179"/>
      <c r="AK37" s="179"/>
      <c r="AL37" s="179"/>
      <c r="AM37" s="179"/>
      <c r="AN37" s="179"/>
      <c r="AO37" s="179"/>
      <c r="AP37" s="179"/>
      <c r="AQ37" s="179"/>
      <c r="AR37" s="179"/>
      <c r="AS37" s="179"/>
      <c r="AT37" s="179"/>
      <c r="AU37" s="179"/>
      <c r="AV37" s="179"/>
      <c r="AW37" s="179"/>
    </row>
    <row r="38" spans="1:49" x14ac:dyDescent="0.2">
      <c r="A38" s="9">
        <v>35</v>
      </c>
      <c r="B38" s="145" t="str">
        <f>IF(Notenbogen!B38&lt;&gt;"", Notenbogen!B38, "")</f>
        <v/>
      </c>
      <c r="C38" s="154" t="str">
        <f>IF(D38="","",IF($H$3="BE",LOOKUP(IF(E38="",D38+0.01,D38*$H$30/E38+0.5),NB!$X$396:$X$411,NB!$Y$396:$Y$411),D38))</f>
        <v/>
      </c>
      <c r="D38" s="4"/>
      <c r="E38" s="104"/>
      <c r="F38" s="179"/>
      <c r="G38" s="179"/>
      <c r="J38" s="181" t="str">
        <f t="shared" si="0"/>
        <v/>
      </c>
      <c r="K38" s="179"/>
      <c r="L38" s="179"/>
      <c r="M38" s="179"/>
      <c r="N38" s="179"/>
      <c r="O38" s="179"/>
      <c r="P38" s="179"/>
      <c r="Q38" s="179"/>
      <c r="R38" s="179"/>
      <c r="S38" s="179"/>
      <c r="T38" s="179"/>
      <c r="U38" s="179"/>
      <c r="V38" s="179"/>
      <c r="W38" s="179"/>
      <c r="X38" s="179"/>
      <c r="Y38" s="179"/>
      <c r="Z38" s="179"/>
      <c r="AA38" s="179"/>
      <c r="AB38" s="179"/>
      <c r="AC38" s="179"/>
      <c r="AD38" s="179"/>
      <c r="AE38" s="179"/>
      <c r="AF38" s="179"/>
      <c r="AG38" s="179"/>
      <c r="AH38" s="179"/>
      <c r="AI38" s="179"/>
      <c r="AJ38" s="179"/>
      <c r="AK38" s="179"/>
      <c r="AL38" s="179"/>
      <c r="AM38" s="179"/>
      <c r="AN38" s="179"/>
      <c r="AO38" s="179"/>
      <c r="AP38" s="179"/>
      <c r="AQ38" s="179"/>
      <c r="AR38" s="179"/>
      <c r="AS38" s="179"/>
      <c r="AT38" s="179"/>
      <c r="AU38" s="179"/>
      <c r="AV38" s="179"/>
      <c r="AW38" s="179"/>
    </row>
    <row r="39" spans="1:49" ht="9" customHeight="1" thickBot="1" x14ac:dyDescent="0.25">
      <c r="J39" s="179"/>
      <c r="K39" s="179"/>
      <c r="L39" s="179"/>
      <c r="M39" s="179"/>
      <c r="N39" s="179"/>
      <c r="O39" s="179"/>
      <c r="P39" s="179"/>
      <c r="Q39" s="179"/>
      <c r="R39" s="179"/>
      <c r="S39" s="179"/>
      <c r="T39" s="179"/>
      <c r="U39" s="179"/>
      <c r="V39" s="179"/>
      <c r="W39" s="179"/>
      <c r="X39" s="179"/>
      <c r="Y39" s="179"/>
      <c r="Z39" s="179"/>
      <c r="AA39" s="179"/>
      <c r="AB39" s="179"/>
      <c r="AC39" s="179"/>
      <c r="AD39" s="179"/>
      <c r="AE39" s="179"/>
      <c r="AF39" s="179"/>
      <c r="AG39" s="179"/>
      <c r="AH39" s="179"/>
      <c r="AI39" s="179"/>
      <c r="AJ39" s="179"/>
      <c r="AK39" s="179"/>
      <c r="AL39" s="179"/>
      <c r="AM39" s="179"/>
      <c r="AN39" s="179"/>
      <c r="AO39" s="179"/>
      <c r="AP39" s="179"/>
      <c r="AQ39" s="179"/>
      <c r="AR39" s="179"/>
      <c r="AS39" s="179"/>
      <c r="AT39" s="179"/>
      <c r="AU39" s="179"/>
      <c r="AV39" s="179"/>
      <c r="AW39" s="179"/>
    </row>
    <row r="40" spans="1:49" x14ac:dyDescent="0.2">
      <c r="A40" s="539" t="s">
        <v>87</v>
      </c>
      <c r="B40" s="216" t="s">
        <v>84</v>
      </c>
      <c r="C40" s="528" t="s">
        <v>81</v>
      </c>
      <c r="D40" s="529"/>
      <c r="E40" s="530" t="str">
        <f>+NB!Z2</f>
        <v>Kontrolle</v>
      </c>
      <c r="F40" s="530"/>
      <c r="G40" s="531"/>
      <c r="H40" s="179"/>
      <c r="I40" s="179"/>
      <c r="J40" s="179"/>
      <c r="K40" s="179"/>
      <c r="L40" s="179"/>
      <c r="M40" s="179"/>
      <c r="N40" s="179"/>
      <c r="O40" s="179"/>
      <c r="P40" s="179"/>
      <c r="Q40" s="179"/>
      <c r="R40" s="179"/>
      <c r="S40" s="179"/>
      <c r="T40" s="179"/>
      <c r="U40" s="179"/>
      <c r="V40" s="179"/>
      <c r="W40" s="179"/>
      <c r="X40" s="179"/>
      <c r="Y40" s="179"/>
      <c r="Z40" s="179"/>
      <c r="AA40" s="179"/>
      <c r="AB40" s="179"/>
      <c r="AC40" s="179"/>
      <c r="AD40" s="179"/>
      <c r="AE40" s="179"/>
      <c r="AF40" s="179"/>
      <c r="AG40" s="179"/>
      <c r="AH40" s="179"/>
      <c r="AI40" s="179"/>
      <c r="AJ40" s="179"/>
      <c r="AK40" s="179"/>
      <c r="AL40" s="179"/>
      <c r="AM40" s="179"/>
      <c r="AN40" s="179"/>
      <c r="AO40" s="179"/>
      <c r="AP40" s="179"/>
      <c r="AQ40" s="179"/>
      <c r="AR40" s="179"/>
      <c r="AS40" s="179"/>
      <c r="AT40" s="179"/>
      <c r="AU40" s="179"/>
      <c r="AV40" s="179"/>
      <c r="AW40" s="179"/>
    </row>
    <row r="41" spans="1:49" ht="12.75" customHeight="1" x14ac:dyDescent="0.2">
      <c r="A41" s="540"/>
      <c r="B41" s="114" t="s">
        <v>82</v>
      </c>
      <c r="C41" s="532" t="s">
        <v>83</v>
      </c>
      <c r="D41" s="533"/>
      <c r="E41" s="534" t="str">
        <f>+NB!Z3</f>
        <v>"Alarm" bei Abweichung</v>
      </c>
      <c r="F41" s="534"/>
      <c r="G41" s="535"/>
      <c r="H41" s="179"/>
      <c r="I41" s="179"/>
      <c r="J41" s="179"/>
      <c r="K41" s="179"/>
      <c r="L41" s="179"/>
      <c r="M41" s="179"/>
      <c r="N41" s="179"/>
      <c r="O41" s="179"/>
      <c r="P41" s="179"/>
      <c r="Q41" s="179"/>
      <c r="AM41" s="179"/>
      <c r="AN41" s="179"/>
      <c r="AO41" s="179"/>
      <c r="AP41" s="179"/>
      <c r="AQ41" s="179"/>
      <c r="AR41" s="179"/>
      <c r="AS41" s="179"/>
      <c r="AT41" s="179"/>
      <c r="AU41" s="179"/>
      <c r="AV41" s="179"/>
      <c r="AW41" s="179"/>
    </row>
    <row r="42" spans="1:49" ht="12.75" customHeight="1" x14ac:dyDescent="0.2">
      <c r="A42" s="541"/>
      <c r="B42" s="114"/>
      <c r="C42" s="380" t="s">
        <v>32</v>
      </c>
      <c r="D42" s="381" t="s">
        <v>33</v>
      </c>
      <c r="E42" s="534" t="str">
        <f>+NB!Z4</f>
        <v>um mehr als 1 BE</v>
      </c>
      <c r="F42" s="534"/>
      <c r="G42" s="535"/>
      <c r="H42" s="179"/>
      <c r="I42" s="179"/>
      <c r="J42" s="179"/>
      <c r="K42" s="179"/>
      <c r="L42" s="179"/>
      <c r="M42" s="179"/>
      <c r="N42" s="179"/>
      <c r="O42" s="179"/>
      <c r="P42" s="179"/>
      <c r="Q42" s="179"/>
      <c r="AM42" s="179"/>
      <c r="AN42" s="179"/>
      <c r="AO42" s="179"/>
      <c r="AP42" s="179"/>
      <c r="AQ42" s="179"/>
      <c r="AR42" s="179"/>
      <c r="AS42" s="179"/>
      <c r="AT42" s="179"/>
      <c r="AU42" s="179"/>
      <c r="AV42" s="179"/>
      <c r="AW42" s="179"/>
    </row>
    <row r="43" spans="1:49" ht="12.75" customHeight="1" x14ac:dyDescent="0.2">
      <c r="A43" s="50"/>
      <c r="B43" s="210" t="str">
        <f>TEXT(NB!V378,"#0")&amp;"                      "&amp;TEXT(NB!Y378,"#0")&amp;"   "</f>
        <v xml:space="preserve">3                      15   </v>
      </c>
      <c r="C43" s="258">
        <f>+NB!W378</f>
        <v>40</v>
      </c>
      <c r="D43" s="243">
        <f>+NB!X378</f>
        <v>38</v>
      </c>
      <c r="E43" s="211" t="str">
        <f>+NB!Z378</f>
        <v xml:space="preserve"> </v>
      </c>
      <c r="F43" s="211"/>
      <c r="G43" s="214" t="str">
        <f>+NB!AA378</f>
        <v xml:space="preserve"> </v>
      </c>
      <c r="H43" s="179"/>
      <c r="I43" s="179"/>
      <c r="J43" s="179"/>
      <c r="K43" s="179"/>
      <c r="L43" s="179"/>
      <c r="M43" s="179"/>
      <c r="N43" s="179"/>
      <c r="O43" s="179"/>
      <c r="P43" s="179"/>
      <c r="Q43" s="179"/>
      <c r="AM43" s="179"/>
      <c r="AN43" s="179"/>
      <c r="AO43" s="179"/>
      <c r="AP43" s="179"/>
      <c r="AQ43" s="179"/>
      <c r="AR43" s="179"/>
      <c r="AS43" s="179"/>
      <c r="AT43" s="179"/>
      <c r="AU43" s="179"/>
      <c r="AV43" s="179"/>
      <c r="AW43" s="179"/>
    </row>
    <row r="44" spans="1:49" ht="12.75" customHeight="1" x14ac:dyDescent="0.2">
      <c r="A44" s="50"/>
      <c r="B44" s="205" t="str">
        <f>TEXT(NB!V379,"#0")&amp;"                      "&amp;TEXT(NB!Y379,"#0")&amp;"   "</f>
        <v xml:space="preserve">2                      14   </v>
      </c>
      <c r="C44" s="259">
        <f>+NB!W379</f>
        <v>37.5</v>
      </c>
      <c r="D44" s="244">
        <f>+NB!X379</f>
        <v>36</v>
      </c>
      <c r="E44" s="114" t="str">
        <f>+NB!Z379</f>
        <v xml:space="preserve"> </v>
      </c>
      <c r="F44" s="114"/>
      <c r="G44" s="206" t="str">
        <f>+NB!AA379</f>
        <v xml:space="preserve"> </v>
      </c>
      <c r="H44" s="179"/>
      <c r="I44" s="179"/>
      <c r="J44" s="179"/>
      <c r="K44" s="179"/>
      <c r="L44" s="179"/>
      <c r="M44" s="179"/>
      <c r="N44" s="179"/>
      <c r="O44" s="179"/>
      <c r="P44" s="179"/>
      <c r="Q44" s="179"/>
      <c r="AM44" s="179"/>
      <c r="AN44" s="179"/>
      <c r="AO44" s="179"/>
      <c r="AP44" s="179"/>
      <c r="AQ44" s="179"/>
      <c r="AR44" s="179"/>
      <c r="AS44" s="179"/>
      <c r="AT44" s="179"/>
      <c r="AU44" s="179"/>
      <c r="AV44" s="179"/>
      <c r="AW44" s="179"/>
    </row>
    <row r="45" spans="1:49" ht="12.75" customHeight="1" x14ac:dyDescent="0.2">
      <c r="A45" s="51"/>
      <c r="B45" s="212" t="str">
        <f>TEXT(NB!V380,"#0")&amp;"                      "&amp;TEXT(NB!Y380,"#0")&amp;"   "</f>
        <v xml:space="preserve">2                      13   </v>
      </c>
      <c r="C45" s="260">
        <f>+NB!W380</f>
        <v>35.5</v>
      </c>
      <c r="D45" s="245">
        <f>+NB!X380</f>
        <v>34</v>
      </c>
      <c r="E45" s="213" t="str">
        <f>+NB!Z380</f>
        <v xml:space="preserve"> </v>
      </c>
      <c r="F45" s="213"/>
      <c r="G45" s="215" t="str">
        <f>+NB!AA380</f>
        <v xml:space="preserve"> </v>
      </c>
      <c r="H45" s="179"/>
      <c r="I45" s="179"/>
      <c r="J45" s="179"/>
      <c r="K45" s="179"/>
      <c r="L45" s="179"/>
      <c r="M45" s="179"/>
      <c r="N45" s="179"/>
      <c r="O45" s="179"/>
      <c r="P45" s="179"/>
      <c r="Q45" s="179"/>
      <c r="AM45" s="179"/>
      <c r="AN45" s="179"/>
      <c r="AO45" s="179"/>
      <c r="AP45" s="179"/>
      <c r="AQ45" s="179"/>
      <c r="AR45" s="179"/>
      <c r="AS45" s="179"/>
      <c r="AT45" s="179"/>
      <c r="AU45" s="179"/>
      <c r="AV45" s="179"/>
      <c r="AW45" s="179"/>
    </row>
    <row r="46" spans="1:49" ht="12.75" customHeight="1" x14ac:dyDescent="0.2">
      <c r="A46" s="50"/>
      <c r="B46" s="205" t="str">
        <f>TEXT(NB!V381,"#0")&amp;"                      "&amp;TEXT(NB!Y381,"#0")&amp;"   "</f>
        <v xml:space="preserve">2                      12   </v>
      </c>
      <c r="C46" s="259">
        <f>+NB!W381</f>
        <v>33.5</v>
      </c>
      <c r="D46" s="244">
        <f>+NB!X381</f>
        <v>32</v>
      </c>
      <c r="E46" s="114" t="str">
        <f>+NB!Z381</f>
        <v xml:space="preserve"> </v>
      </c>
      <c r="F46" s="114"/>
      <c r="G46" s="206" t="str">
        <f>+NB!AA381</f>
        <v xml:space="preserve"> </v>
      </c>
      <c r="H46" s="179"/>
      <c r="I46" s="179"/>
      <c r="J46" s="179"/>
      <c r="K46" s="179"/>
      <c r="L46" s="179"/>
      <c r="M46" s="179"/>
      <c r="N46" s="179"/>
      <c r="O46" s="179"/>
      <c r="P46" s="179"/>
      <c r="Q46" s="179"/>
      <c r="AM46" s="179"/>
      <c r="AN46" s="179"/>
      <c r="AO46" s="179"/>
      <c r="AP46" s="179"/>
      <c r="AQ46" s="179"/>
      <c r="AR46" s="179"/>
      <c r="AS46" s="179"/>
      <c r="AT46" s="179"/>
      <c r="AU46" s="179"/>
      <c r="AV46" s="179"/>
      <c r="AW46" s="179"/>
    </row>
    <row r="47" spans="1:49" ht="12.75" customHeight="1" x14ac:dyDescent="0.2">
      <c r="A47" s="50"/>
      <c r="B47" s="205" t="str">
        <f>TEXT(NB!V382,"#0")&amp;"                      "&amp;TEXT(NB!Y382,"#0")&amp;"   "</f>
        <v xml:space="preserve">2                      11   </v>
      </c>
      <c r="C47" s="259">
        <f>+NB!W382</f>
        <v>31.5</v>
      </c>
      <c r="D47" s="244">
        <f>+NB!X382</f>
        <v>30</v>
      </c>
      <c r="E47" s="114" t="str">
        <f>+NB!Z382</f>
        <v xml:space="preserve"> </v>
      </c>
      <c r="F47" s="114"/>
      <c r="G47" s="206" t="str">
        <f>+NB!AA382</f>
        <v xml:space="preserve"> </v>
      </c>
      <c r="H47" s="179"/>
      <c r="I47" s="179"/>
      <c r="J47" s="179"/>
      <c r="K47" s="179"/>
      <c r="L47" s="179"/>
      <c r="M47" s="179"/>
      <c r="N47" s="179"/>
      <c r="O47" s="179"/>
      <c r="P47" s="179"/>
      <c r="Q47" s="179"/>
      <c r="AM47" s="179"/>
      <c r="AN47" s="179"/>
      <c r="AO47" s="179"/>
      <c r="AP47" s="179"/>
      <c r="AQ47" s="179"/>
      <c r="AR47" s="179"/>
      <c r="AS47" s="179"/>
      <c r="AT47" s="179"/>
      <c r="AU47" s="179"/>
      <c r="AV47" s="179"/>
      <c r="AW47" s="179"/>
    </row>
    <row r="48" spans="1:49" ht="12.75" customHeight="1" x14ac:dyDescent="0.2">
      <c r="A48" s="51"/>
      <c r="B48" s="205" t="str">
        <f>TEXT(NB!V383,"#0")&amp;"                      "&amp;TEXT(NB!Y383,"#0")&amp;"   "</f>
        <v xml:space="preserve">2                      10   </v>
      </c>
      <c r="C48" s="259">
        <f>+NB!W383</f>
        <v>29.5</v>
      </c>
      <c r="D48" s="244">
        <f>+NB!X383</f>
        <v>28</v>
      </c>
      <c r="E48" s="114" t="str">
        <f>+NB!Z383</f>
        <v xml:space="preserve"> </v>
      </c>
      <c r="F48" s="114"/>
      <c r="G48" s="206" t="str">
        <f>+NB!AA383</f>
        <v xml:space="preserve"> </v>
      </c>
      <c r="H48" s="179"/>
      <c r="I48" s="179"/>
      <c r="J48" s="179"/>
      <c r="K48" s="179"/>
      <c r="L48" s="179"/>
      <c r="M48" s="179"/>
      <c r="N48" s="179"/>
      <c r="O48" s="179"/>
      <c r="P48" s="179"/>
      <c r="Q48" s="179"/>
      <c r="AM48" s="179"/>
      <c r="AN48" s="179"/>
      <c r="AO48" s="179"/>
      <c r="AP48" s="179"/>
      <c r="AQ48" s="179"/>
      <c r="AR48" s="179"/>
      <c r="AS48" s="179"/>
      <c r="AT48" s="179"/>
      <c r="AU48" s="179"/>
      <c r="AV48" s="179"/>
      <c r="AW48" s="179"/>
    </row>
    <row r="49" spans="1:49" ht="12.75" customHeight="1" x14ac:dyDescent="0.2">
      <c r="A49" s="50"/>
      <c r="B49" s="210" t="str">
        <f>TEXT(NB!V384,"#0")&amp;"                        "&amp;TEXT(NB!Y384,"#0")&amp;"   "</f>
        <v xml:space="preserve">2                        9   </v>
      </c>
      <c r="C49" s="258">
        <f>+NB!W384</f>
        <v>27.5</v>
      </c>
      <c r="D49" s="243">
        <f>+NB!X384</f>
        <v>26.5</v>
      </c>
      <c r="E49" s="211" t="str">
        <f>+NB!Z384</f>
        <v xml:space="preserve"> </v>
      </c>
      <c r="F49" s="211"/>
      <c r="G49" s="214" t="str">
        <f>+NB!AA384</f>
        <v xml:space="preserve"> </v>
      </c>
      <c r="H49" s="179"/>
      <c r="I49" s="179"/>
      <c r="J49" s="179"/>
      <c r="K49" s="179"/>
      <c r="L49" s="179"/>
      <c r="M49" s="179"/>
      <c r="N49" s="179"/>
      <c r="O49" s="179"/>
      <c r="P49" s="179"/>
      <c r="Q49" s="179"/>
      <c r="AM49" s="179"/>
      <c r="AN49" s="179"/>
      <c r="AO49" s="179"/>
      <c r="AP49" s="179"/>
      <c r="AQ49" s="179"/>
      <c r="AR49" s="179"/>
      <c r="AS49" s="179"/>
      <c r="AT49" s="179"/>
      <c r="AU49" s="179"/>
      <c r="AV49" s="179"/>
      <c r="AW49" s="179"/>
    </row>
    <row r="50" spans="1:49" ht="12.75" customHeight="1" x14ac:dyDescent="0.2">
      <c r="A50" s="50"/>
      <c r="B50" s="205" t="str">
        <f>TEXT(NB!V385,"#0")&amp;"                        "&amp;TEXT(NB!Y385,"#0")&amp;"   "</f>
        <v xml:space="preserve">1                        8   </v>
      </c>
      <c r="C50" s="259">
        <f>+NB!W385</f>
        <v>26</v>
      </c>
      <c r="D50" s="244">
        <f>+NB!X385</f>
        <v>25.5</v>
      </c>
      <c r="E50" s="114" t="str">
        <f>+NB!Z385</f>
        <v xml:space="preserve"> </v>
      </c>
      <c r="F50" s="114"/>
      <c r="G50" s="206" t="str">
        <f>+NB!AA385</f>
        <v xml:space="preserve"> </v>
      </c>
      <c r="H50" s="179"/>
      <c r="I50" s="179"/>
      <c r="J50" s="179"/>
      <c r="K50" s="179"/>
      <c r="L50" s="179"/>
      <c r="M50" s="179"/>
      <c r="N50" s="179"/>
      <c r="O50" s="179"/>
      <c r="P50" s="179"/>
      <c r="Q50" s="179"/>
      <c r="AM50" s="179"/>
      <c r="AN50" s="179"/>
      <c r="AO50" s="179"/>
      <c r="AP50" s="179"/>
      <c r="AQ50" s="179"/>
      <c r="AR50" s="179"/>
      <c r="AS50" s="179"/>
      <c r="AT50" s="179"/>
      <c r="AU50" s="179"/>
      <c r="AV50" s="179"/>
      <c r="AW50" s="179"/>
    </row>
    <row r="51" spans="1:49" ht="12.75" customHeight="1" x14ac:dyDescent="0.2">
      <c r="A51" s="51"/>
      <c r="B51" s="212" t="str">
        <f>TEXT(NB!V386,"#0")&amp;"                        "&amp;TEXT(NB!Y386,"#0")&amp;"   "</f>
        <v xml:space="preserve">2                        7   </v>
      </c>
      <c r="C51" s="260">
        <f>+NB!W386</f>
        <v>25</v>
      </c>
      <c r="D51" s="245">
        <f>+NB!X386</f>
        <v>24</v>
      </c>
      <c r="E51" s="213" t="str">
        <f>+NB!Z386</f>
        <v xml:space="preserve"> </v>
      </c>
      <c r="F51" s="213"/>
      <c r="G51" s="215" t="str">
        <f>+NB!AA386</f>
        <v xml:space="preserve"> </v>
      </c>
      <c r="H51" s="179"/>
      <c r="I51" s="179"/>
      <c r="J51" s="179"/>
      <c r="K51" s="179"/>
      <c r="L51" s="179"/>
      <c r="M51" s="179"/>
      <c r="N51" s="179"/>
      <c r="O51" s="179"/>
      <c r="P51" s="179"/>
      <c r="Q51" s="179"/>
      <c r="AM51" s="179"/>
      <c r="AN51" s="179"/>
      <c r="AO51" s="179"/>
      <c r="AP51" s="179"/>
      <c r="AQ51" s="179"/>
      <c r="AR51" s="179"/>
      <c r="AS51" s="179"/>
      <c r="AT51" s="179"/>
      <c r="AU51" s="179"/>
      <c r="AV51" s="179"/>
      <c r="AW51" s="179"/>
    </row>
    <row r="52" spans="1:49" ht="12.75" customHeight="1" x14ac:dyDescent="0.2">
      <c r="A52" s="50"/>
      <c r="B52" s="205" t="str">
        <f>TEXT(NB!V387,"#0")&amp;"                        "&amp;TEXT(NB!Y387,"#0")&amp;"   "</f>
        <v xml:space="preserve">2                        6   </v>
      </c>
      <c r="C52" s="259">
        <f>+NB!W387</f>
        <v>23.5</v>
      </c>
      <c r="D52" s="244">
        <f>+NB!X387</f>
        <v>22.5</v>
      </c>
      <c r="E52" s="114" t="str">
        <f>+NB!Z387</f>
        <v xml:space="preserve"> </v>
      </c>
      <c r="F52" s="114"/>
      <c r="G52" s="206" t="str">
        <f>+NB!AA387</f>
        <v xml:space="preserve"> </v>
      </c>
      <c r="H52" s="179"/>
      <c r="I52" s="179"/>
      <c r="J52" s="179"/>
      <c r="K52" s="179"/>
      <c r="L52" s="179"/>
      <c r="M52" s="179"/>
      <c r="N52" s="179"/>
      <c r="O52" s="179"/>
      <c r="P52" s="179"/>
      <c r="Q52" s="179"/>
      <c r="AM52" s="179"/>
      <c r="AN52" s="179"/>
      <c r="AO52" s="179"/>
      <c r="AP52" s="179"/>
      <c r="AQ52" s="179"/>
      <c r="AR52" s="179"/>
      <c r="AS52" s="179"/>
      <c r="AT52" s="179"/>
      <c r="AU52" s="179"/>
      <c r="AV52" s="179"/>
      <c r="AW52" s="179"/>
    </row>
    <row r="53" spans="1:49" ht="12.75" customHeight="1" x14ac:dyDescent="0.2">
      <c r="A53" s="50"/>
      <c r="B53" s="205" t="str">
        <f>TEXT(NB!V388,"#0")&amp;"                        "&amp;TEXT(NB!Y388,"#0")&amp;"   "</f>
        <v xml:space="preserve">2                        5   </v>
      </c>
      <c r="C53" s="259">
        <f>+NB!W388</f>
        <v>22</v>
      </c>
      <c r="D53" s="244">
        <f>+NB!X388</f>
        <v>21</v>
      </c>
      <c r="E53" s="114" t="str">
        <f>+NB!Z388</f>
        <v xml:space="preserve"> </v>
      </c>
      <c r="F53" s="114"/>
      <c r="G53" s="206" t="str">
        <f>+NB!AA388</f>
        <v xml:space="preserve"> </v>
      </c>
      <c r="H53" s="179"/>
      <c r="I53" s="179"/>
      <c r="J53" s="179"/>
      <c r="K53" s="179"/>
      <c r="L53" s="179"/>
      <c r="M53" s="179"/>
      <c r="N53" s="179"/>
      <c r="O53" s="179"/>
      <c r="P53" s="179"/>
      <c r="Q53" s="179"/>
      <c r="AM53" s="179"/>
      <c r="AN53" s="179"/>
      <c r="AO53" s="179"/>
      <c r="AP53" s="179"/>
      <c r="AQ53" s="179"/>
      <c r="AR53" s="179"/>
      <c r="AS53" s="179"/>
      <c r="AT53" s="179"/>
      <c r="AU53" s="179"/>
      <c r="AV53" s="179"/>
      <c r="AW53" s="179"/>
    </row>
    <row r="54" spans="1:49" ht="12.75" customHeight="1" x14ac:dyDescent="0.2">
      <c r="A54" s="51"/>
      <c r="B54" s="205" t="str">
        <f>TEXT(NB!V389,"#0")&amp;"                        "&amp;TEXT(NB!Y389,"#0")&amp;"   "</f>
        <v xml:space="preserve">1                        4   </v>
      </c>
      <c r="C54" s="259">
        <f>+NB!W389</f>
        <v>20.5</v>
      </c>
      <c r="D54" s="244">
        <f>+NB!X389</f>
        <v>20</v>
      </c>
      <c r="E54" s="114" t="str">
        <f>+NB!Z389</f>
        <v xml:space="preserve"> </v>
      </c>
      <c r="F54" s="114"/>
      <c r="G54" s="206" t="str">
        <f>+NB!AA389</f>
        <v xml:space="preserve"> </v>
      </c>
      <c r="H54" s="179"/>
      <c r="I54" s="179"/>
      <c r="J54" s="179"/>
      <c r="K54" s="179"/>
      <c r="L54" s="179"/>
      <c r="M54" s="179"/>
      <c r="N54" s="179"/>
      <c r="O54" s="179"/>
      <c r="P54" s="179"/>
      <c r="Q54" s="179"/>
      <c r="AM54" s="179"/>
      <c r="AN54" s="179"/>
      <c r="AO54" s="179"/>
      <c r="AP54" s="179"/>
      <c r="AQ54" s="179"/>
      <c r="AR54" s="179"/>
      <c r="AS54" s="179"/>
      <c r="AT54" s="179"/>
      <c r="AU54" s="179"/>
      <c r="AV54" s="179"/>
      <c r="AW54" s="179"/>
    </row>
    <row r="55" spans="1:49" ht="12.75" customHeight="1" x14ac:dyDescent="0.2">
      <c r="A55" s="50"/>
      <c r="B55" s="210" t="str">
        <f>TEXT(NB!V390,"#0")&amp;"                        "&amp;TEXT(NB!Y390,"#0")&amp;"   "</f>
        <v xml:space="preserve">2                        3   </v>
      </c>
      <c r="C55" s="258">
        <f>+NB!W390</f>
        <v>19.5</v>
      </c>
      <c r="D55" s="243">
        <f>+NB!X390</f>
        <v>18</v>
      </c>
      <c r="E55" s="211" t="str">
        <f>+NB!Z390</f>
        <v xml:space="preserve"> </v>
      </c>
      <c r="F55" s="211"/>
      <c r="G55" s="214" t="str">
        <f>+NB!AA390</f>
        <v xml:space="preserve"> </v>
      </c>
      <c r="H55" s="179"/>
      <c r="I55" s="179"/>
      <c r="J55" s="179"/>
      <c r="K55" s="179"/>
      <c r="L55" s="179"/>
      <c r="M55" s="179"/>
      <c r="N55" s="179"/>
      <c r="O55" s="179"/>
      <c r="P55" s="179"/>
      <c r="Q55" s="179"/>
      <c r="AM55" s="179"/>
      <c r="AN55" s="179"/>
      <c r="AO55" s="179"/>
      <c r="AP55" s="179"/>
      <c r="AQ55" s="179"/>
      <c r="AR55" s="179"/>
      <c r="AS55" s="179"/>
      <c r="AT55" s="179"/>
      <c r="AU55" s="179"/>
      <c r="AV55" s="179"/>
      <c r="AW55" s="179"/>
    </row>
    <row r="56" spans="1:49" ht="12.75" customHeight="1" x14ac:dyDescent="0.2">
      <c r="A56" s="50"/>
      <c r="B56" s="205" t="str">
        <f>TEXT(NB!V391,"#0")&amp;"                        "&amp;TEXT(NB!Y391,"#0")&amp;"   "</f>
        <v xml:space="preserve">2                        2   </v>
      </c>
      <c r="C56" s="259">
        <f>+NB!W391</f>
        <v>17.5</v>
      </c>
      <c r="D56" s="244">
        <f>+NB!X391</f>
        <v>16</v>
      </c>
      <c r="E56" s="114" t="str">
        <f>+NB!Z391</f>
        <v xml:space="preserve"> </v>
      </c>
      <c r="F56" s="114"/>
      <c r="G56" s="206" t="str">
        <f>+NB!AA391</f>
        <v xml:space="preserve"> </v>
      </c>
      <c r="H56" s="179"/>
      <c r="I56" s="179"/>
      <c r="J56" s="179"/>
      <c r="K56" s="179"/>
      <c r="L56" s="179"/>
      <c r="M56" s="179"/>
      <c r="N56" s="179"/>
      <c r="O56" s="179"/>
      <c r="P56" s="179"/>
      <c r="Q56" s="179"/>
      <c r="AM56" s="179"/>
      <c r="AN56" s="179"/>
      <c r="AO56" s="179"/>
      <c r="AP56" s="179"/>
      <c r="AQ56" s="179"/>
      <c r="AR56" s="179"/>
      <c r="AS56" s="179"/>
      <c r="AT56" s="179"/>
      <c r="AU56" s="179"/>
      <c r="AV56" s="179"/>
      <c r="AW56" s="179"/>
    </row>
    <row r="57" spans="1:49" ht="12.75" customHeight="1" x14ac:dyDescent="0.2">
      <c r="A57" s="51"/>
      <c r="B57" s="212" t="str">
        <f>TEXT(NB!V392,"#0")&amp;"                        "&amp;TEXT(NB!Y392,"#0")&amp;"   "</f>
        <v xml:space="preserve">2                        1   </v>
      </c>
      <c r="C57" s="260">
        <f>+NB!W392</f>
        <v>15.5</v>
      </c>
      <c r="D57" s="245">
        <f>+NB!X392</f>
        <v>14.000000000000002</v>
      </c>
      <c r="E57" s="213" t="str">
        <f>+NB!Z392</f>
        <v xml:space="preserve"> </v>
      </c>
      <c r="F57" s="213"/>
      <c r="G57" s="215" t="str">
        <f>+NB!AA392</f>
        <v xml:space="preserve"> </v>
      </c>
      <c r="H57" s="179"/>
      <c r="I57" s="179"/>
      <c r="J57" s="179"/>
      <c r="K57" s="179"/>
      <c r="L57" s="179"/>
      <c r="M57" s="179"/>
      <c r="N57" s="179"/>
      <c r="O57" s="179"/>
      <c r="P57" s="179"/>
      <c r="Q57" s="179"/>
      <c r="AM57" s="179"/>
      <c r="AN57" s="179"/>
      <c r="AO57" s="179"/>
      <c r="AP57" s="179"/>
      <c r="AQ57" s="179"/>
      <c r="AR57" s="179"/>
      <c r="AS57" s="179"/>
      <c r="AT57" s="179"/>
      <c r="AU57" s="179"/>
      <c r="AV57" s="179"/>
      <c r="AW57" s="179"/>
    </row>
    <row r="58" spans="1:49" ht="13.5" thickBot="1" x14ac:dyDescent="0.25">
      <c r="A58" s="111"/>
      <c r="B58" s="207" t="str">
        <f>TEXT(NB!V393,"#0")&amp;"                        "&amp;TEXT(NB!Y393,"#0")&amp;"   "</f>
        <v xml:space="preserve">0                        0   </v>
      </c>
      <c r="C58" s="261">
        <f>+NB!W393</f>
        <v>13.500000000000002</v>
      </c>
      <c r="D58" s="246">
        <f>+NB!X393</f>
        <v>0</v>
      </c>
      <c r="E58" s="208" t="str">
        <f>+NB!Z393</f>
        <v xml:space="preserve"> </v>
      </c>
      <c r="F58" s="208"/>
      <c r="G58" s="209" t="str">
        <f>+NB!AA393</f>
        <v xml:space="preserve"> </v>
      </c>
      <c r="J58" s="179"/>
      <c r="K58" s="179"/>
      <c r="L58" s="179"/>
      <c r="M58" s="179"/>
      <c r="N58" s="179"/>
      <c r="O58" s="179"/>
      <c r="P58" s="179"/>
      <c r="Q58" s="179"/>
      <c r="AM58" s="179"/>
      <c r="AN58" s="179"/>
      <c r="AO58" s="179"/>
      <c r="AP58" s="179"/>
      <c r="AQ58" s="179"/>
      <c r="AR58" s="179"/>
      <c r="AS58" s="179"/>
      <c r="AT58" s="179"/>
      <c r="AU58" s="179"/>
      <c r="AV58" s="179"/>
      <c r="AW58" s="179"/>
    </row>
    <row r="59" spans="1:49" ht="12.6" customHeight="1" x14ac:dyDescent="0.2">
      <c r="J59" s="179"/>
      <c r="K59" s="179"/>
      <c r="L59" s="179"/>
      <c r="M59" s="179"/>
      <c r="N59" s="179"/>
      <c r="O59" s="179"/>
      <c r="P59" s="179"/>
      <c r="Q59" s="179"/>
      <c r="AM59" s="179"/>
      <c r="AN59" s="179"/>
      <c r="AO59" s="179"/>
      <c r="AP59" s="179"/>
      <c r="AQ59" s="179"/>
      <c r="AR59" s="179"/>
      <c r="AS59" s="179"/>
      <c r="AT59" s="179"/>
      <c r="AU59" s="179"/>
      <c r="AV59" s="179"/>
      <c r="AW59" s="179"/>
    </row>
    <row r="60" spans="1:49" ht="14.25" customHeight="1" x14ac:dyDescent="0.2">
      <c r="J60" s="179"/>
      <c r="K60" s="179"/>
      <c r="L60" s="179"/>
      <c r="M60" s="179"/>
      <c r="N60" s="179"/>
      <c r="O60" s="179"/>
      <c r="P60" s="179"/>
      <c r="Q60" s="179"/>
      <c r="AM60" s="179"/>
      <c r="AN60" s="179"/>
      <c r="AO60" s="179"/>
      <c r="AP60" s="179"/>
      <c r="AQ60" s="179"/>
      <c r="AR60" s="179"/>
      <c r="AS60" s="179"/>
      <c r="AT60" s="179"/>
      <c r="AU60" s="179"/>
      <c r="AV60" s="179"/>
      <c r="AW60" s="179"/>
    </row>
    <row r="61" spans="1:49" x14ac:dyDescent="0.2">
      <c r="J61" s="179"/>
      <c r="K61" s="179"/>
      <c r="L61" s="179"/>
      <c r="M61" s="179"/>
      <c r="N61" s="179"/>
      <c r="O61" s="179"/>
      <c r="P61" s="179"/>
      <c r="Q61" s="179"/>
      <c r="AM61" s="179"/>
      <c r="AN61" s="179"/>
      <c r="AO61" s="179"/>
      <c r="AP61" s="179"/>
      <c r="AQ61" s="179"/>
      <c r="AR61" s="179"/>
      <c r="AS61" s="179"/>
      <c r="AT61" s="179"/>
      <c r="AU61" s="179"/>
      <c r="AV61" s="179"/>
      <c r="AW61" s="179"/>
    </row>
    <row r="62" spans="1:49" x14ac:dyDescent="0.2">
      <c r="J62" s="179"/>
      <c r="K62" s="179"/>
      <c r="L62" s="179"/>
      <c r="M62" s="179"/>
      <c r="N62" s="179"/>
      <c r="O62" s="179"/>
      <c r="P62" s="179"/>
      <c r="Q62" s="179"/>
      <c r="AM62" s="179"/>
      <c r="AN62" s="179"/>
      <c r="AO62" s="179"/>
      <c r="AP62" s="179"/>
      <c r="AQ62" s="179"/>
      <c r="AR62" s="179"/>
      <c r="AS62" s="179"/>
      <c r="AT62" s="179"/>
      <c r="AU62" s="179"/>
      <c r="AV62" s="179"/>
      <c r="AW62" s="179"/>
    </row>
    <row r="63" spans="1:49" x14ac:dyDescent="0.2">
      <c r="J63" s="179"/>
      <c r="K63" s="179"/>
      <c r="L63" s="179"/>
      <c r="M63" s="179"/>
      <c r="N63" s="179"/>
      <c r="O63" s="179"/>
      <c r="P63" s="179"/>
      <c r="Q63" s="179"/>
      <c r="AM63" s="179"/>
      <c r="AN63" s="179"/>
      <c r="AO63" s="179"/>
      <c r="AP63" s="179"/>
      <c r="AQ63" s="179"/>
      <c r="AR63" s="179"/>
      <c r="AS63" s="179"/>
      <c r="AT63" s="179"/>
      <c r="AU63" s="179"/>
      <c r="AV63" s="179"/>
      <c r="AW63" s="179"/>
    </row>
    <row r="64" spans="1:49" x14ac:dyDescent="0.2">
      <c r="J64" s="179"/>
      <c r="K64" s="179"/>
      <c r="L64" s="179"/>
      <c r="M64" s="179"/>
      <c r="N64" s="179"/>
      <c r="O64" s="179"/>
      <c r="P64" s="179"/>
      <c r="Q64" s="179"/>
      <c r="AM64" s="179"/>
      <c r="AN64" s="179"/>
      <c r="AO64" s="179"/>
      <c r="AP64" s="179"/>
      <c r="AQ64" s="179"/>
      <c r="AR64" s="179"/>
      <c r="AS64" s="179"/>
      <c r="AT64" s="179"/>
      <c r="AU64" s="179"/>
      <c r="AV64" s="179"/>
      <c r="AW64" s="179"/>
    </row>
    <row r="65" spans="10:49" x14ac:dyDescent="0.2">
      <c r="J65" s="179"/>
      <c r="K65" s="179"/>
      <c r="L65" s="179"/>
      <c r="M65" s="179"/>
      <c r="N65" s="179"/>
      <c r="O65" s="179"/>
      <c r="P65" s="179"/>
      <c r="Q65" s="179"/>
      <c r="AM65" s="179"/>
      <c r="AN65" s="179"/>
      <c r="AO65" s="179"/>
      <c r="AP65" s="179"/>
      <c r="AQ65" s="179"/>
      <c r="AR65" s="179"/>
      <c r="AS65" s="179"/>
      <c r="AT65" s="179"/>
      <c r="AU65" s="179"/>
      <c r="AV65" s="179"/>
      <c r="AW65" s="179"/>
    </row>
    <row r="66" spans="10:49" x14ac:dyDescent="0.2">
      <c r="J66" s="179"/>
      <c r="K66" s="179"/>
      <c r="L66" s="179"/>
      <c r="M66" s="179"/>
      <c r="N66" s="179"/>
      <c r="O66" s="179"/>
      <c r="P66" s="179"/>
      <c r="Q66" s="179"/>
      <c r="AM66" s="179"/>
      <c r="AN66" s="179"/>
      <c r="AO66" s="179"/>
      <c r="AP66" s="179"/>
      <c r="AQ66" s="179"/>
      <c r="AR66" s="179"/>
      <c r="AS66" s="179"/>
      <c r="AT66" s="179"/>
      <c r="AU66" s="179"/>
      <c r="AV66" s="179"/>
      <c r="AW66" s="179"/>
    </row>
    <row r="67" spans="10:49" x14ac:dyDescent="0.2">
      <c r="J67" s="179"/>
      <c r="K67" s="179"/>
      <c r="L67" s="179"/>
      <c r="M67" s="179"/>
      <c r="N67" s="179"/>
      <c r="O67" s="179"/>
      <c r="P67" s="179"/>
      <c r="Q67" s="179"/>
      <c r="AM67" s="179"/>
      <c r="AN67" s="179"/>
      <c r="AO67" s="179"/>
      <c r="AP67" s="179"/>
      <c r="AQ67" s="179"/>
      <c r="AR67" s="179"/>
      <c r="AS67" s="179"/>
      <c r="AT67" s="179"/>
      <c r="AU67" s="179"/>
      <c r="AV67" s="179"/>
      <c r="AW67" s="179"/>
    </row>
    <row r="68" spans="10:49" x14ac:dyDescent="0.2">
      <c r="J68" s="179"/>
      <c r="K68" s="179"/>
      <c r="L68" s="179"/>
      <c r="M68" s="179"/>
      <c r="N68" s="179"/>
      <c r="O68" s="179"/>
      <c r="P68" s="179"/>
      <c r="Q68" s="179"/>
      <c r="AM68" s="179"/>
      <c r="AN68" s="179"/>
      <c r="AO68" s="179"/>
      <c r="AP68" s="179"/>
      <c r="AQ68" s="179"/>
      <c r="AR68" s="179"/>
      <c r="AS68" s="179"/>
      <c r="AT68" s="179"/>
      <c r="AU68" s="179"/>
      <c r="AV68" s="179"/>
      <c r="AW68" s="179"/>
    </row>
    <row r="69" spans="10:49" x14ac:dyDescent="0.2">
      <c r="J69" s="179"/>
      <c r="K69" s="179"/>
      <c r="L69" s="179"/>
      <c r="M69" s="179"/>
      <c r="N69" s="179"/>
      <c r="O69" s="179"/>
      <c r="P69" s="179"/>
      <c r="Q69" s="179"/>
      <c r="AM69" s="179"/>
      <c r="AN69" s="179"/>
      <c r="AO69" s="179"/>
      <c r="AP69" s="179"/>
      <c r="AQ69" s="179"/>
      <c r="AR69" s="179"/>
      <c r="AS69" s="179"/>
      <c r="AT69" s="179"/>
      <c r="AU69" s="179"/>
      <c r="AV69" s="179"/>
      <c r="AW69" s="179"/>
    </row>
    <row r="70" spans="10:49" x14ac:dyDescent="0.2">
      <c r="J70" s="179"/>
      <c r="K70" s="179"/>
      <c r="L70" s="179"/>
      <c r="M70" s="179"/>
      <c r="N70" s="179"/>
      <c r="O70" s="179"/>
      <c r="P70" s="179"/>
      <c r="Q70" s="179"/>
      <c r="AM70" s="179"/>
      <c r="AN70" s="179"/>
      <c r="AO70" s="179"/>
      <c r="AP70" s="179"/>
      <c r="AQ70" s="179"/>
      <c r="AR70" s="179"/>
      <c r="AS70" s="179"/>
      <c r="AT70" s="179"/>
      <c r="AU70" s="179"/>
      <c r="AV70" s="179"/>
      <c r="AW70" s="179"/>
    </row>
    <row r="71" spans="10:49" x14ac:dyDescent="0.2">
      <c r="J71" s="179"/>
      <c r="K71" s="179"/>
      <c r="L71" s="179"/>
      <c r="M71" s="179"/>
      <c r="N71" s="179"/>
      <c r="O71" s="179"/>
      <c r="P71" s="179"/>
      <c r="Q71" s="179"/>
      <c r="AM71" s="179"/>
      <c r="AN71" s="179"/>
      <c r="AO71" s="179"/>
      <c r="AP71" s="179"/>
      <c r="AQ71" s="179"/>
      <c r="AR71" s="179"/>
      <c r="AS71" s="179"/>
      <c r="AT71" s="179"/>
      <c r="AU71" s="179"/>
      <c r="AV71" s="179"/>
      <c r="AW71" s="179"/>
    </row>
    <row r="72" spans="10:49" x14ac:dyDescent="0.2">
      <c r="J72" s="179"/>
      <c r="K72" s="179"/>
      <c r="L72" s="179"/>
      <c r="M72" s="179"/>
      <c r="N72" s="179"/>
      <c r="O72" s="179"/>
      <c r="P72" s="179"/>
      <c r="Q72" s="179"/>
      <c r="AM72" s="179"/>
      <c r="AN72" s="179"/>
      <c r="AO72" s="179"/>
      <c r="AP72" s="179"/>
      <c r="AQ72" s="179"/>
      <c r="AR72" s="179"/>
      <c r="AS72" s="179"/>
      <c r="AT72" s="179"/>
      <c r="AU72" s="179"/>
      <c r="AV72" s="179"/>
      <c r="AW72" s="179"/>
    </row>
    <row r="73" spans="10:49" x14ac:dyDescent="0.2">
      <c r="J73" s="179"/>
      <c r="K73" s="179"/>
      <c r="L73" s="179"/>
      <c r="M73" s="179"/>
      <c r="N73" s="179"/>
      <c r="O73" s="179"/>
      <c r="P73" s="179"/>
      <c r="Q73" s="179"/>
      <c r="AM73" s="179"/>
      <c r="AN73" s="179"/>
      <c r="AO73" s="179"/>
      <c r="AP73" s="179"/>
      <c r="AQ73" s="179"/>
      <c r="AR73" s="179"/>
      <c r="AS73" s="179"/>
      <c r="AT73" s="179"/>
      <c r="AU73" s="179"/>
      <c r="AV73" s="179"/>
      <c r="AW73" s="179"/>
    </row>
    <row r="74" spans="10:49" x14ac:dyDescent="0.2">
      <c r="J74" s="179"/>
      <c r="K74" s="179"/>
      <c r="L74" s="179"/>
      <c r="M74" s="179"/>
      <c r="N74" s="179"/>
      <c r="O74" s="179"/>
      <c r="P74" s="179"/>
      <c r="Q74" s="179"/>
      <c r="AM74" s="179"/>
      <c r="AN74" s="179"/>
      <c r="AO74" s="179"/>
      <c r="AP74" s="179"/>
      <c r="AQ74" s="179"/>
      <c r="AR74" s="179"/>
      <c r="AS74" s="179"/>
      <c r="AT74" s="179"/>
      <c r="AU74" s="179"/>
      <c r="AV74" s="179"/>
      <c r="AW74" s="179"/>
    </row>
    <row r="75" spans="10:49" x14ac:dyDescent="0.2">
      <c r="J75" s="179"/>
      <c r="K75" s="179"/>
      <c r="L75" s="179"/>
      <c r="M75" s="179"/>
      <c r="N75" s="179"/>
      <c r="O75" s="179"/>
      <c r="P75" s="179"/>
      <c r="Q75" s="179"/>
      <c r="AM75" s="179"/>
      <c r="AN75" s="179"/>
      <c r="AO75" s="179"/>
      <c r="AP75" s="179"/>
      <c r="AQ75" s="179"/>
      <c r="AR75" s="179"/>
      <c r="AS75" s="179"/>
      <c r="AT75" s="179"/>
      <c r="AU75" s="179"/>
      <c r="AV75" s="179"/>
      <c r="AW75" s="179"/>
    </row>
    <row r="76" spans="10:49" x14ac:dyDescent="0.2">
      <c r="J76" s="179"/>
      <c r="K76" s="179"/>
      <c r="L76" s="179"/>
      <c r="M76" s="179"/>
      <c r="N76" s="179"/>
      <c r="O76" s="179"/>
      <c r="P76" s="179"/>
      <c r="Q76" s="179"/>
      <c r="AM76" s="179"/>
      <c r="AN76" s="179"/>
      <c r="AO76" s="179"/>
      <c r="AP76" s="179"/>
      <c r="AQ76" s="179"/>
      <c r="AR76" s="179"/>
      <c r="AS76" s="179"/>
      <c r="AT76" s="179"/>
      <c r="AU76" s="179"/>
      <c r="AV76" s="179"/>
      <c r="AW76" s="179"/>
    </row>
    <row r="77" spans="10:49" x14ac:dyDescent="0.2">
      <c r="J77" s="179"/>
      <c r="K77" s="179"/>
      <c r="L77" s="179"/>
      <c r="M77" s="179"/>
      <c r="N77" s="179"/>
      <c r="O77" s="179"/>
      <c r="P77" s="179"/>
      <c r="Q77" s="179"/>
      <c r="AM77" s="179"/>
      <c r="AN77" s="179"/>
      <c r="AO77" s="179"/>
      <c r="AP77" s="179"/>
      <c r="AQ77" s="179"/>
      <c r="AR77" s="179"/>
      <c r="AS77" s="179"/>
      <c r="AT77" s="179"/>
      <c r="AU77" s="179"/>
      <c r="AV77" s="179"/>
      <c r="AW77" s="179"/>
    </row>
    <row r="78" spans="10:49" x14ac:dyDescent="0.2">
      <c r="J78" s="179"/>
      <c r="K78" s="179"/>
      <c r="L78" s="179"/>
      <c r="M78" s="179"/>
      <c r="N78" s="179"/>
      <c r="O78" s="179"/>
      <c r="P78" s="179"/>
      <c r="Q78" s="179"/>
      <c r="AM78" s="179"/>
      <c r="AN78" s="179"/>
      <c r="AO78" s="179"/>
      <c r="AP78" s="179"/>
      <c r="AQ78" s="179"/>
      <c r="AR78" s="179"/>
      <c r="AS78" s="179"/>
      <c r="AT78" s="179"/>
      <c r="AU78" s="179"/>
      <c r="AV78" s="179"/>
      <c r="AW78" s="179"/>
    </row>
    <row r="79" spans="10:49" x14ac:dyDescent="0.2">
      <c r="J79" s="179"/>
      <c r="K79" s="179"/>
      <c r="L79" s="179"/>
      <c r="M79" s="179"/>
      <c r="N79" s="179"/>
      <c r="O79" s="179"/>
      <c r="P79" s="179"/>
      <c r="Q79" s="179"/>
      <c r="AM79" s="179"/>
      <c r="AN79" s="179"/>
      <c r="AO79" s="179"/>
      <c r="AP79" s="179"/>
      <c r="AQ79" s="179"/>
      <c r="AR79" s="179"/>
      <c r="AS79" s="179"/>
      <c r="AT79" s="179"/>
      <c r="AU79" s="179"/>
      <c r="AV79" s="179"/>
      <c r="AW79" s="179"/>
    </row>
    <row r="80" spans="10:49" x14ac:dyDescent="0.2">
      <c r="J80" s="179"/>
      <c r="K80" s="179"/>
      <c r="L80" s="179"/>
      <c r="M80" s="179"/>
      <c r="N80" s="179"/>
      <c r="O80" s="179"/>
      <c r="P80" s="179"/>
      <c r="Q80" s="179"/>
      <c r="AM80" s="179"/>
      <c r="AN80" s="179"/>
      <c r="AO80" s="179"/>
      <c r="AP80" s="179"/>
      <c r="AQ80" s="179"/>
      <c r="AR80" s="179"/>
      <c r="AS80" s="179"/>
      <c r="AT80" s="179"/>
      <c r="AU80" s="179"/>
      <c r="AV80" s="179"/>
      <c r="AW80" s="179"/>
    </row>
    <row r="81" spans="10:50" x14ac:dyDescent="0.2">
      <c r="J81" s="179"/>
      <c r="K81" s="179"/>
      <c r="L81" s="179"/>
      <c r="M81" s="179"/>
      <c r="N81" s="179"/>
      <c r="O81" s="179"/>
      <c r="P81" s="179"/>
      <c r="Q81" s="179"/>
      <c r="AM81" s="179"/>
      <c r="AN81" s="179"/>
      <c r="AO81" s="179"/>
      <c r="AP81" s="179"/>
      <c r="AQ81" s="179"/>
      <c r="AR81" s="179"/>
      <c r="AS81" s="179"/>
      <c r="AT81" s="179"/>
      <c r="AU81" s="179"/>
      <c r="AV81" s="179"/>
      <c r="AW81" s="179"/>
      <c r="AX81" s="179"/>
    </row>
    <row r="82" spans="10:50" x14ac:dyDescent="0.2">
      <c r="J82" s="179"/>
      <c r="K82" s="179"/>
      <c r="L82" s="179"/>
      <c r="M82" s="179"/>
      <c r="N82" s="179"/>
      <c r="O82" s="179"/>
      <c r="P82" s="179"/>
      <c r="Q82" s="179"/>
      <c r="AM82" s="188"/>
      <c r="AN82" s="188"/>
      <c r="AO82" s="188"/>
      <c r="AP82" s="189"/>
      <c r="AQ82" s="189"/>
      <c r="AR82" s="190"/>
      <c r="AS82" s="179"/>
      <c r="AT82" s="179"/>
      <c r="AU82" s="179"/>
      <c r="AV82" s="179"/>
      <c r="AW82" s="179"/>
      <c r="AX82" s="179"/>
    </row>
    <row r="83" spans="10:50" x14ac:dyDescent="0.2">
      <c r="J83" s="179"/>
      <c r="K83" s="179"/>
      <c r="L83" s="179"/>
      <c r="M83" s="179"/>
      <c r="N83" s="179"/>
      <c r="O83" s="179"/>
      <c r="P83" s="179"/>
      <c r="Q83" s="179"/>
      <c r="AM83" s="179"/>
      <c r="AN83" s="179"/>
      <c r="AO83" s="179"/>
      <c r="AP83" s="179"/>
      <c r="AQ83" s="179"/>
      <c r="AR83" s="179"/>
      <c r="AS83" s="179"/>
      <c r="AT83" s="179"/>
      <c r="AU83" s="179"/>
      <c r="AV83" s="179"/>
      <c r="AW83" s="179"/>
    </row>
    <row r="84" spans="10:50" x14ac:dyDescent="0.2">
      <c r="J84" s="179"/>
      <c r="K84" s="179"/>
      <c r="L84" s="179"/>
      <c r="M84" s="179"/>
      <c r="N84" s="179"/>
      <c r="O84" s="179"/>
      <c r="P84" s="179"/>
      <c r="Q84" s="179"/>
      <c r="AM84" s="179"/>
      <c r="AN84" s="179"/>
      <c r="AO84" s="179"/>
      <c r="AP84" s="179"/>
      <c r="AQ84" s="179"/>
      <c r="AR84" s="179"/>
      <c r="AS84" s="179"/>
      <c r="AT84" s="179"/>
      <c r="AU84" s="179"/>
      <c r="AV84" s="179"/>
      <c r="AW84" s="179"/>
    </row>
    <row r="85" spans="10:50" x14ac:dyDescent="0.2">
      <c r="J85" s="179"/>
      <c r="K85" s="179"/>
      <c r="L85" s="179"/>
      <c r="M85" s="179"/>
      <c r="N85" s="179"/>
      <c r="O85" s="179"/>
      <c r="P85" s="179"/>
      <c r="Q85" s="179"/>
      <c r="AM85" s="179"/>
      <c r="AN85" s="179"/>
      <c r="AO85" s="179"/>
      <c r="AP85" s="179"/>
      <c r="AQ85" s="179"/>
      <c r="AR85" s="179"/>
      <c r="AS85" s="179"/>
      <c r="AT85" s="179"/>
      <c r="AU85" s="179"/>
      <c r="AV85" s="179"/>
      <c r="AW85" s="179"/>
    </row>
    <row r="86" spans="10:50" x14ac:dyDescent="0.2">
      <c r="J86" s="179"/>
      <c r="K86" s="179"/>
      <c r="L86" s="179"/>
      <c r="M86" s="179"/>
      <c r="N86" s="179"/>
      <c r="O86" s="179"/>
      <c r="P86" s="179"/>
      <c r="Q86" s="179"/>
      <c r="AM86" s="179"/>
      <c r="AN86" s="179"/>
      <c r="AO86" s="179"/>
      <c r="AP86" s="179"/>
      <c r="AQ86" s="179"/>
      <c r="AR86" s="179"/>
      <c r="AS86" s="179"/>
      <c r="AT86" s="179"/>
      <c r="AU86" s="179"/>
      <c r="AV86" s="179"/>
      <c r="AW86" s="179"/>
    </row>
    <row r="87" spans="10:50" x14ac:dyDescent="0.2">
      <c r="J87" s="179"/>
      <c r="K87" s="179"/>
      <c r="L87" s="179"/>
      <c r="M87" s="179"/>
      <c r="N87" s="179"/>
      <c r="O87" s="179"/>
      <c r="P87" s="179"/>
      <c r="Q87" s="179"/>
      <c r="AM87" s="179"/>
      <c r="AN87" s="179"/>
      <c r="AO87" s="179"/>
      <c r="AP87" s="179"/>
      <c r="AQ87" s="179"/>
      <c r="AR87" s="179"/>
      <c r="AS87" s="179"/>
      <c r="AT87" s="179"/>
      <c r="AU87" s="179"/>
      <c r="AV87" s="179"/>
      <c r="AW87" s="179"/>
    </row>
    <row r="88" spans="10:50" x14ac:dyDescent="0.2">
      <c r="J88" s="179"/>
      <c r="K88" s="179"/>
      <c r="L88" s="179"/>
      <c r="M88" s="179"/>
      <c r="N88" s="179"/>
      <c r="O88" s="179"/>
      <c r="P88" s="179"/>
      <c r="Q88" s="179"/>
      <c r="AM88" s="179"/>
      <c r="AN88" s="179"/>
      <c r="AO88" s="179"/>
      <c r="AP88" s="179"/>
      <c r="AQ88" s="179"/>
      <c r="AR88" s="179"/>
      <c r="AS88" s="179"/>
      <c r="AT88" s="179"/>
      <c r="AU88" s="179"/>
      <c r="AV88" s="179"/>
      <c r="AW88" s="179"/>
    </row>
    <row r="89" spans="10:50" x14ac:dyDescent="0.2">
      <c r="J89" s="179"/>
      <c r="K89" s="179"/>
      <c r="L89" s="179"/>
      <c r="M89" s="179"/>
      <c r="N89" s="179"/>
      <c r="O89" s="179"/>
      <c r="P89" s="179"/>
      <c r="Q89" s="179"/>
      <c r="AM89" s="179"/>
      <c r="AN89" s="179"/>
      <c r="AO89" s="179"/>
      <c r="AP89" s="179"/>
      <c r="AQ89" s="179"/>
      <c r="AR89" s="179"/>
      <c r="AS89" s="179"/>
      <c r="AT89" s="179"/>
      <c r="AU89" s="179"/>
      <c r="AV89" s="179"/>
      <c r="AW89" s="179"/>
    </row>
    <row r="90" spans="10:50" x14ac:dyDescent="0.2">
      <c r="J90" s="179"/>
      <c r="K90" s="179"/>
      <c r="L90" s="179"/>
      <c r="M90" s="179"/>
      <c r="N90" s="179"/>
      <c r="O90" s="179"/>
      <c r="P90" s="179"/>
      <c r="Q90" s="179"/>
      <c r="AM90" s="179"/>
      <c r="AN90" s="179"/>
      <c r="AO90" s="179"/>
      <c r="AP90" s="179"/>
      <c r="AQ90" s="179"/>
      <c r="AR90" s="179"/>
      <c r="AS90" s="179"/>
      <c r="AT90" s="179"/>
      <c r="AU90" s="179"/>
      <c r="AV90" s="179"/>
      <c r="AW90" s="179"/>
    </row>
    <row r="91" spans="10:50" x14ac:dyDescent="0.2">
      <c r="J91" s="179"/>
      <c r="K91" s="179"/>
      <c r="L91" s="179"/>
      <c r="M91" s="179"/>
      <c r="N91" s="179"/>
      <c r="O91" s="179"/>
      <c r="P91" s="179"/>
      <c r="Q91" s="179"/>
      <c r="AM91" s="179"/>
      <c r="AN91" s="179"/>
      <c r="AO91" s="179"/>
      <c r="AP91" s="179"/>
      <c r="AQ91" s="179"/>
      <c r="AR91" s="179"/>
      <c r="AS91" s="179"/>
      <c r="AT91" s="179"/>
      <c r="AU91" s="179"/>
      <c r="AV91" s="179"/>
      <c r="AW91" s="179"/>
    </row>
    <row r="92" spans="10:50" x14ac:dyDescent="0.2">
      <c r="J92" s="179"/>
      <c r="K92" s="179"/>
      <c r="L92" s="179"/>
      <c r="M92" s="179"/>
      <c r="N92" s="179"/>
      <c r="O92" s="179"/>
      <c r="P92" s="179"/>
      <c r="Q92" s="179"/>
      <c r="AM92" s="179"/>
      <c r="AN92" s="179"/>
      <c r="AO92" s="179"/>
      <c r="AP92" s="179"/>
      <c r="AQ92" s="179"/>
      <c r="AR92" s="179"/>
      <c r="AS92" s="179"/>
      <c r="AT92" s="179"/>
      <c r="AU92" s="179"/>
      <c r="AV92" s="179"/>
      <c r="AW92" s="179"/>
    </row>
    <row r="93" spans="10:50" x14ac:dyDescent="0.2">
      <c r="J93" s="179"/>
      <c r="K93" s="179"/>
      <c r="L93" s="179"/>
      <c r="M93" s="179"/>
      <c r="N93" s="179"/>
      <c r="O93" s="179"/>
      <c r="P93" s="179"/>
      <c r="Q93" s="179"/>
      <c r="AM93" s="179"/>
      <c r="AN93" s="179"/>
      <c r="AO93" s="179"/>
      <c r="AP93" s="179"/>
      <c r="AQ93" s="179"/>
      <c r="AR93" s="179"/>
      <c r="AS93" s="179"/>
      <c r="AT93" s="179"/>
      <c r="AU93" s="179"/>
      <c r="AV93" s="179"/>
      <c r="AW93" s="179"/>
    </row>
    <row r="94" spans="10:50" x14ac:dyDescent="0.2">
      <c r="J94" s="179"/>
      <c r="K94" s="179"/>
      <c r="L94" s="179"/>
      <c r="M94" s="179"/>
      <c r="N94" s="179"/>
      <c r="O94" s="179"/>
      <c r="P94" s="179"/>
      <c r="Q94" s="179"/>
      <c r="AM94" s="179"/>
      <c r="AN94" s="179"/>
      <c r="AO94" s="179"/>
      <c r="AP94" s="179"/>
      <c r="AQ94" s="179"/>
      <c r="AR94" s="179"/>
      <c r="AS94" s="179"/>
      <c r="AT94" s="179"/>
      <c r="AU94" s="179"/>
      <c r="AV94" s="179"/>
      <c r="AW94" s="179"/>
    </row>
    <row r="95" spans="10:50" x14ac:dyDescent="0.2">
      <c r="J95" s="179"/>
      <c r="K95" s="179"/>
      <c r="L95" s="179"/>
      <c r="M95" s="179"/>
      <c r="N95" s="179"/>
      <c r="O95" s="179"/>
      <c r="P95" s="179"/>
      <c r="Q95" s="179"/>
      <c r="AM95" s="179"/>
      <c r="AN95" s="179"/>
      <c r="AO95" s="179"/>
      <c r="AP95" s="179"/>
      <c r="AQ95" s="179"/>
      <c r="AR95" s="179"/>
      <c r="AS95" s="179"/>
      <c r="AT95" s="179"/>
      <c r="AU95" s="179"/>
      <c r="AV95" s="179"/>
      <c r="AW95" s="179"/>
    </row>
    <row r="96" spans="10:50" x14ac:dyDescent="0.2">
      <c r="J96" s="179"/>
      <c r="K96" s="179"/>
      <c r="L96" s="179"/>
      <c r="M96" s="179"/>
      <c r="N96" s="179"/>
      <c r="O96" s="179"/>
      <c r="P96" s="179"/>
      <c r="Q96" s="179"/>
      <c r="AM96" s="179"/>
      <c r="AN96" s="179"/>
      <c r="AO96" s="179"/>
      <c r="AP96" s="179"/>
      <c r="AQ96" s="179"/>
      <c r="AR96" s="179"/>
      <c r="AS96" s="179"/>
      <c r="AT96" s="179"/>
      <c r="AU96" s="179"/>
      <c r="AV96" s="179"/>
      <c r="AW96" s="179"/>
    </row>
    <row r="97" spans="10:49" x14ac:dyDescent="0.2">
      <c r="J97" s="179"/>
      <c r="K97" s="179"/>
      <c r="L97" s="179"/>
      <c r="M97" s="179"/>
      <c r="N97" s="179"/>
      <c r="O97" s="179"/>
      <c r="P97" s="179"/>
      <c r="Q97" s="179"/>
      <c r="AM97" s="179"/>
      <c r="AN97" s="179"/>
      <c r="AO97" s="179"/>
      <c r="AP97" s="179"/>
      <c r="AQ97" s="179"/>
      <c r="AR97" s="179"/>
      <c r="AS97" s="179"/>
      <c r="AT97" s="179"/>
      <c r="AU97" s="179"/>
      <c r="AV97" s="179"/>
      <c r="AW97" s="179"/>
    </row>
    <row r="98" spans="10:49" x14ac:dyDescent="0.2">
      <c r="J98" s="179"/>
      <c r="K98" s="179"/>
      <c r="L98" s="179"/>
      <c r="M98" s="179"/>
      <c r="N98" s="179"/>
      <c r="O98" s="179"/>
      <c r="P98" s="179"/>
      <c r="Q98" s="179"/>
      <c r="AM98" s="179"/>
      <c r="AN98" s="179"/>
      <c r="AO98" s="179"/>
      <c r="AP98" s="179"/>
      <c r="AQ98" s="179"/>
      <c r="AR98" s="179"/>
      <c r="AS98" s="179"/>
      <c r="AT98" s="179"/>
      <c r="AU98" s="179"/>
      <c r="AV98" s="179"/>
      <c r="AW98" s="179"/>
    </row>
    <row r="99" spans="10:49" x14ac:dyDescent="0.2">
      <c r="J99" s="179"/>
      <c r="K99" s="179"/>
      <c r="L99" s="179"/>
      <c r="M99" s="179"/>
      <c r="N99" s="179"/>
      <c r="O99" s="179"/>
      <c r="P99" s="179"/>
      <c r="Q99" s="179"/>
      <c r="AM99" s="179"/>
      <c r="AN99" s="179"/>
      <c r="AO99" s="179"/>
      <c r="AP99" s="179"/>
      <c r="AQ99" s="179"/>
      <c r="AR99" s="179"/>
      <c r="AS99" s="179"/>
      <c r="AT99" s="179"/>
      <c r="AU99" s="179"/>
      <c r="AV99" s="179"/>
      <c r="AW99" s="179"/>
    </row>
    <row r="100" spans="10:49" x14ac:dyDescent="0.2">
      <c r="J100" s="179"/>
      <c r="K100" s="179"/>
      <c r="L100" s="179"/>
      <c r="M100" s="179"/>
      <c r="N100" s="179"/>
      <c r="O100" s="179"/>
      <c r="P100" s="179"/>
      <c r="Q100" s="179"/>
      <c r="AM100" s="179"/>
      <c r="AN100" s="179"/>
      <c r="AO100" s="179"/>
      <c r="AP100" s="179"/>
      <c r="AQ100" s="179"/>
      <c r="AR100" s="179"/>
      <c r="AS100" s="179"/>
      <c r="AT100" s="179"/>
      <c r="AU100" s="179"/>
      <c r="AV100" s="179"/>
      <c r="AW100" s="179"/>
    </row>
    <row r="101" spans="10:49" x14ac:dyDescent="0.2">
      <c r="J101" s="179"/>
      <c r="K101" s="179"/>
      <c r="L101" s="179"/>
      <c r="M101" s="179"/>
      <c r="N101" s="179"/>
      <c r="O101" s="179"/>
      <c r="P101" s="179"/>
      <c r="Q101" s="179"/>
      <c r="AM101" s="179"/>
      <c r="AN101" s="179"/>
      <c r="AO101" s="179"/>
      <c r="AP101" s="179"/>
      <c r="AQ101" s="179"/>
      <c r="AR101" s="179"/>
      <c r="AS101" s="179"/>
      <c r="AT101" s="179"/>
      <c r="AU101" s="179"/>
      <c r="AV101" s="179"/>
      <c r="AW101" s="179"/>
    </row>
    <row r="102" spans="10:49" x14ac:dyDescent="0.2">
      <c r="J102" s="179"/>
      <c r="K102" s="179"/>
      <c r="L102" s="179"/>
      <c r="M102" s="179"/>
      <c r="N102" s="179"/>
      <c r="O102" s="179"/>
      <c r="P102" s="179"/>
      <c r="Q102" s="179"/>
      <c r="AM102" s="179"/>
      <c r="AN102" s="179"/>
      <c r="AO102" s="179"/>
      <c r="AP102" s="179"/>
      <c r="AQ102" s="179"/>
      <c r="AR102" s="179"/>
      <c r="AS102" s="179"/>
      <c r="AT102" s="179"/>
      <c r="AU102" s="179"/>
      <c r="AV102" s="179"/>
      <c r="AW102" s="179"/>
    </row>
    <row r="103" spans="10:49" x14ac:dyDescent="0.2">
      <c r="J103" s="179"/>
      <c r="K103" s="179"/>
      <c r="L103" s="179"/>
      <c r="M103" s="179"/>
      <c r="N103" s="179"/>
      <c r="O103" s="179"/>
      <c r="P103" s="179"/>
      <c r="Q103" s="179"/>
      <c r="AM103" s="179"/>
      <c r="AN103" s="179"/>
      <c r="AO103" s="179"/>
      <c r="AP103" s="179"/>
      <c r="AQ103" s="179"/>
      <c r="AR103" s="179"/>
      <c r="AS103" s="179"/>
      <c r="AT103" s="179"/>
      <c r="AU103" s="179"/>
      <c r="AV103" s="179"/>
      <c r="AW103" s="179"/>
    </row>
    <row r="104" spans="10:49" x14ac:dyDescent="0.2">
      <c r="J104" s="179"/>
      <c r="K104" s="179"/>
      <c r="L104" s="179"/>
      <c r="M104" s="179"/>
      <c r="N104" s="179"/>
      <c r="O104" s="179"/>
      <c r="P104" s="179"/>
      <c r="Q104" s="179"/>
      <c r="AM104" s="179"/>
      <c r="AN104" s="179"/>
      <c r="AO104" s="179"/>
      <c r="AP104" s="179"/>
      <c r="AQ104" s="179"/>
      <c r="AR104" s="179"/>
      <c r="AS104" s="179"/>
      <c r="AT104" s="179"/>
      <c r="AU104" s="179"/>
      <c r="AV104" s="179"/>
      <c r="AW104" s="179"/>
    </row>
    <row r="105" spans="10:49" x14ac:dyDescent="0.2">
      <c r="J105" s="179"/>
      <c r="K105" s="179"/>
      <c r="L105" s="179"/>
      <c r="M105" s="179"/>
      <c r="N105" s="179"/>
      <c r="O105" s="179"/>
      <c r="P105" s="179"/>
      <c r="Q105" s="179"/>
      <c r="AM105" s="179"/>
      <c r="AN105" s="179"/>
      <c r="AO105" s="179"/>
      <c r="AP105" s="179"/>
      <c r="AQ105" s="179"/>
      <c r="AR105" s="179"/>
      <c r="AS105" s="179"/>
      <c r="AT105" s="179"/>
      <c r="AU105" s="179"/>
      <c r="AV105" s="179"/>
      <c r="AW105" s="179"/>
    </row>
    <row r="106" spans="10:49" x14ac:dyDescent="0.2">
      <c r="J106" s="179"/>
      <c r="K106" s="179"/>
      <c r="L106" s="179"/>
      <c r="M106" s="179"/>
      <c r="N106" s="179"/>
      <c r="O106" s="179"/>
      <c r="P106" s="179"/>
      <c r="Q106" s="179"/>
      <c r="AM106" s="179"/>
      <c r="AN106" s="179"/>
      <c r="AO106" s="179"/>
      <c r="AP106" s="179"/>
      <c r="AQ106" s="179"/>
      <c r="AR106" s="179"/>
      <c r="AS106" s="179"/>
      <c r="AT106" s="179"/>
      <c r="AU106" s="179"/>
      <c r="AV106" s="179"/>
      <c r="AW106" s="179"/>
    </row>
    <row r="107" spans="10:49" x14ac:dyDescent="0.2">
      <c r="J107" s="179"/>
      <c r="K107" s="179"/>
      <c r="L107" s="179"/>
      <c r="M107" s="179"/>
      <c r="N107" s="179"/>
      <c r="O107" s="179"/>
      <c r="P107" s="179"/>
      <c r="Q107" s="179"/>
      <c r="AM107" s="179"/>
      <c r="AN107" s="179"/>
      <c r="AO107" s="179"/>
      <c r="AP107" s="179"/>
      <c r="AQ107" s="179"/>
      <c r="AR107" s="179"/>
      <c r="AS107" s="179"/>
      <c r="AT107" s="179"/>
      <c r="AU107" s="179"/>
      <c r="AV107" s="179"/>
      <c r="AW107" s="179"/>
    </row>
    <row r="108" spans="10:49" x14ac:dyDescent="0.2">
      <c r="J108" s="179"/>
      <c r="K108" s="179"/>
      <c r="L108" s="179"/>
      <c r="M108" s="179"/>
      <c r="N108" s="179"/>
      <c r="O108" s="179"/>
      <c r="P108" s="179"/>
      <c r="Q108" s="179"/>
      <c r="AM108" s="179"/>
      <c r="AN108" s="179"/>
      <c r="AO108" s="179"/>
      <c r="AP108" s="179"/>
      <c r="AQ108" s="179"/>
      <c r="AR108" s="179"/>
      <c r="AS108" s="179"/>
      <c r="AT108" s="179"/>
      <c r="AU108" s="179"/>
      <c r="AV108" s="179"/>
      <c r="AW108" s="179"/>
    </row>
    <row r="109" spans="10:49" x14ac:dyDescent="0.2">
      <c r="J109" s="179"/>
      <c r="K109" s="179"/>
      <c r="L109" s="179"/>
      <c r="M109" s="179"/>
      <c r="N109" s="179"/>
      <c r="O109" s="179"/>
      <c r="P109" s="179"/>
      <c r="Q109" s="179"/>
      <c r="AM109" s="179"/>
      <c r="AN109" s="179"/>
      <c r="AO109" s="179"/>
      <c r="AP109" s="179"/>
      <c r="AQ109" s="179"/>
      <c r="AR109" s="179"/>
      <c r="AS109" s="179"/>
      <c r="AT109" s="179"/>
      <c r="AU109" s="179"/>
      <c r="AV109" s="179"/>
      <c r="AW109" s="179"/>
    </row>
    <row r="110" spans="10:49" x14ac:dyDescent="0.2">
      <c r="J110" s="179"/>
      <c r="K110" s="179"/>
      <c r="L110" s="179"/>
      <c r="M110" s="179"/>
      <c r="N110" s="179"/>
      <c r="O110" s="179"/>
      <c r="P110" s="179"/>
      <c r="Q110" s="179"/>
      <c r="R110" s="179"/>
      <c r="S110" s="179"/>
      <c r="T110" s="179"/>
      <c r="U110" s="179"/>
      <c r="V110" s="179"/>
      <c r="W110" s="179"/>
      <c r="X110" s="179"/>
      <c r="Y110" s="179"/>
      <c r="Z110" s="179"/>
      <c r="AA110" s="179"/>
      <c r="AB110" s="179"/>
      <c r="AC110" s="179"/>
      <c r="AD110" s="179"/>
      <c r="AE110" s="179"/>
      <c r="AF110" s="179"/>
      <c r="AG110" s="179"/>
      <c r="AH110" s="179"/>
      <c r="AI110" s="179"/>
      <c r="AJ110" s="179"/>
      <c r="AK110" s="179"/>
      <c r="AL110" s="179"/>
      <c r="AM110" s="179"/>
      <c r="AN110" s="179"/>
      <c r="AO110" s="179"/>
      <c r="AP110" s="179"/>
      <c r="AQ110" s="179"/>
      <c r="AR110" s="179"/>
      <c r="AS110" s="179"/>
      <c r="AT110" s="179"/>
      <c r="AU110" s="179"/>
      <c r="AV110" s="179"/>
      <c r="AW110" s="179"/>
    </row>
    <row r="111" spans="10:49" x14ac:dyDescent="0.2">
      <c r="J111" s="179"/>
      <c r="K111" s="179"/>
      <c r="L111" s="179"/>
      <c r="M111" s="179"/>
      <c r="N111" s="179"/>
      <c r="O111" s="179"/>
      <c r="P111" s="179"/>
      <c r="Q111" s="179"/>
      <c r="R111" s="179"/>
      <c r="S111" s="179"/>
      <c r="T111" s="179"/>
      <c r="U111" s="179"/>
      <c r="V111" s="179"/>
      <c r="W111" s="179"/>
      <c r="X111" s="179"/>
      <c r="Y111" s="179"/>
      <c r="Z111" s="179"/>
      <c r="AA111" s="179"/>
      <c r="AB111" s="179"/>
      <c r="AC111" s="179"/>
      <c r="AD111" s="179"/>
      <c r="AE111" s="179"/>
      <c r="AF111" s="179"/>
      <c r="AG111" s="179"/>
      <c r="AH111" s="179"/>
      <c r="AI111" s="179"/>
      <c r="AJ111" s="179"/>
      <c r="AK111" s="179"/>
      <c r="AL111" s="179"/>
      <c r="AM111" s="179"/>
      <c r="AN111" s="179"/>
      <c r="AO111" s="179"/>
      <c r="AP111" s="179"/>
      <c r="AQ111" s="179"/>
      <c r="AR111" s="179"/>
      <c r="AS111" s="179"/>
      <c r="AT111" s="179"/>
      <c r="AU111" s="179"/>
      <c r="AV111" s="179"/>
      <c r="AW111" s="179"/>
    </row>
    <row r="112" spans="10:49" x14ac:dyDescent="0.2">
      <c r="J112" s="179"/>
      <c r="K112" s="179"/>
      <c r="L112" s="179"/>
      <c r="M112" s="179"/>
      <c r="N112" s="179"/>
      <c r="O112" s="179"/>
      <c r="P112" s="179"/>
      <c r="Q112" s="179"/>
      <c r="R112" s="179"/>
      <c r="S112" s="179"/>
      <c r="T112" s="179"/>
      <c r="U112" s="179"/>
      <c r="V112" s="179"/>
      <c r="W112" s="179"/>
      <c r="X112" s="179"/>
      <c r="Y112" s="179"/>
      <c r="Z112" s="179"/>
      <c r="AA112" s="179"/>
      <c r="AB112" s="179"/>
      <c r="AC112" s="179"/>
      <c r="AD112" s="179"/>
      <c r="AE112" s="179"/>
      <c r="AF112" s="179"/>
      <c r="AG112" s="179"/>
      <c r="AH112" s="179"/>
      <c r="AI112" s="179"/>
      <c r="AJ112" s="179"/>
      <c r="AK112" s="179"/>
      <c r="AL112" s="179"/>
      <c r="AM112" s="179"/>
      <c r="AN112" s="179"/>
      <c r="AO112" s="179"/>
      <c r="AP112" s="179"/>
      <c r="AQ112" s="179"/>
      <c r="AR112" s="179"/>
      <c r="AS112" s="179"/>
      <c r="AT112" s="179"/>
      <c r="AU112" s="179"/>
      <c r="AV112" s="179"/>
      <c r="AW112" s="179"/>
    </row>
    <row r="113" spans="10:49" x14ac:dyDescent="0.2">
      <c r="J113" s="179"/>
      <c r="K113" s="179"/>
      <c r="L113" s="179"/>
      <c r="M113" s="179"/>
      <c r="N113" s="179"/>
      <c r="O113" s="179"/>
      <c r="P113" s="179"/>
      <c r="Q113" s="179"/>
      <c r="R113" s="179"/>
      <c r="S113" s="179"/>
      <c r="T113" s="179"/>
      <c r="U113" s="179"/>
      <c r="V113" s="179"/>
      <c r="W113" s="179"/>
      <c r="X113" s="179"/>
      <c r="Y113" s="179"/>
      <c r="Z113" s="179"/>
      <c r="AA113" s="179"/>
      <c r="AB113" s="179"/>
      <c r="AC113" s="179"/>
      <c r="AD113" s="179"/>
      <c r="AE113" s="179"/>
      <c r="AF113" s="179"/>
      <c r="AG113" s="179"/>
      <c r="AH113" s="179"/>
      <c r="AI113" s="179"/>
      <c r="AJ113" s="179"/>
      <c r="AK113" s="179"/>
      <c r="AL113" s="179"/>
      <c r="AM113" s="179"/>
      <c r="AN113" s="179"/>
      <c r="AO113" s="179"/>
      <c r="AP113" s="179"/>
      <c r="AQ113" s="179"/>
      <c r="AR113" s="179"/>
      <c r="AS113" s="179"/>
      <c r="AT113" s="179"/>
      <c r="AU113" s="179"/>
      <c r="AV113" s="179"/>
      <c r="AW113" s="179"/>
    </row>
    <row r="114" spans="10:49" x14ac:dyDescent="0.2">
      <c r="J114" s="179"/>
      <c r="K114" s="179"/>
      <c r="L114" s="179"/>
      <c r="M114" s="179"/>
      <c r="N114" s="179"/>
      <c r="O114" s="179"/>
      <c r="P114" s="179"/>
      <c r="Q114" s="179"/>
      <c r="R114" s="179"/>
      <c r="S114" s="179"/>
      <c r="T114" s="179"/>
      <c r="U114" s="179"/>
      <c r="V114" s="179"/>
      <c r="W114" s="179"/>
      <c r="X114" s="179"/>
      <c r="Y114" s="179"/>
      <c r="Z114" s="179"/>
      <c r="AA114" s="179"/>
      <c r="AB114" s="179"/>
      <c r="AC114" s="179"/>
      <c r="AD114" s="179"/>
      <c r="AE114" s="179"/>
      <c r="AF114" s="179"/>
      <c r="AG114" s="179"/>
      <c r="AH114" s="179"/>
      <c r="AI114" s="179"/>
      <c r="AJ114" s="179"/>
      <c r="AK114" s="179"/>
      <c r="AL114" s="179"/>
      <c r="AM114" s="179"/>
      <c r="AN114" s="179"/>
      <c r="AO114" s="179"/>
      <c r="AP114" s="179"/>
      <c r="AQ114" s="179"/>
      <c r="AR114" s="179"/>
      <c r="AS114" s="179"/>
      <c r="AT114" s="179"/>
      <c r="AU114" s="179"/>
      <c r="AV114" s="179"/>
      <c r="AW114" s="179"/>
    </row>
    <row r="115" spans="10:49" x14ac:dyDescent="0.2">
      <c r="J115" s="179"/>
      <c r="K115" s="179"/>
      <c r="L115" s="179"/>
      <c r="M115" s="179"/>
      <c r="N115" s="179"/>
      <c r="O115" s="179"/>
      <c r="P115" s="179"/>
      <c r="Q115" s="179"/>
      <c r="R115" s="179"/>
      <c r="S115" s="179"/>
      <c r="T115" s="179"/>
      <c r="U115" s="179"/>
      <c r="V115" s="179"/>
      <c r="W115" s="179"/>
      <c r="X115" s="179"/>
      <c r="Y115" s="179"/>
      <c r="Z115" s="179"/>
      <c r="AA115" s="179"/>
      <c r="AB115" s="179"/>
      <c r="AC115" s="179"/>
      <c r="AD115" s="179"/>
      <c r="AE115" s="179"/>
      <c r="AF115" s="179"/>
      <c r="AG115" s="179"/>
      <c r="AH115" s="179"/>
      <c r="AI115" s="179"/>
      <c r="AJ115" s="179"/>
      <c r="AK115" s="179"/>
      <c r="AL115" s="179"/>
      <c r="AM115" s="179"/>
      <c r="AN115" s="179"/>
      <c r="AO115" s="179"/>
      <c r="AP115" s="179"/>
      <c r="AQ115" s="179"/>
      <c r="AR115" s="179"/>
      <c r="AS115" s="179"/>
      <c r="AT115" s="179"/>
      <c r="AU115" s="179"/>
      <c r="AV115" s="179"/>
      <c r="AW115" s="179"/>
    </row>
    <row r="116" spans="10:49" x14ac:dyDescent="0.2">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c r="AI116" s="179"/>
      <c r="AJ116" s="179"/>
      <c r="AK116" s="179"/>
      <c r="AL116" s="179"/>
      <c r="AM116" s="179"/>
      <c r="AN116" s="179"/>
      <c r="AO116" s="179"/>
      <c r="AP116" s="179"/>
      <c r="AQ116" s="179"/>
      <c r="AR116" s="179"/>
      <c r="AS116" s="179"/>
      <c r="AT116" s="179"/>
      <c r="AU116" s="179"/>
      <c r="AV116" s="179"/>
      <c r="AW116" s="179"/>
    </row>
    <row r="117" spans="10:49" x14ac:dyDescent="0.2">
      <c r="J117" s="179"/>
      <c r="K117" s="179"/>
      <c r="L117" s="179"/>
      <c r="M117" s="179"/>
      <c r="N117" s="179"/>
      <c r="O117" s="179"/>
      <c r="P117" s="179"/>
      <c r="Q117" s="179"/>
      <c r="R117" s="179"/>
      <c r="S117" s="179"/>
      <c r="T117" s="179"/>
      <c r="U117" s="179"/>
      <c r="V117" s="179"/>
      <c r="W117" s="179"/>
      <c r="X117" s="179"/>
      <c r="Y117" s="179"/>
      <c r="Z117" s="179"/>
      <c r="AA117" s="179"/>
      <c r="AB117" s="179"/>
      <c r="AC117" s="179"/>
      <c r="AD117" s="179"/>
      <c r="AE117" s="179"/>
      <c r="AF117" s="179"/>
      <c r="AG117" s="179"/>
      <c r="AH117" s="179"/>
      <c r="AI117" s="179"/>
      <c r="AJ117" s="179"/>
      <c r="AK117" s="179"/>
      <c r="AL117" s="179"/>
      <c r="AM117" s="179"/>
      <c r="AN117" s="179"/>
      <c r="AO117" s="179"/>
      <c r="AP117" s="179"/>
      <c r="AQ117" s="179"/>
      <c r="AR117" s="179"/>
      <c r="AS117" s="179"/>
      <c r="AT117" s="179"/>
      <c r="AU117" s="179"/>
      <c r="AV117" s="179"/>
      <c r="AW117" s="179"/>
    </row>
    <row r="118" spans="10:49" x14ac:dyDescent="0.2">
      <c r="J118" s="179"/>
      <c r="K118" s="179"/>
      <c r="L118" s="179"/>
      <c r="M118" s="179"/>
      <c r="N118" s="179"/>
      <c r="O118" s="179"/>
      <c r="P118" s="179"/>
      <c r="Q118" s="179"/>
      <c r="R118" s="179"/>
      <c r="S118" s="179"/>
      <c r="T118" s="179"/>
      <c r="U118" s="179"/>
      <c r="V118" s="179"/>
      <c r="W118" s="179"/>
      <c r="X118" s="179"/>
      <c r="Y118" s="179"/>
      <c r="Z118" s="179"/>
      <c r="AA118" s="179"/>
      <c r="AB118" s="179"/>
      <c r="AC118" s="179"/>
      <c r="AD118" s="179"/>
      <c r="AE118" s="179"/>
      <c r="AF118" s="179"/>
      <c r="AG118" s="179"/>
      <c r="AH118" s="179"/>
      <c r="AI118" s="179"/>
      <c r="AJ118" s="179"/>
      <c r="AK118" s="179"/>
      <c r="AL118" s="179"/>
      <c r="AM118" s="179"/>
      <c r="AN118" s="179"/>
      <c r="AO118" s="179"/>
      <c r="AP118" s="179"/>
      <c r="AQ118" s="179"/>
      <c r="AR118" s="179"/>
      <c r="AS118" s="179"/>
      <c r="AT118" s="179"/>
      <c r="AU118" s="179"/>
      <c r="AV118" s="179"/>
      <c r="AW118" s="179"/>
    </row>
    <row r="119" spans="10:49" x14ac:dyDescent="0.2">
      <c r="J119" s="179"/>
      <c r="K119" s="179"/>
      <c r="L119" s="179"/>
      <c r="M119" s="179"/>
      <c r="N119" s="179"/>
      <c r="O119" s="179"/>
      <c r="P119" s="179"/>
      <c r="Q119" s="179"/>
      <c r="R119" s="179"/>
      <c r="S119" s="179"/>
      <c r="T119" s="179"/>
      <c r="U119" s="179"/>
      <c r="V119" s="179"/>
      <c r="W119" s="179"/>
      <c r="X119" s="179"/>
      <c r="Y119" s="179"/>
      <c r="Z119" s="179"/>
      <c r="AA119" s="179"/>
      <c r="AB119" s="179"/>
      <c r="AC119" s="179"/>
      <c r="AD119" s="179"/>
      <c r="AE119" s="179"/>
      <c r="AF119" s="179"/>
      <c r="AG119" s="179"/>
      <c r="AH119" s="179"/>
      <c r="AI119" s="179"/>
      <c r="AJ119" s="179"/>
      <c r="AK119" s="179"/>
      <c r="AL119" s="179"/>
      <c r="AM119" s="179"/>
      <c r="AN119" s="179"/>
      <c r="AO119" s="179"/>
      <c r="AP119" s="179"/>
      <c r="AQ119" s="179"/>
      <c r="AR119" s="179"/>
      <c r="AS119" s="179"/>
      <c r="AT119" s="179"/>
      <c r="AU119" s="179"/>
      <c r="AV119" s="179"/>
      <c r="AW119" s="179"/>
    </row>
    <row r="120" spans="10:49" x14ac:dyDescent="0.2">
      <c r="J120" s="179"/>
      <c r="K120" s="179"/>
      <c r="L120" s="179"/>
      <c r="M120" s="179"/>
      <c r="N120" s="179"/>
      <c r="O120" s="179"/>
      <c r="P120" s="179"/>
      <c r="Q120" s="179"/>
      <c r="R120" s="179"/>
      <c r="S120" s="179"/>
      <c r="T120" s="179"/>
      <c r="U120" s="179"/>
      <c r="V120" s="179"/>
      <c r="W120" s="179"/>
      <c r="X120" s="179"/>
      <c r="Y120" s="179"/>
      <c r="Z120" s="179"/>
      <c r="AA120" s="179"/>
      <c r="AB120" s="179"/>
      <c r="AC120" s="179"/>
      <c r="AD120" s="179"/>
      <c r="AE120" s="179"/>
      <c r="AF120" s="179"/>
      <c r="AG120" s="179"/>
      <c r="AH120" s="179"/>
      <c r="AI120" s="179"/>
      <c r="AJ120" s="179"/>
      <c r="AK120" s="179"/>
      <c r="AL120" s="179"/>
      <c r="AM120" s="179"/>
      <c r="AN120" s="179"/>
      <c r="AO120" s="179"/>
      <c r="AP120" s="179"/>
      <c r="AQ120" s="179"/>
      <c r="AR120" s="179"/>
      <c r="AS120" s="179"/>
      <c r="AT120" s="179"/>
      <c r="AU120" s="179"/>
      <c r="AV120" s="179"/>
      <c r="AW120" s="179"/>
    </row>
    <row r="121" spans="10:49" x14ac:dyDescent="0.2">
      <c r="J121" s="179"/>
      <c r="K121" s="179"/>
      <c r="L121" s="179"/>
      <c r="M121" s="179"/>
      <c r="N121" s="179"/>
      <c r="O121" s="179"/>
      <c r="P121" s="179"/>
      <c r="Q121" s="179"/>
      <c r="R121" s="179"/>
      <c r="S121" s="179"/>
      <c r="T121" s="179"/>
      <c r="U121" s="179"/>
      <c r="V121" s="179"/>
      <c r="W121" s="179"/>
      <c r="X121" s="179"/>
      <c r="Y121" s="179"/>
      <c r="Z121" s="179"/>
      <c r="AA121" s="179"/>
      <c r="AB121" s="179"/>
      <c r="AC121" s="179"/>
      <c r="AD121" s="179"/>
      <c r="AE121" s="179"/>
      <c r="AF121" s="179"/>
      <c r="AG121" s="179"/>
      <c r="AH121" s="179"/>
      <c r="AI121" s="179"/>
      <c r="AJ121" s="179"/>
      <c r="AK121" s="179"/>
      <c r="AL121" s="179"/>
      <c r="AM121" s="179"/>
      <c r="AN121" s="179"/>
      <c r="AO121" s="179"/>
      <c r="AP121" s="179"/>
      <c r="AQ121" s="179"/>
      <c r="AR121" s="179"/>
      <c r="AS121" s="179"/>
      <c r="AT121" s="179"/>
      <c r="AU121" s="179"/>
      <c r="AV121" s="179"/>
      <c r="AW121" s="179"/>
    </row>
    <row r="122" spans="10:49" x14ac:dyDescent="0.2">
      <c r="J122" s="179"/>
      <c r="K122" s="179"/>
      <c r="L122" s="179"/>
      <c r="M122" s="179"/>
      <c r="N122" s="179"/>
      <c r="O122" s="179"/>
      <c r="P122" s="179"/>
      <c r="Q122" s="179"/>
      <c r="R122" s="179"/>
      <c r="S122" s="179"/>
      <c r="T122" s="179"/>
      <c r="U122" s="179"/>
      <c r="V122" s="179"/>
      <c r="W122" s="179"/>
      <c r="X122" s="179"/>
      <c r="Y122" s="179"/>
      <c r="Z122" s="179"/>
      <c r="AA122" s="179"/>
      <c r="AB122" s="179"/>
      <c r="AC122" s="179"/>
      <c r="AD122" s="179"/>
      <c r="AE122" s="179"/>
      <c r="AF122" s="179"/>
      <c r="AG122" s="179"/>
      <c r="AH122" s="179"/>
      <c r="AI122" s="179"/>
      <c r="AJ122" s="179"/>
      <c r="AK122" s="179"/>
      <c r="AL122" s="179"/>
      <c r="AM122" s="179"/>
      <c r="AN122" s="179"/>
      <c r="AO122" s="179"/>
      <c r="AP122" s="179"/>
      <c r="AQ122" s="179"/>
      <c r="AR122" s="179"/>
      <c r="AS122" s="179"/>
      <c r="AT122" s="179"/>
      <c r="AU122" s="179"/>
      <c r="AV122" s="179"/>
      <c r="AW122" s="179"/>
    </row>
    <row r="123" spans="10:49" x14ac:dyDescent="0.2">
      <c r="J123" s="179"/>
      <c r="K123" s="179"/>
      <c r="L123" s="179"/>
      <c r="M123" s="179"/>
      <c r="N123" s="179"/>
      <c r="O123" s="179"/>
      <c r="P123" s="179"/>
      <c r="Q123" s="179"/>
      <c r="R123" s="179"/>
      <c r="S123" s="179"/>
      <c r="T123" s="179"/>
      <c r="U123" s="179"/>
      <c r="V123" s="179"/>
      <c r="W123" s="179"/>
      <c r="X123" s="179"/>
      <c r="Y123" s="179"/>
      <c r="Z123" s="179"/>
      <c r="AA123" s="179"/>
      <c r="AB123" s="179"/>
      <c r="AC123" s="179"/>
      <c r="AD123" s="179"/>
      <c r="AE123" s="179"/>
      <c r="AF123" s="179"/>
      <c r="AG123" s="179"/>
      <c r="AH123" s="179"/>
      <c r="AI123" s="179"/>
      <c r="AJ123" s="179"/>
      <c r="AK123" s="179"/>
      <c r="AL123" s="179"/>
      <c r="AM123" s="179"/>
      <c r="AN123" s="179"/>
      <c r="AO123" s="179"/>
      <c r="AP123" s="179"/>
      <c r="AQ123" s="179"/>
      <c r="AR123" s="179"/>
      <c r="AS123" s="179"/>
      <c r="AT123" s="179"/>
      <c r="AU123" s="179"/>
      <c r="AV123" s="179"/>
      <c r="AW123" s="179"/>
    </row>
    <row r="124" spans="10:49" x14ac:dyDescent="0.2">
      <c r="J124" s="179"/>
      <c r="K124" s="179"/>
      <c r="L124" s="179"/>
      <c r="M124" s="179"/>
      <c r="N124" s="179"/>
      <c r="O124" s="179"/>
      <c r="P124" s="179"/>
      <c r="Q124" s="179"/>
      <c r="R124" s="179"/>
      <c r="S124" s="179"/>
      <c r="T124" s="179"/>
      <c r="U124" s="179"/>
      <c r="V124" s="179"/>
      <c r="W124" s="179"/>
      <c r="X124" s="179"/>
      <c r="Y124" s="179"/>
      <c r="Z124" s="179"/>
      <c r="AA124" s="179"/>
      <c r="AB124" s="179"/>
      <c r="AC124" s="179"/>
      <c r="AD124" s="179"/>
      <c r="AE124" s="179"/>
      <c r="AF124" s="179"/>
      <c r="AG124" s="179"/>
      <c r="AH124" s="179"/>
      <c r="AI124" s="179"/>
      <c r="AJ124" s="179"/>
      <c r="AK124" s="179"/>
      <c r="AL124" s="179"/>
      <c r="AM124" s="179"/>
      <c r="AN124" s="179"/>
      <c r="AO124" s="179"/>
      <c r="AP124" s="179"/>
      <c r="AQ124" s="179"/>
      <c r="AR124" s="179"/>
      <c r="AS124" s="179"/>
      <c r="AT124" s="179"/>
      <c r="AU124" s="179"/>
      <c r="AV124" s="179"/>
      <c r="AW124" s="179"/>
    </row>
    <row r="125" spans="10:49" x14ac:dyDescent="0.2">
      <c r="J125" s="179"/>
      <c r="K125" s="179"/>
      <c r="L125" s="179"/>
      <c r="M125" s="179"/>
      <c r="N125" s="179"/>
      <c r="O125" s="179"/>
      <c r="P125" s="179"/>
      <c r="Q125" s="179"/>
      <c r="R125" s="179"/>
      <c r="S125" s="179"/>
      <c r="T125" s="179"/>
      <c r="U125" s="179"/>
      <c r="V125" s="179"/>
      <c r="W125" s="179"/>
      <c r="X125" s="179"/>
      <c r="Y125" s="179"/>
      <c r="Z125" s="179"/>
      <c r="AA125" s="179"/>
      <c r="AB125" s="179"/>
      <c r="AC125" s="179"/>
      <c r="AD125" s="179"/>
      <c r="AE125" s="179"/>
      <c r="AF125" s="179"/>
      <c r="AG125" s="179"/>
      <c r="AH125" s="179"/>
      <c r="AI125" s="179"/>
      <c r="AJ125" s="179"/>
      <c r="AK125" s="179"/>
      <c r="AL125" s="179"/>
      <c r="AM125" s="179"/>
      <c r="AN125" s="179"/>
      <c r="AO125" s="179"/>
      <c r="AP125" s="179"/>
      <c r="AQ125" s="179"/>
      <c r="AR125" s="179"/>
      <c r="AS125" s="179"/>
      <c r="AT125" s="179"/>
      <c r="AU125" s="179"/>
      <c r="AV125" s="179"/>
      <c r="AW125" s="179"/>
    </row>
    <row r="126" spans="10:49" x14ac:dyDescent="0.2">
      <c r="J126" s="179"/>
      <c r="K126" s="179"/>
      <c r="L126" s="179"/>
      <c r="M126" s="179"/>
      <c r="N126" s="179"/>
      <c r="O126" s="179"/>
      <c r="P126" s="179"/>
      <c r="Q126" s="179"/>
      <c r="R126" s="179"/>
      <c r="S126" s="179"/>
      <c r="T126" s="179"/>
      <c r="U126" s="179"/>
      <c r="V126" s="179"/>
      <c r="W126" s="179"/>
      <c r="X126" s="179"/>
      <c r="Y126" s="179"/>
      <c r="Z126" s="179"/>
      <c r="AA126" s="179"/>
      <c r="AB126" s="179"/>
      <c r="AC126" s="179"/>
      <c r="AD126" s="179"/>
      <c r="AE126" s="179"/>
      <c r="AF126" s="179"/>
      <c r="AG126" s="179"/>
      <c r="AH126" s="179"/>
      <c r="AI126" s="179"/>
      <c r="AJ126" s="179"/>
      <c r="AK126" s="179"/>
      <c r="AL126" s="179"/>
      <c r="AM126" s="179"/>
      <c r="AN126" s="179"/>
      <c r="AO126" s="179"/>
      <c r="AP126" s="179"/>
      <c r="AQ126" s="179"/>
      <c r="AR126" s="179"/>
      <c r="AS126" s="179"/>
      <c r="AT126" s="179"/>
      <c r="AU126" s="179"/>
      <c r="AV126" s="179"/>
      <c r="AW126" s="179"/>
    </row>
    <row r="127" spans="10:49" x14ac:dyDescent="0.2">
      <c r="J127" s="179"/>
      <c r="K127" s="179"/>
      <c r="L127" s="179"/>
      <c r="M127" s="179"/>
      <c r="N127" s="179"/>
      <c r="O127" s="179"/>
      <c r="P127" s="179"/>
      <c r="Q127" s="179"/>
      <c r="R127" s="179"/>
      <c r="S127" s="179"/>
      <c r="T127" s="179"/>
      <c r="U127" s="179"/>
      <c r="V127" s="179"/>
      <c r="W127" s="179"/>
      <c r="X127" s="179"/>
      <c r="Y127" s="179"/>
      <c r="Z127" s="179"/>
      <c r="AA127" s="179"/>
      <c r="AB127" s="179"/>
      <c r="AC127" s="179"/>
      <c r="AD127" s="179"/>
      <c r="AE127" s="179"/>
      <c r="AF127" s="179"/>
      <c r="AG127" s="179"/>
      <c r="AH127" s="179"/>
      <c r="AI127" s="179"/>
      <c r="AJ127" s="179"/>
      <c r="AK127" s="179"/>
      <c r="AL127" s="179"/>
      <c r="AM127" s="179"/>
      <c r="AN127" s="179"/>
      <c r="AO127" s="179"/>
      <c r="AP127" s="179"/>
      <c r="AQ127" s="179"/>
      <c r="AR127" s="179"/>
      <c r="AS127" s="179"/>
      <c r="AT127" s="179"/>
      <c r="AU127" s="179"/>
      <c r="AV127" s="179"/>
      <c r="AW127" s="179"/>
    </row>
    <row r="128" spans="10:49" x14ac:dyDescent="0.2">
      <c r="J128" s="179"/>
      <c r="K128" s="179"/>
      <c r="L128" s="179"/>
      <c r="M128" s="179"/>
      <c r="N128" s="179"/>
      <c r="O128" s="179"/>
      <c r="P128" s="179"/>
      <c r="Q128" s="179"/>
      <c r="R128" s="179"/>
      <c r="S128" s="179"/>
      <c r="T128" s="179"/>
      <c r="U128" s="179"/>
      <c r="V128" s="179"/>
      <c r="W128" s="179"/>
      <c r="X128" s="179"/>
      <c r="Y128" s="179"/>
      <c r="Z128" s="179"/>
      <c r="AA128" s="179"/>
      <c r="AB128" s="179"/>
      <c r="AC128" s="179"/>
      <c r="AD128" s="179"/>
      <c r="AE128" s="179"/>
      <c r="AF128" s="179"/>
      <c r="AG128" s="179"/>
      <c r="AH128" s="179"/>
      <c r="AI128" s="179"/>
      <c r="AJ128" s="179"/>
      <c r="AK128" s="179"/>
      <c r="AL128" s="179"/>
      <c r="AM128" s="179"/>
      <c r="AN128" s="179"/>
      <c r="AO128" s="179"/>
      <c r="AP128" s="179"/>
      <c r="AQ128" s="179"/>
      <c r="AR128" s="179"/>
      <c r="AS128" s="179"/>
      <c r="AT128" s="179"/>
      <c r="AU128" s="179"/>
      <c r="AV128" s="179"/>
      <c r="AW128" s="179"/>
    </row>
    <row r="129" spans="10:49" x14ac:dyDescent="0.2">
      <c r="J129" s="179"/>
      <c r="K129" s="179"/>
      <c r="L129" s="179"/>
      <c r="M129" s="179"/>
      <c r="N129" s="179"/>
      <c r="O129" s="179"/>
      <c r="P129" s="179"/>
      <c r="Q129" s="179"/>
      <c r="R129" s="179"/>
      <c r="S129" s="179"/>
      <c r="T129" s="179"/>
      <c r="U129" s="179"/>
      <c r="V129" s="179"/>
      <c r="W129" s="179"/>
      <c r="X129" s="179"/>
      <c r="Y129" s="179"/>
      <c r="Z129" s="179"/>
      <c r="AA129" s="179"/>
      <c r="AB129" s="179"/>
      <c r="AC129" s="179"/>
      <c r="AD129" s="179"/>
      <c r="AE129" s="179"/>
      <c r="AF129" s="179"/>
      <c r="AG129" s="179"/>
      <c r="AH129" s="179"/>
      <c r="AI129" s="179"/>
      <c r="AJ129" s="179"/>
      <c r="AK129" s="179"/>
      <c r="AL129" s="179"/>
      <c r="AM129" s="179"/>
      <c r="AN129" s="179"/>
      <c r="AO129" s="179"/>
      <c r="AP129" s="179"/>
      <c r="AQ129" s="179"/>
      <c r="AR129" s="179"/>
      <c r="AS129" s="179"/>
      <c r="AT129" s="179"/>
      <c r="AU129" s="179"/>
      <c r="AV129" s="179"/>
      <c r="AW129" s="179"/>
    </row>
    <row r="130" spans="10:49" x14ac:dyDescent="0.2">
      <c r="J130" s="179"/>
      <c r="K130" s="179"/>
      <c r="L130" s="179"/>
      <c r="M130" s="179"/>
      <c r="N130" s="179"/>
      <c r="O130" s="179"/>
      <c r="P130" s="179"/>
      <c r="Q130" s="179"/>
      <c r="R130" s="179"/>
      <c r="S130" s="179"/>
      <c r="T130" s="179"/>
      <c r="U130" s="179"/>
      <c r="V130" s="179"/>
      <c r="W130" s="179"/>
      <c r="X130" s="179"/>
      <c r="Y130" s="179"/>
      <c r="Z130" s="179"/>
      <c r="AA130" s="179"/>
      <c r="AB130" s="179"/>
      <c r="AC130" s="179"/>
      <c r="AD130" s="179"/>
      <c r="AE130" s="179"/>
      <c r="AF130" s="179"/>
      <c r="AG130" s="179"/>
      <c r="AH130" s="179"/>
      <c r="AI130" s="179"/>
      <c r="AJ130" s="179"/>
      <c r="AK130" s="179"/>
      <c r="AL130" s="179"/>
      <c r="AM130" s="179"/>
      <c r="AN130" s="179"/>
      <c r="AO130" s="179"/>
      <c r="AP130" s="179"/>
      <c r="AQ130" s="179"/>
      <c r="AR130" s="179"/>
      <c r="AS130" s="179"/>
      <c r="AT130" s="179"/>
      <c r="AU130" s="179"/>
      <c r="AV130" s="179"/>
      <c r="AW130" s="179"/>
    </row>
    <row r="131" spans="10:49" x14ac:dyDescent="0.2">
      <c r="J131" s="179"/>
      <c r="K131" s="179"/>
      <c r="L131" s="179"/>
      <c r="M131" s="179"/>
      <c r="N131" s="179"/>
      <c r="O131" s="179"/>
      <c r="P131" s="179"/>
      <c r="Q131" s="179"/>
      <c r="R131" s="179"/>
      <c r="S131" s="179"/>
      <c r="T131" s="179"/>
      <c r="U131" s="179"/>
      <c r="V131" s="179"/>
      <c r="W131" s="179"/>
      <c r="X131" s="179"/>
      <c r="Y131" s="179"/>
      <c r="Z131" s="179"/>
      <c r="AA131" s="179"/>
      <c r="AB131" s="179"/>
      <c r="AC131" s="179"/>
      <c r="AD131" s="179"/>
      <c r="AE131" s="179"/>
      <c r="AF131" s="179"/>
      <c r="AG131" s="179"/>
      <c r="AH131" s="179"/>
      <c r="AI131" s="179"/>
      <c r="AJ131" s="179"/>
      <c r="AK131" s="179"/>
      <c r="AL131" s="179"/>
      <c r="AM131" s="179"/>
      <c r="AN131" s="179"/>
      <c r="AO131" s="179"/>
      <c r="AP131" s="179"/>
      <c r="AQ131" s="179"/>
      <c r="AR131" s="179"/>
      <c r="AS131" s="179"/>
      <c r="AT131" s="179"/>
      <c r="AU131" s="179"/>
      <c r="AV131" s="179"/>
      <c r="AW131" s="179"/>
    </row>
    <row r="132" spans="10:49" x14ac:dyDescent="0.2">
      <c r="J132" s="179"/>
      <c r="K132" s="179"/>
      <c r="L132" s="179"/>
      <c r="M132" s="179"/>
      <c r="N132" s="179"/>
      <c r="O132" s="179"/>
      <c r="P132" s="179"/>
      <c r="Q132" s="179"/>
      <c r="R132" s="179"/>
      <c r="S132" s="179"/>
      <c r="T132" s="179"/>
      <c r="U132" s="179"/>
      <c r="V132" s="179"/>
      <c r="W132" s="179"/>
      <c r="X132" s="179"/>
      <c r="Y132" s="179"/>
      <c r="Z132" s="179"/>
      <c r="AA132" s="179"/>
      <c r="AB132" s="179"/>
      <c r="AC132" s="179"/>
      <c r="AD132" s="179"/>
      <c r="AE132" s="179"/>
      <c r="AF132" s="179"/>
      <c r="AG132" s="179"/>
      <c r="AH132" s="179"/>
      <c r="AI132" s="179"/>
      <c r="AJ132" s="179"/>
      <c r="AK132" s="179"/>
      <c r="AL132" s="179"/>
      <c r="AM132" s="179"/>
      <c r="AN132" s="179"/>
      <c r="AO132" s="179"/>
      <c r="AP132" s="179"/>
      <c r="AQ132" s="179"/>
      <c r="AR132" s="179"/>
      <c r="AS132" s="179"/>
      <c r="AT132" s="179"/>
      <c r="AU132" s="179"/>
      <c r="AV132" s="179"/>
      <c r="AW132" s="179"/>
    </row>
    <row r="133" spans="10:49" x14ac:dyDescent="0.2">
      <c r="J133" s="179"/>
      <c r="K133" s="179"/>
      <c r="L133" s="179"/>
      <c r="M133" s="179"/>
      <c r="N133" s="179"/>
      <c r="O133" s="179"/>
      <c r="P133" s="179"/>
      <c r="Q133" s="179"/>
      <c r="R133" s="179"/>
      <c r="S133" s="179"/>
      <c r="T133" s="179"/>
      <c r="U133" s="179"/>
      <c r="V133" s="179"/>
      <c r="W133" s="179"/>
      <c r="X133" s="179"/>
      <c r="Y133" s="179"/>
      <c r="Z133" s="179"/>
      <c r="AA133" s="179"/>
      <c r="AB133" s="179"/>
      <c r="AC133" s="179"/>
      <c r="AD133" s="179"/>
      <c r="AE133" s="179"/>
      <c r="AF133" s="179"/>
      <c r="AG133" s="179"/>
      <c r="AH133" s="179"/>
      <c r="AI133" s="179"/>
      <c r="AJ133" s="179"/>
      <c r="AK133" s="179"/>
      <c r="AL133" s="179"/>
      <c r="AM133" s="179"/>
      <c r="AN133" s="179"/>
      <c r="AO133" s="179"/>
      <c r="AP133" s="179"/>
      <c r="AQ133" s="179"/>
      <c r="AR133" s="179"/>
      <c r="AS133" s="179"/>
      <c r="AT133" s="179"/>
      <c r="AU133" s="179"/>
      <c r="AV133" s="179"/>
      <c r="AW133" s="179"/>
    </row>
    <row r="134" spans="10:49" x14ac:dyDescent="0.2">
      <c r="J134" s="179"/>
      <c r="K134" s="179"/>
      <c r="L134" s="179"/>
      <c r="M134" s="179"/>
      <c r="N134" s="179"/>
      <c r="O134" s="179"/>
      <c r="P134" s="179"/>
      <c r="Q134" s="179"/>
      <c r="R134" s="179"/>
      <c r="S134" s="179"/>
      <c r="T134" s="179"/>
      <c r="U134" s="179"/>
      <c r="V134" s="179"/>
      <c r="W134" s="179"/>
      <c r="X134" s="179"/>
      <c r="Y134" s="179"/>
      <c r="Z134" s="179"/>
      <c r="AA134" s="179"/>
      <c r="AB134" s="179"/>
      <c r="AC134" s="179"/>
      <c r="AD134" s="179"/>
      <c r="AE134" s="179"/>
      <c r="AF134" s="179"/>
      <c r="AG134" s="179"/>
      <c r="AH134" s="179"/>
      <c r="AI134" s="179"/>
      <c r="AJ134" s="179"/>
      <c r="AK134" s="179"/>
      <c r="AL134" s="179"/>
      <c r="AM134" s="179"/>
      <c r="AN134" s="179"/>
      <c r="AO134" s="179"/>
      <c r="AP134" s="179"/>
      <c r="AQ134" s="179"/>
      <c r="AR134" s="179"/>
      <c r="AS134" s="179"/>
      <c r="AT134" s="179"/>
      <c r="AU134" s="179"/>
      <c r="AV134" s="179"/>
      <c r="AW134" s="179"/>
    </row>
    <row r="135" spans="10:49" x14ac:dyDescent="0.2">
      <c r="J135" s="179"/>
      <c r="K135" s="179"/>
      <c r="L135" s="179"/>
      <c r="M135" s="179"/>
      <c r="N135" s="179"/>
      <c r="O135" s="179"/>
      <c r="P135" s="179"/>
      <c r="Q135" s="179"/>
      <c r="R135" s="179"/>
      <c r="S135" s="179"/>
      <c r="T135" s="179"/>
      <c r="U135" s="179"/>
      <c r="V135" s="179"/>
      <c r="W135" s="179"/>
      <c r="X135" s="179"/>
      <c r="Y135" s="179"/>
      <c r="Z135" s="179"/>
      <c r="AA135" s="179"/>
      <c r="AB135" s="179"/>
      <c r="AC135" s="179"/>
      <c r="AD135" s="179"/>
      <c r="AE135" s="179"/>
      <c r="AF135" s="179"/>
      <c r="AG135" s="179"/>
      <c r="AH135" s="179"/>
      <c r="AI135" s="179"/>
      <c r="AJ135" s="179"/>
      <c r="AK135" s="179"/>
      <c r="AL135" s="179"/>
      <c r="AM135" s="179"/>
      <c r="AN135" s="179"/>
      <c r="AO135" s="179"/>
      <c r="AP135" s="179"/>
      <c r="AQ135" s="179"/>
      <c r="AR135" s="179"/>
      <c r="AS135" s="179"/>
      <c r="AT135" s="179"/>
      <c r="AU135" s="179"/>
      <c r="AV135" s="179"/>
      <c r="AW135" s="179"/>
    </row>
    <row r="136" spans="10:49" x14ac:dyDescent="0.2">
      <c r="J136" s="179"/>
      <c r="K136" s="179"/>
      <c r="L136" s="179"/>
      <c r="M136" s="179"/>
      <c r="N136" s="179"/>
      <c r="O136" s="179"/>
      <c r="P136" s="179"/>
      <c r="Q136" s="179"/>
      <c r="R136" s="179"/>
      <c r="S136" s="179"/>
      <c r="T136" s="179"/>
      <c r="U136" s="179"/>
      <c r="V136" s="179"/>
      <c r="W136" s="179"/>
      <c r="X136" s="179"/>
      <c r="Y136" s="179"/>
      <c r="Z136" s="179"/>
      <c r="AA136" s="179"/>
      <c r="AB136" s="179"/>
      <c r="AC136" s="179"/>
      <c r="AD136" s="179"/>
      <c r="AE136" s="179"/>
      <c r="AF136" s="179"/>
      <c r="AG136" s="179"/>
      <c r="AH136" s="179"/>
      <c r="AI136" s="179"/>
      <c r="AJ136" s="179"/>
      <c r="AK136" s="179"/>
      <c r="AL136" s="179"/>
      <c r="AM136" s="179"/>
      <c r="AN136" s="179"/>
      <c r="AO136" s="179"/>
      <c r="AP136" s="179"/>
      <c r="AQ136" s="179"/>
      <c r="AR136" s="179"/>
      <c r="AS136" s="179"/>
      <c r="AT136" s="179"/>
      <c r="AU136" s="179"/>
      <c r="AV136" s="179"/>
      <c r="AW136" s="179"/>
    </row>
    <row r="137" spans="10:49" x14ac:dyDescent="0.2">
      <c r="J137" s="179"/>
      <c r="K137" s="179"/>
      <c r="L137" s="179"/>
      <c r="M137" s="179"/>
      <c r="N137" s="179"/>
      <c r="O137" s="179"/>
      <c r="P137" s="179"/>
      <c r="Q137" s="179"/>
      <c r="R137" s="179"/>
      <c r="S137" s="179"/>
      <c r="T137" s="179"/>
      <c r="U137" s="179"/>
      <c r="V137" s="179"/>
      <c r="W137" s="179"/>
      <c r="X137" s="179"/>
      <c r="Y137" s="179"/>
      <c r="Z137" s="179"/>
      <c r="AA137" s="179"/>
      <c r="AB137" s="179"/>
      <c r="AC137" s="179"/>
      <c r="AD137" s="179"/>
      <c r="AE137" s="179"/>
      <c r="AF137" s="179"/>
      <c r="AG137" s="179"/>
      <c r="AH137" s="179"/>
      <c r="AI137" s="179"/>
      <c r="AJ137" s="179"/>
      <c r="AK137" s="179"/>
      <c r="AL137" s="179"/>
      <c r="AM137" s="179"/>
      <c r="AN137" s="179"/>
      <c r="AO137" s="179"/>
      <c r="AP137" s="179"/>
      <c r="AQ137" s="179"/>
      <c r="AR137" s="179"/>
      <c r="AS137" s="179"/>
      <c r="AT137" s="179"/>
      <c r="AU137" s="179"/>
      <c r="AV137" s="179"/>
      <c r="AW137" s="179"/>
    </row>
    <row r="138" spans="10:49" x14ac:dyDescent="0.2">
      <c r="J138" s="179"/>
      <c r="K138" s="179"/>
      <c r="L138" s="179"/>
      <c r="M138" s="179"/>
      <c r="N138" s="179"/>
      <c r="O138" s="179"/>
      <c r="P138" s="179"/>
      <c r="Q138" s="179"/>
      <c r="R138" s="179"/>
      <c r="S138" s="179"/>
      <c r="T138" s="179"/>
      <c r="U138" s="179"/>
      <c r="V138" s="179"/>
      <c r="W138" s="179"/>
      <c r="X138" s="179"/>
      <c r="Y138" s="179"/>
      <c r="Z138" s="179"/>
      <c r="AA138" s="179"/>
      <c r="AB138" s="179"/>
      <c r="AC138" s="179"/>
      <c r="AD138" s="179"/>
      <c r="AE138" s="179"/>
      <c r="AF138" s="179"/>
      <c r="AG138" s="179"/>
      <c r="AH138" s="179"/>
      <c r="AI138" s="179"/>
      <c r="AJ138" s="179"/>
      <c r="AK138" s="179"/>
      <c r="AL138" s="179"/>
      <c r="AM138" s="179"/>
      <c r="AN138" s="179"/>
      <c r="AO138" s="179"/>
      <c r="AP138" s="179"/>
      <c r="AQ138" s="179"/>
      <c r="AR138" s="179"/>
      <c r="AS138" s="179"/>
      <c r="AT138" s="179"/>
      <c r="AU138" s="179"/>
      <c r="AV138" s="179"/>
      <c r="AW138" s="179"/>
    </row>
    <row r="139" spans="10:49" x14ac:dyDescent="0.2">
      <c r="J139" s="179"/>
      <c r="K139" s="179"/>
      <c r="L139" s="179"/>
      <c r="M139" s="179"/>
      <c r="N139" s="179"/>
      <c r="O139" s="179"/>
      <c r="P139" s="179"/>
      <c r="Q139" s="179"/>
      <c r="R139" s="179"/>
      <c r="S139" s="179"/>
      <c r="T139" s="179"/>
      <c r="U139" s="179"/>
      <c r="V139" s="179"/>
      <c r="W139" s="179"/>
      <c r="X139" s="179"/>
      <c r="Y139" s="179"/>
      <c r="Z139" s="179"/>
      <c r="AA139" s="179"/>
      <c r="AB139" s="179"/>
      <c r="AC139" s="179"/>
      <c r="AD139" s="179"/>
      <c r="AE139" s="179"/>
      <c r="AF139" s="179"/>
      <c r="AG139" s="179"/>
      <c r="AH139" s="179"/>
      <c r="AI139" s="179"/>
      <c r="AJ139" s="179"/>
      <c r="AK139" s="179"/>
      <c r="AL139" s="179"/>
      <c r="AM139" s="179"/>
      <c r="AN139" s="179"/>
      <c r="AO139" s="179"/>
      <c r="AP139" s="179"/>
      <c r="AQ139" s="179"/>
      <c r="AR139" s="179"/>
      <c r="AS139" s="179"/>
      <c r="AT139" s="179"/>
      <c r="AU139" s="179"/>
      <c r="AV139" s="179"/>
      <c r="AW139" s="179"/>
    </row>
    <row r="140" spans="10:49" x14ac:dyDescent="0.2">
      <c r="J140" s="179"/>
      <c r="K140" s="179"/>
      <c r="L140" s="179"/>
      <c r="M140" s="179"/>
      <c r="N140" s="179"/>
      <c r="O140" s="179"/>
      <c r="P140" s="179"/>
      <c r="Q140" s="179"/>
      <c r="R140" s="179"/>
      <c r="S140" s="179"/>
      <c r="T140" s="179"/>
      <c r="U140" s="179"/>
      <c r="V140" s="179"/>
      <c r="W140" s="179"/>
      <c r="X140" s="179"/>
      <c r="Y140" s="179"/>
      <c r="Z140" s="179"/>
      <c r="AA140" s="179"/>
      <c r="AB140" s="179"/>
      <c r="AC140" s="179"/>
      <c r="AD140" s="179"/>
      <c r="AE140" s="179"/>
      <c r="AF140" s="179"/>
      <c r="AG140" s="179"/>
      <c r="AH140" s="179"/>
      <c r="AI140" s="179"/>
      <c r="AJ140" s="179"/>
      <c r="AK140" s="179"/>
      <c r="AL140" s="179"/>
      <c r="AM140" s="179"/>
      <c r="AN140" s="179"/>
      <c r="AO140" s="179"/>
      <c r="AP140" s="179"/>
      <c r="AQ140" s="179"/>
      <c r="AR140" s="179"/>
      <c r="AS140" s="179"/>
      <c r="AT140" s="179"/>
      <c r="AU140" s="179"/>
      <c r="AV140" s="179"/>
      <c r="AW140" s="179"/>
    </row>
    <row r="141" spans="10:49" x14ac:dyDescent="0.2">
      <c r="J141" s="179"/>
      <c r="K141" s="179"/>
      <c r="L141" s="179"/>
      <c r="M141" s="179"/>
      <c r="N141" s="179"/>
      <c r="O141" s="179"/>
      <c r="P141" s="179"/>
      <c r="Q141" s="179"/>
      <c r="R141" s="179"/>
      <c r="S141" s="179"/>
      <c r="T141" s="179"/>
      <c r="U141" s="179"/>
      <c r="V141" s="179"/>
      <c r="W141" s="179"/>
      <c r="X141" s="179"/>
      <c r="Y141" s="179"/>
      <c r="Z141" s="179"/>
      <c r="AA141" s="179"/>
      <c r="AB141" s="179"/>
      <c r="AC141" s="179"/>
      <c r="AD141" s="179"/>
      <c r="AE141" s="179"/>
      <c r="AF141" s="179"/>
      <c r="AG141" s="179"/>
      <c r="AH141" s="179"/>
      <c r="AI141" s="179"/>
      <c r="AJ141" s="179"/>
      <c r="AK141" s="179"/>
      <c r="AL141" s="179"/>
      <c r="AM141" s="179"/>
      <c r="AN141" s="179"/>
      <c r="AO141" s="179"/>
      <c r="AP141" s="179"/>
      <c r="AQ141" s="179"/>
      <c r="AR141" s="179"/>
      <c r="AS141" s="179"/>
      <c r="AT141" s="179"/>
      <c r="AU141" s="179"/>
      <c r="AV141" s="179"/>
      <c r="AW141" s="179"/>
    </row>
    <row r="142" spans="10:49" x14ac:dyDescent="0.2">
      <c r="J142" s="179"/>
      <c r="K142" s="179"/>
      <c r="L142" s="179"/>
      <c r="M142" s="179"/>
      <c r="N142" s="179"/>
      <c r="O142" s="179"/>
      <c r="P142" s="179"/>
      <c r="Q142" s="179"/>
      <c r="R142" s="179"/>
      <c r="S142" s="179"/>
      <c r="T142" s="179"/>
      <c r="U142" s="179"/>
      <c r="V142" s="179"/>
      <c r="W142" s="179"/>
      <c r="X142" s="179"/>
      <c r="Y142" s="179"/>
      <c r="Z142" s="179"/>
      <c r="AA142" s="179"/>
      <c r="AB142" s="179"/>
      <c r="AC142" s="179"/>
      <c r="AD142" s="179"/>
      <c r="AE142" s="179"/>
      <c r="AF142" s="179"/>
      <c r="AG142" s="179"/>
      <c r="AH142" s="179"/>
      <c r="AI142" s="179"/>
      <c r="AJ142" s="179"/>
      <c r="AK142" s="179"/>
      <c r="AL142" s="179"/>
      <c r="AM142" s="179"/>
      <c r="AN142" s="179"/>
      <c r="AO142" s="179"/>
      <c r="AP142" s="179"/>
      <c r="AQ142" s="179"/>
      <c r="AR142" s="179"/>
      <c r="AS142" s="179"/>
      <c r="AT142" s="179"/>
      <c r="AU142" s="179"/>
      <c r="AV142" s="179"/>
      <c r="AW142" s="179"/>
    </row>
    <row r="143" spans="10:49" x14ac:dyDescent="0.2">
      <c r="J143" s="179"/>
      <c r="K143" s="179"/>
      <c r="L143" s="179"/>
      <c r="M143" s="179"/>
      <c r="N143" s="179"/>
      <c r="O143" s="179"/>
      <c r="P143" s="179"/>
      <c r="Q143" s="179"/>
      <c r="R143" s="179"/>
      <c r="S143" s="179"/>
      <c r="T143" s="179"/>
      <c r="U143" s="179"/>
      <c r="V143" s="179"/>
      <c r="W143" s="179"/>
      <c r="X143" s="179"/>
      <c r="Y143" s="179"/>
      <c r="Z143" s="179"/>
      <c r="AA143" s="179"/>
      <c r="AB143" s="179"/>
      <c r="AC143" s="179"/>
      <c r="AD143" s="179"/>
      <c r="AE143" s="179"/>
      <c r="AF143" s="179"/>
      <c r="AG143" s="179"/>
      <c r="AH143" s="179"/>
      <c r="AI143" s="179"/>
      <c r="AJ143" s="179"/>
      <c r="AK143" s="179"/>
      <c r="AL143" s="179"/>
      <c r="AM143" s="179"/>
      <c r="AN143" s="179"/>
      <c r="AO143" s="179"/>
      <c r="AP143" s="179"/>
      <c r="AQ143" s="179"/>
      <c r="AR143" s="179"/>
      <c r="AS143" s="179"/>
      <c r="AT143" s="179"/>
      <c r="AU143" s="179"/>
      <c r="AV143" s="179"/>
      <c r="AW143" s="179"/>
    </row>
    <row r="144" spans="10:49" x14ac:dyDescent="0.2">
      <c r="J144" s="179"/>
      <c r="K144" s="179"/>
      <c r="L144" s="179"/>
      <c r="M144" s="179"/>
      <c r="N144" s="179"/>
      <c r="O144" s="179"/>
      <c r="P144" s="179"/>
      <c r="Q144" s="179"/>
      <c r="R144" s="179"/>
      <c r="S144" s="179"/>
      <c r="T144" s="179"/>
      <c r="U144" s="179"/>
      <c r="V144" s="179"/>
      <c r="W144" s="179"/>
      <c r="X144" s="179"/>
      <c r="Y144" s="179"/>
      <c r="Z144" s="179"/>
      <c r="AA144" s="179"/>
      <c r="AB144" s="179"/>
      <c r="AC144" s="179"/>
      <c r="AD144" s="179"/>
      <c r="AE144" s="179"/>
      <c r="AF144" s="179"/>
      <c r="AG144" s="179"/>
      <c r="AH144" s="179"/>
      <c r="AI144" s="179"/>
      <c r="AJ144" s="179"/>
      <c r="AK144" s="179"/>
      <c r="AL144" s="179"/>
      <c r="AM144" s="179"/>
      <c r="AN144" s="179"/>
      <c r="AO144" s="179"/>
      <c r="AP144" s="179"/>
      <c r="AQ144" s="179"/>
      <c r="AR144" s="179"/>
      <c r="AS144" s="179"/>
      <c r="AT144" s="179"/>
      <c r="AU144" s="179"/>
      <c r="AV144" s="179"/>
      <c r="AW144" s="179"/>
    </row>
    <row r="145" spans="10:49" x14ac:dyDescent="0.2">
      <c r="J145" s="179"/>
      <c r="K145" s="179"/>
      <c r="L145" s="179"/>
      <c r="M145" s="179"/>
      <c r="N145" s="179"/>
      <c r="O145" s="179"/>
      <c r="P145" s="179"/>
      <c r="Q145" s="179"/>
      <c r="R145" s="179"/>
      <c r="S145" s="179"/>
      <c r="T145" s="179"/>
      <c r="U145" s="179"/>
      <c r="V145" s="179"/>
      <c r="W145" s="179"/>
      <c r="X145" s="179"/>
      <c r="Y145" s="179"/>
      <c r="Z145" s="179"/>
      <c r="AA145" s="179"/>
      <c r="AB145" s="179"/>
      <c r="AC145" s="179"/>
      <c r="AD145" s="179"/>
      <c r="AE145" s="179"/>
      <c r="AF145" s="179"/>
      <c r="AG145" s="179"/>
      <c r="AH145" s="179"/>
      <c r="AI145" s="179"/>
      <c r="AJ145" s="179"/>
      <c r="AK145" s="179"/>
      <c r="AL145" s="179"/>
      <c r="AM145" s="179"/>
      <c r="AN145" s="179"/>
      <c r="AO145" s="179"/>
      <c r="AP145" s="179"/>
      <c r="AQ145" s="179"/>
      <c r="AR145" s="179"/>
      <c r="AS145" s="179"/>
      <c r="AT145" s="179"/>
      <c r="AU145" s="179"/>
      <c r="AV145" s="179"/>
      <c r="AW145" s="179"/>
    </row>
    <row r="146" spans="10:49" x14ac:dyDescent="0.2">
      <c r="J146" s="179"/>
      <c r="K146" s="179"/>
      <c r="L146" s="179"/>
      <c r="M146" s="179"/>
      <c r="N146" s="179"/>
      <c r="O146" s="179"/>
      <c r="P146" s="179"/>
      <c r="Q146" s="179"/>
      <c r="R146" s="179"/>
      <c r="S146" s="179"/>
      <c r="T146" s="179"/>
      <c r="U146" s="179"/>
      <c r="V146" s="179"/>
      <c r="W146" s="179"/>
      <c r="X146" s="179"/>
      <c r="Y146" s="179"/>
      <c r="Z146" s="179"/>
      <c r="AA146" s="179"/>
      <c r="AB146" s="179"/>
      <c r="AC146" s="179"/>
      <c r="AD146" s="179"/>
      <c r="AE146" s="179"/>
      <c r="AF146" s="179"/>
      <c r="AG146" s="179"/>
      <c r="AH146" s="179"/>
      <c r="AI146" s="179"/>
      <c r="AJ146" s="179"/>
      <c r="AK146" s="179"/>
      <c r="AL146" s="179"/>
      <c r="AM146" s="179"/>
      <c r="AN146" s="179"/>
      <c r="AO146" s="179"/>
      <c r="AP146" s="179"/>
      <c r="AQ146" s="179"/>
      <c r="AR146" s="179"/>
      <c r="AS146" s="179"/>
      <c r="AT146" s="179"/>
      <c r="AU146" s="179"/>
      <c r="AV146" s="179"/>
      <c r="AW146" s="179"/>
    </row>
    <row r="147" spans="10:49" x14ac:dyDescent="0.2">
      <c r="J147" s="179"/>
      <c r="K147" s="179"/>
      <c r="L147" s="179"/>
      <c r="M147" s="179"/>
      <c r="N147" s="179"/>
      <c r="O147" s="179"/>
      <c r="P147" s="179"/>
      <c r="Q147" s="179"/>
      <c r="R147" s="179"/>
      <c r="S147" s="179"/>
      <c r="T147" s="179"/>
      <c r="U147" s="179"/>
      <c r="V147" s="179"/>
      <c r="W147" s="179"/>
      <c r="X147" s="179"/>
      <c r="Y147" s="179"/>
      <c r="Z147" s="179"/>
      <c r="AA147" s="179"/>
      <c r="AB147" s="179"/>
      <c r="AC147" s="179"/>
      <c r="AD147" s="179"/>
      <c r="AE147" s="179"/>
      <c r="AF147" s="179"/>
      <c r="AG147" s="179"/>
      <c r="AH147" s="179"/>
      <c r="AI147" s="179"/>
      <c r="AJ147" s="179"/>
      <c r="AK147" s="179"/>
      <c r="AL147" s="179"/>
      <c r="AM147" s="179"/>
      <c r="AN147" s="179"/>
      <c r="AO147" s="179"/>
      <c r="AP147" s="179"/>
      <c r="AQ147" s="179"/>
      <c r="AR147" s="179"/>
      <c r="AS147" s="179"/>
      <c r="AT147" s="179"/>
      <c r="AU147" s="179"/>
      <c r="AV147" s="179"/>
      <c r="AW147" s="179"/>
    </row>
    <row r="148" spans="10:49" x14ac:dyDescent="0.2">
      <c r="J148" s="179"/>
      <c r="K148" s="179"/>
      <c r="L148" s="179"/>
      <c r="M148" s="179"/>
      <c r="N148" s="179"/>
      <c r="O148" s="179"/>
      <c r="P148" s="179"/>
      <c r="Q148" s="179"/>
      <c r="R148" s="179"/>
      <c r="S148" s="179"/>
      <c r="T148" s="179"/>
      <c r="U148" s="179"/>
      <c r="V148" s="179"/>
      <c r="W148" s="179"/>
      <c r="X148" s="179"/>
      <c r="Y148" s="179"/>
      <c r="Z148" s="179"/>
      <c r="AA148" s="179"/>
      <c r="AB148" s="179"/>
      <c r="AC148" s="179"/>
      <c r="AD148" s="179"/>
      <c r="AE148" s="179"/>
      <c r="AF148" s="179"/>
      <c r="AG148" s="179"/>
      <c r="AH148" s="179"/>
      <c r="AI148" s="179"/>
      <c r="AJ148" s="179"/>
      <c r="AK148" s="179"/>
      <c r="AL148" s="179"/>
      <c r="AM148" s="179"/>
      <c r="AN148" s="179"/>
      <c r="AO148" s="179"/>
      <c r="AP148" s="179"/>
      <c r="AQ148" s="179"/>
      <c r="AR148" s="179"/>
      <c r="AS148" s="179"/>
      <c r="AT148" s="179"/>
      <c r="AU148" s="179"/>
      <c r="AV148" s="179"/>
      <c r="AW148" s="179"/>
    </row>
    <row r="149" spans="10:49" x14ac:dyDescent="0.2">
      <c r="J149" s="179"/>
      <c r="K149" s="179"/>
      <c r="L149" s="179"/>
      <c r="M149" s="179"/>
      <c r="N149" s="179"/>
      <c r="O149" s="179"/>
      <c r="P149" s="179"/>
      <c r="Q149" s="179"/>
      <c r="R149" s="179"/>
      <c r="S149" s="179"/>
      <c r="T149" s="179"/>
      <c r="U149" s="179"/>
      <c r="V149" s="179"/>
      <c r="W149" s="179"/>
      <c r="X149" s="179"/>
      <c r="Y149" s="179"/>
      <c r="Z149" s="179"/>
      <c r="AA149" s="179"/>
      <c r="AB149" s="179"/>
      <c r="AC149" s="179"/>
      <c r="AD149" s="179"/>
      <c r="AE149" s="179"/>
      <c r="AF149" s="179"/>
      <c r="AG149" s="179"/>
      <c r="AH149" s="179"/>
      <c r="AI149" s="179"/>
      <c r="AJ149" s="179"/>
      <c r="AK149" s="179"/>
      <c r="AL149" s="179"/>
      <c r="AM149" s="179"/>
      <c r="AN149" s="179"/>
      <c r="AO149" s="179"/>
      <c r="AP149" s="179"/>
      <c r="AQ149" s="179"/>
      <c r="AR149" s="179"/>
      <c r="AS149" s="179"/>
      <c r="AT149" s="179"/>
      <c r="AU149" s="179"/>
      <c r="AV149" s="179"/>
      <c r="AW149" s="179"/>
    </row>
    <row r="150" spans="10:49" x14ac:dyDescent="0.2">
      <c r="J150" s="179"/>
      <c r="K150" s="179"/>
      <c r="L150" s="179"/>
      <c r="M150" s="179"/>
      <c r="N150" s="179"/>
      <c r="O150" s="179"/>
      <c r="P150" s="179"/>
      <c r="Q150" s="179"/>
      <c r="R150" s="179"/>
      <c r="S150" s="179"/>
      <c r="T150" s="179"/>
      <c r="U150" s="179"/>
      <c r="V150" s="179"/>
      <c r="W150" s="179"/>
      <c r="X150" s="179"/>
      <c r="Y150" s="179"/>
      <c r="Z150" s="179"/>
      <c r="AA150" s="179"/>
      <c r="AB150" s="179"/>
      <c r="AC150" s="179"/>
      <c r="AD150" s="179"/>
      <c r="AE150" s="179"/>
      <c r="AF150" s="179"/>
      <c r="AG150" s="179"/>
      <c r="AH150" s="179"/>
      <c r="AI150" s="179"/>
      <c r="AJ150" s="179"/>
      <c r="AK150" s="179"/>
      <c r="AL150" s="179"/>
      <c r="AM150" s="179"/>
      <c r="AN150" s="179"/>
      <c r="AO150" s="179"/>
      <c r="AP150" s="179"/>
      <c r="AQ150" s="179"/>
      <c r="AR150" s="179"/>
      <c r="AS150" s="179"/>
      <c r="AT150" s="179"/>
      <c r="AU150" s="179"/>
      <c r="AV150" s="179"/>
      <c r="AW150" s="179"/>
    </row>
    <row r="151" spans="10:49" x14ac:dyDescent="0.2">
      <c r="J151" s="179"/>
      <c r="K151" s="179"/>
      <c r="L151" s="179"/>
      <c r="M151" s="179"/>
      <c r="N151" s="179"/>
      <c r="O151" s="179"/>
      <c r="P151" s="179"/>
      <c r="Q151" s="179"/>
      <c r="R151" s="179"/>
      <c r="S151" s="179"/>
      <c r="T151" s="179"/>
      <c r="U151" s="179"/>
      <c r="V151" s="179"/>
      <c r="W151" s="179"/>
      <c r="X151" s="179"/>
      <c r="Y151" s="179"/>
      <c r="Z151" s="179"/>
      <c r="AA151" s="179"/>
      <c r="AB151" s="179"/>
      <c r="AC151" s="179"/>
      <c r="AD151" s="179"/>
      <c r="AE151" s="179"/>
      <c r="AF151" s="179"/>
      <c r="AG151" s="179"/>
      <c r="AH151" s="179"/>
      <c r="AI151" s="179"/>
      <c r="AJ151" s="179"/>
      <c r="AK151" s="179"/>
      <c r="AL151" s="179"/>
      <c r="AM151" s="179"/>
      <c r="AN151" s="179"/>
      <c r="AO151" s="179"/>
      <c r="AP151" s="179"/>
      <c r="AQ151" s="179"/>
      <c r="AR151" s="179"/>
      <c r="AS151" s="179"/>
      <c r="AT151" s="179"/>
      <c r="AU151" s="179"/>
      <c r="AV151" s="179"/>
      <c r="AW151" s="179"/>
    </row>
    <row r="152" spans="10:49" x14ac:dyDescent="0.2">
      <c r="J152" s="179"/>
      <c r="K152" s="179"/>
      <c r="L152" s="179"/>
      <c r="M152" s="179"/>
      <c r="N152" s="179"/>
      <c r="O152" s="179"/>
      <c r="P152" s="179"/>
      <c r="Q152" s="179"/>
      <c r="R152" s="179"/>
      <c r="S152" s="179"/>
      <c r="T152" s="179"/>
      <c r="U152" s="179"/>
      <c r="V152" s="179"/>
      <c r="W152" s="179"/>
      <c r="X152" s="179"/>
      <c r="Y152" s="179"/>
      <c r="Z152" s="179"/>
      <c r="AA152" s="179"/>
      <c r="AB152" s="179"/>
      <c r="AC152" s="179"/>
      <c r="AD152" s="179"/>
      <c r="AE152" s="179"/>
      <c r="AF152" s="179"/>
      <c r="AG152" s="179"/>
      <c r="AH152" s="179"/>
      <c r="AI152" s="179"/>
      <c r="AJ152" s="179"/>
      <c r="AK152" s="179"/>
      <c r="AL152" s="179"/>
      <c r="AM152" s="179"/>
      <c r="AN152" s="179"/>
      <c r="AO152" s="179"/>
      <c r="AP152" s="179"/>
      <c r="AQ152" s="179"/>
      <c r="AR152" s="179"/>
      <c r="AS152" s="179"/>
      <c r="AT152" s="179"/>
      <c r="AU152" s="179"/>
      <c r="AV152" s="179"/>
      <c r="AW152" s="179"/>
    </row>
    <row r="153" spans="10:49" x14ac:dyDescent="0.2">
      <c r="J153" s="179"/>
      <c r="K153" s="179"/>
      <c r="L153" s="179"/>
      <c r="M153" s="179"/>
      <c r="N153" s="179"/>
      <c r="O153" s="179"/>
      <c r="P153" s="179"/>
      <c r="Q153" s="179"/>
      <c r="R153" s="179"/>
      <c r="S153" s="179"/>
      <c r="T153" s="179"/>
      <c r="U153" s="179"/>
      <c r="V153" s="179"/>
      <c r="W153" s="179"/>
      <c r="X153" s="179"/>
      <c r="Y153" s="179"/>
      <c r="Z153" s="179"/>
      <c r="AA153" s="179"/>
      <c r="AB153" s="179"/>
      <c r="AC153" s="179"/>
      <c r="AD153" s="179"/>
      <c r="AE153" s="179"/>
      <c r="AF153" s="179"/>
      <c r="AG153" s="179"/>
      <c r="AH153" s="179"/>
      <c r="AI153" s="179"/>
      <c r="AJ153" s="179"/>
      <c r="AK153" s="179"/>
      <c r="AL153" s="179"/>
      <c r="AM153" s="179"/>
      <c r="AN153" s="179"/>
      <c r="AO153" s="179"/>
      <c r="AP153" s="179"/>
      <c r="AQ153" s="179"/>
      <c r="AR153" s="179"/>
      <c r="AS153" s="179"/>
      <c r="AT153" s="179"/>
      <c r="AU153" s="179"/>
      <c r="AV153" s="179"/>
      <c r="AW153" s="179"/>
    </row>
    <row r="154" spans="10:49" x14ac:dyDescent="0.2">
      <c r="J154" s="179"/>
      <c r="K154" s="179"/>
      <c r="L154" s="179"/>
      <c r="M154" s="179"/>
      <c r="N154" s="179"/>
      <c r="O154" s="179"/>
      <c r="P154" s="179"/>
      <c r="Q154" s="179"/>
      <c r="R154" s="179"/>
      <c r="S154" s="179"/>
      <c r="T154" s="179"/>
      <c r="U154" s="179"/>
      <c r="V154" s="179"/>
      <c r="W154" s="179"/>
      <c r="X154" s="179"/>
      <c r="Y154" s="179"/>
      <c r="Z154" s="179"/>
      <c r="AA154" s="179"/>
      <c r="AB154" s="179"/>
      <c r="AC154" s="179"/>
      <c r="AD154" s="179"/>
      <c r="AE154" s="179"/>
      <c r="AF154" s="179"/>
      <c r="AG154" s="179"/>
      <c r="AH154" s="179"/>
      <c r="AI154" s="179"/>
      <c r="AJ154" s="179"/>
      <c r="AK154" s="179"/>
      <c r="AL154" s="179"/>
      <c r="AM154" s="179"/>
      <c r="AN154" s="179"/>
      <c r="AO154" s="179"/>
      <c r="AP154" s="179"/>
      <c r="AQ154" s="179"/>
      <c r="AR154" s="179"/>
      <c r="AS154" s="179"/>
      <c r="AT154" s="179"/>
      <c r="AU154" s="179"/>
      <c r="AV154" s="179"/>
      <c r="AW154" s="179"/>
    </row>
    <row r="155" spans="10:49" x14ac:dyDescent="0.2">
      <c r="J155" s="179"/>
      <c r="K155" s="179"/>
      <c r="L155" s="179"/>
      <c r="M155" s="179"/>
      <c r="N155" s="179"/>
      <c r="O155" s="179"/>
      <c r="P155" s="179"/>
      <c r="Q155" s="179"/>
      <c r="R155" s="179"/>
      <c r="S155" s="179"/>
      <c r="T155" s="179"/>
      <c r="U155" s="179"/>
      <c r="V155" s="179"/>
      <c r="W155" s="179"/>
      <c r="X155" s="179"/>
      <c r="Y155" s="179"/>
      <c r="Z155" s="179"/>
      <c r="AA155" s="179"/>
      <c r="AB155" s="179"/>
      <c r="AC155" s="179"/>
      <c r="AD155" s="179"/>
      <c r="AE155" s="179"/>
      <c r="AF155" s="179"/>
      <c r="AG155" s="179"/>
      <c r="AH155" s="179"/>
      <c r="AI155" s="179"/>
      <c r="AJ155" s="179"/>
      <c r="AK155" s="179"/>
      <c r="AL155" s="179"/>
      <c r="AM155" s="179"/>
      <c r="AN155" s="179"/>
      <c r="AO155" s="179"/>
      <c r="AP155" s="179"/>
      <c r="AQ155" s="179"/>
      <c r="AR155" s="179"/>
      <c r="AS155" s="179"/>
      <c r="AT155" s="179"/>
      <c r="AU155" s="179"/>
      <c r="AV155" s="179"/>
      <c r="AW155" s="179"/>
    </row>
    <row r="156" spans="10:49" x14ac:dyDescent="0.2">
      <c r="J156" s="179"/>
      <c r="K156" s="179"/>
      <c r="L156" s="179"/>
      <c r="M156" s="179"/>
      <c r="N156" s="179"/>
      <c r="O156" s="179"/>
      <c r="P156" s="179"/>
      <c r="Q156" s="179"/>
      <c r="R156" s="179"/>
      <c r="S156" s="179"/>
      <c r="T156" s="179"/>
      <c r="U156" s="179"/>
      <c r="V156" s="179"/>
      <c r="W156" s="179"/>
      <c r="X156" s="179"/>
      <c r="Y156" s="179"/>
      <c r="Z156" s="179"/>
      <c r="AA156" s="179"/>
      <c r="AB156" s="179"/>
      <c r="AC156" s="179"/>
      <c r="AD156" s="179"/>
      <c r="AE156" s="179"/>
      <c r="AF156" s="179"/>
      <c r="AG156" s="179"/>
      <c r="AH156" s="179"/>
      <c r="AI156" s="179"/>
      <c r="AJ156" s="179"/>
      <c r="AK156" s="179"/>
      <c r="AL156" s="179"/>
      <c r="AM156" s="179"/>
      <c r="AN156" s="179"/>
      <c r="AO156" s="179"/>
      <c r="AP156" s="179"/>
      <c r="AQ156" s="179"/>
      <c r="AR156" s="179"/>
      <c r="AS156" s="179"/>
      <c r="AT156" s="179"/>
      <c r="AU156" s="179"/>
      <c r="AV156" s="179"/>
      <c r="AW156" s="179"/>
    </row>
    <row r="157" spans="10:49" x14ac:dyDescent="0.2">
      <c r="J157" s="179"/>
      <c r="K157" s="179"/>
      <c r="L157" s="179"/>
      <c r="M157" s="179"/>
      <c r="N157" s="179"/>
      <c r="O157" s="179"/>
      <c r="P157" s="179"/>
      <c r="Q157" s="179"/>
      <c r="R157" s="179"/>
      <c r="S157" s="179"/>
      <c r="T157" s="179"/>
      <c r="U157" s="179"/>
      <c r="V157" s="179"/>
      <c r="W157" s="179"/>
      <c r="X157" s="179"/>
      <c r="Y157" s="179"/>
      <c r="Z157" s="179"/>
      <c r="AA157" s="179"/>
      <c r="AB157" s="179"/>
      <c r="AC157" s="179"/>
      <c r="AD157" s="179"/>
      <c r="AE157" s="179"/>
      <c r="AF157" s="179"/>
      <c r="AG157" s="179"/>
      <c r="AH157" s="179"/>
      <c r="AI157" s="179"/>
      <c r="AJ157" s="179"/>
      <c r="AK157" s="179"/>
      <c r="AL157" s="179"/>
      <c r="AM157" s="179"/>
      <c r="AN157" s="179"/>
      <c r="AO157" s="179"/>
      <c r="AP157" s="179"/>
      <c r="AQ157" s="179"/>
      <c r="AR157" s="179"/>
      <c r="AS157" s="179"/>
      <c r="AT157" s="179"/>
      <c r="AU157" s="179"/>
      <c r="AV157" s="179"/>
      <c r="AW157" s="179"/>
    </row>
    <row r="158" spans="10:49" x14ac:dyDescent="0.2">
      <c r="J158" s="179"/>
      <c r="K158" s="179"/>
      <c r="L158" s="179"/>
      <c r="M158" s="179"/>
      <c r="N158" s="179"/>
      <c r="O158" s="179"/>
      <c r="P158" s="179"/>
      <c r="Q158" s="179"/>
      <c r="R158" s="179"/>
      <c r="S158" s="179"/>
      <c r="T158" s="179"/>
      <c r="U158" s="179"/>
      <c r="V158" s="179"/>
      <c r="W158" s="179"/>
      <c r="X158" s="179"/>
      <c r="Y158" s="179"/>
      <c r="Z158" s="179"/>
      <c r="AA158" s="179"/>
      <c r="AB158" s="179"/>
      <c r="AC158" s="179"/>
      <c r="AD158" s="179"/>
      <c r="AE158" s="179"/>
      <c r="AF158" s="179"/>
      <c r="AG158" s="179"/>
      <c r="AH158" s="179"/>
      <c r="AI158" s="179"/>
      <c r="AJ158" s="179"/>
      <c r="AK158" s="179"/>
      <c r="AL158" s="179"/>
      <c r="AM158" s="179"/>
      <c r="AN158" s="179"/>
      <c r="AO158" s="179"/>
      <c r="AP158" s="179"/>
      <c r="AQ158" s="179"/>
      <c r="AR158" s="179"/>
      <c r="AS158" s="179"/>
      <c r="AT158" s="179"/>
      <c r="AU158" s="179"/>
      <c r="AV158" s="179"/>
      <c r="AW158" s="179"/>
    </row>
    <row r="159" spans="10:49" x14ac:dyDescent="0.2">
      <c r="J159" s="179"/>
      <c r="K159" s="179"/>
      <c r="L159" s="179"/>
      <c r="M159" s="179"/>
      <c r="N159" s="179"/>
      <c r="O159" s="179"/>
      <c r="P159" s="179"/>
      <c r="Q159" s="179"/>
      <c r="R159" s="179"/>
      <c r="S159" s="179"/>
      <c r="T159" s="179"/>
      <c r="U159" s="179"/>
      <c r="V159" s="179"/>
      <c r="W159" s="179"/>
      <c r="X159" s="179"/>
      <c r="Y159" s="179"/>
      <c r="Z159" s="179"/>
      <c r="AA159" s="179"/>
      <c r="AB159" s="179"/>
      <c r="AC159" s="179"/>
      <c r="AD159" s="179"/>
      <c r="AE159" s="179"/>
      <c r="AF159" s="179"/>
      <c r="AG159" s="179"/>
      <c r="AH159" s="179"/>
      <c r="AI159" s="179"/>
      <c r="AJ159" s="179"/>
      <c r="AK159" s="179"/>
      <c r="AL159" s="179"/>
      <c r="AM159" s="179"/>
      <c r="AN159" s="179"/>
      <c r="AO159" s="179"/>
      <c r="AP159" s="179"/>
      <c r="AQ159" s="179"/>
      <c r="AR159" s="179"/>
      <c r="AS159" s="179"/>
      <c r="AT159" s="179"/>
      <c r="AU159" s="179"/>
      <c r="AV159" s="179"/>
      <c r="AW159" s="179"/>
    </row>
    <row r="160" spans="10:49" x14ac:dyDescent="0.2">
      <c r="J160" s="179"/>
      <c r="K160" s="179"/>
      <c r="L160" s="179"/>
      <c r="M160" s="179"/>
      <c r="N160" s="179"/>
      <c r="O160" s="179"/>
      <c r="P160" s="179"/>
      <c r="Q160" s="179"/>
      <c r="R160" s="179"/>
      <c r="S160" s="179"/>
      <c r="T160" s="179"/>
      <c r="U160" s="179"/>
      <c r="V160" s="179"/>
      <c r="W160" s="179"/>
      <c r="X160" s="179"/>
      <c r="Y160" s="179"/>
      <c r="Z160" s="179"/>
      <c r="AA160" s="179"/>
      <c r="AB160" s="179"/>
      <c r="AC160" s="179"/>
      <c r="AD160" s="179"/>
      <c r="AE160" s="179"/>
      <c r="AF160" s="179"/>
      <c r="AG160" s="179"/>
      <c r="AH160" s="179"/>
      <c r="AI160" s="179"/>
      <c r="AJ160" s="179"/>
      <c r="AK160" s="179"/>
      <c r="AL160" s="179"/>
      <c r="AM160" s="179"/>
      <c r="AN160" s="179"/>
      <c r="AO160" s="179"/>
      <c r="AP160" s="179"/>
      <c r="AQ160" s="179"/>
      <c r="AR160" s="179"/>
      <c r="AS160" s="179"/>
      <c r="AT160" s="179"/>
      <c r="AU160" s="179"/>
      <c r="AV160" s="179"/>
      <c r="AW160" s="179"/>
    </row>
    <row r="161" spans="10:49" x14ac:dyDescent="0.2">
      <c r="J161" s="179"/>
      <c r="K161" s="179"/>
      <c r="L161" s="179"/>
      <c r="M161" s="179"/>
      <c r="N161" s="179"/>
      <c r="O161" s="179"/>
      <c r="P161" s="179"/>
      <c r="Q161" s="179"/>
      <c r="R161" s="179"/>
      <c r="S161" s="179"/>
      <c r="T161" s="179"/>
      <c r="U161" s="179"/>
      <c r="V161" s="179"/>
      <c r="W161" s="179"/>
      <c r="X161" s="179"/>
      <c r="Y161" s="179"/>
      <c r="Z161" s="179"/>
      <c r="AA161" s="179"/>
      <c r="AB161" s="179"/>
      <c r="AC161" s="179"/>
      <c r="AD161" s="179"/>
      <c r="AE161" s="179"/>
      <c r="AF161" s="179"/>
      <c r="AG161" s="179"/>
      <c r="AH161" s="179"/>
      <c r="AI161" s="179"/>
      <c r="AJ161" s="179"/>
      <c r="AK161" s="179"/>
      <c r="AL161" s="179"/>
      <c r="AM161" s="179"/>
      <c r="AN161" s="179"/>
      <c r="AO161" s="179"/>
      <c r="AP161" s="179"/>
      <c r="AQ161" s="179"/>
      <c r="AR161" s="179"/>
      <c r="AS161" s="179"/>
      <c r="AT161" s="179"/>
      <c r="AU161" s="179"/>
      <c r="AV161" s="179"/>
      <c r="AW161" s="179"/>
    </row>
    <row r="162" spans="10:49" x14ac:dyDescent="0.2">
      <c r="J162" s="179"/>
      <c r="K162" s="179"/>
      <c r="L162" s="179"/>
      <c r="M162" s="179"/>
      <c r="N162" s="179"/>
      <c r="O162" s="179"/>
      <c r="P162" s="179"/>
      <c r="Q162" s="179"/>
      <c r="R162" s="179"/>
      <c r="S162" s="179"/>
      <c r="T162" s="179"/>
      <c r="U162" s="179"/>
      <c r="V162" s="179"/>
      <c r="W162" s="179"/>
      <c r="X162" s="179"/>
      <c r="Y162" s="179"/>
      <c r="Z162" s="179"/>
      <c r="AA162" s="179"/>
      <c r="AB162" s="179"/>
      <c r="AC162" s="179"/>
      <c r="AD162" s="179"/>
      <c r="AE162" s="179"/>
      <c r="AF162" s="179"/>
      <c r="AG162" s="179"/>
      <c r="AH162" s="179"/>
      <c r="AI162" s="179"/>
      <c r="AJ162" s="179"/>
      <c r="AK162" s="179"/>
      <c r="AL162" s="179"/>
      <c r="AM162" s="179"/>
      <c r="AN162" s="179"/>
      <c r="AO162" s="179"/>
      <c r="AP162" s="179"/>
      <c r="AQ162" s="179"/>
      <c r="AR162" s="179"/>
      <c r="AS162" s="179"/>
      <c r="AT162" s="179"/>
      <c r="AU162" s="179"/>
      <c r="AV162" s="179"/>
      <c r="AW162" s="179"/>
    </row>
    <row r="163" spans="10:49" x14ac:dyDescent="0.2">
      <c r="J163" s="179"/>
      <c r="K163" s="179"/>
      <c r="L163" s="179"/>
      <c r="M163" s="179"/>
      <c r="N163" s="179"/>
      <c r="O163" s="179"/>
      <c r="P163" s="179"/>
      <c r="Q163" s="179"/>
      <c r="R163" s="179"/>
      <c r="S163" s="179"/>
      <c r="T163" s="179"/>
      <c r="U163" s="179"/>
      <c r="V163" s="179"/>
      <c r="W163" s="179"/>
      <c r="X163" s="179"/>
      <c r="Y163" s="179"/>
      <c r="Z163" s="179"/>
      <c r="AA163" s="179"/>
      <c r="AB163" s="179"/>
      <c r="AC163" s="179"/>
      <c r="AD163" s="179"/>
      <c r="AE163" s="179"/>
      <c r="AF163" s="179"/>
      <c r="AG163" s="179"/>
      <c r="AH163" s="179"/>
      <c r="AI163" s="179"/>
      <c r="AJ163" s="179"/>
      <c r="AK163" s="179"/>
      <c r="AL163" s="179"/>
      <c r="AM163" s="179"/>
      <c r="AN163" s="179"/>
      <c r="AO163" s="179"/>
      <c r="AP163" s="179"/>
      <c r="AQ163" s="179"/>
      <c r="AR163" s="179"/>
      <c r="AS163" s="179"/>
      <c r="AT163" s="179"/>
      <c r="AU163" s="179"/>
      <c r="AV163" s="179"/>
      <c r="AW163" s="179"/>
    </row>
    <row r="164" spans="10:49" x14ac:dyDescent="0.2">
      <c r="J164" s="179"/>
      <c r="K164" s="179"/>
      <c r="L164" s="179"/>
      <c r="M164" s="179"/>
      <c r="N164" s="179"/>
      <c r="O164" s="179"/>
      <c r="P164" s="179"/>
      <c r="Q164" s="179"/>
      <c r="R164" s="179"/>
      <c r="S164" s="179"/>
      <c r="T164" s="179"/>
      <c r="U164" s="179"/>
      <c r="V164" s="179"/>
      <c r="W164" s="179"/>
      <c r="X164" s="179"/>
      <c r="Y164" s="179"/>
      <c r="Z164" s="179"/>
      <c r="AA164" s="179"/>
      <c r="AB164" s="179"/>
      <c r="AC164" s="179"/>
      <c r="AD164" s="179"/>
      <c r="AE164" s="179"/>
      <c r="AF164" s="179"/>
      <c r="AG164" s="179"/>
      <c r="AH164" s="179"/>
      <c r="AI164" s="179"/>
      <c r="AJ164" s="179"/>
      <c r="AK164" s="179"/>
      <c r="AL164" s="179"/>
      <c r="AM164" s="179"/>
      <c r="AN164" s="179"/>
      <c r="AO164" s="179"/>
      <c r="AP164" s="179"/>
      <c r="AQ164" s="179"/>
      <c r="AR164" s="179"/>
      <c r="AS164" s="179"/>
      <c r="AT164" s="179"/>
      <c r="AU164" s="179"/>
      <c r="AV164" s="179"/>
      <c r="AW164" s="179"/>
    </row>
    <row r="165" spans="10:49" x14ac:dyDescent="0.2">
      <c r="J165" s="179"/>
      <c r="K165" s="179"/>
      <c r="L165" s="179"/>
      <c r="M165" s="179"/>
      <c r="N165" s="179"/>
      <c r="O165" s="179"/>
      <c r="P165" s="179"/>
      <c r="Q165" s="179"/>
      <c r="R165" s="179"/>
      <c r="S165" s="179"/>
      <c r="T165" s="179"/>
      <c r="U165" s="179"/>
      <c r="V165" s="179"/>
      <c r="W165" s="179"/>
      <c r="X165" s="179"/>
      <c r="Y165" s="179"/>
      <c r="Z165" s="179"/>
      <c r="AA165" s="179"/>
      <c r="AB165" s="179"/>
      <c r="AC165" s="179"/>
      <c r="AD165" s="179"/>
      <c r="AE165" s="179"/>
      <c r="AF165" s="179"/>
      <c r="AG165" s="179"/>
      <c r="AH165" s="179"/>
      <c r="AI165" s="179"/>
      <c r="AJ165" s="179"/>
      <c r="AK165" s="179"/>
      <c r="AL165" s="179"/>
      <c r="AM165" s="179"/>
      <c r="AN165" s="179"/>
      <c r="AO165" s="179"/>
      <c r="AP165" s="179"/>
      <c r="AQ165" s="179"/>
      <c r="AR165" s="179"/>
      <c r="AS165" s="179"/>
      <c r="AT165" s="179"/>
      <c r="AU165" s="179"/>
      <c r="AV165" s="179"/>
      <c r="AW165" s="179"/>
    </row>
    <row r="166" spans="10:49" x14ac:dyDescent="0.2">
      <c r="J166" s="179"/>
      <c r="K166" s="179"/>
      <c r="L166" s="179"/>
      <c r="M166" s="179"/>
      <c r="N166" s="179"/>
      <c r="O166" s="179"/>
      <c r="P166" s="179"/>
      <c r="Q166" s="179"/>
      <c r="R166" s="179"/>
      <c r="S166" s="179"/>
      <c r="T166" s="179"/>
      <c r="U166" s="179"/>
      <c r="V166" s="179"/>
      <c r="W166" s="179"/>
      <c r="X166" s="179"/>
      <c r="Y166" s="179"/>
      <c r="Z166" s="179"/>
      <c r="AA166" s="179"/>
      <c r="AB166" s="179"/>
      <c r="AC166" s="179"/>
      <c r="AD166" s="179"/>
      <c r="AE166" s="179"/>
      <c r="AF166" s="179"/>
      <c r="AG166" s="179"/>
      <c r="AH166" s="179"/>
      <c r="AI166" s="179"/>
      <c r="AJ166" s="179"/>
      <c r="AK166" s="179"/>
      <c r="AL166" s="179"/>
      <c r="AM166" s="179"/>
      <c r="AN166" s="179"/>
      <c r="AO166" s="179"/>
      <c r="AP166" s="179"/>
      <c r="AQ166" s="179"/>
      <c r="AR166" s="179"/>
      <c r="AS166" s="179"/>
      <c r="AT166" s="179"/>
      <c r="AU166" s="179"/>
      <c r="AV166" s="179"/>
      <c r="AW166" s="179"/>
    </row>
    <row r="167" spans="10:49" x14ac:dyDescent="0.2">
      <c r="J167" s="179"/>
      <c r="K167" s="179"/>
      <c r="L167" s="179"/>
      <c r="M167" s="179"/>
      <c r="N167" s="179"/>
      <c r="O167" s="179"/>
      <c r="P167" s="179"/>
      <c r="Q167" s="179"/>
      <c r="R167" s="179"/>
      <c r="S167" s="179"/>
      <c r="T167" s="179"/>
      <c r="U167" s="179"/>
      <c r="V167" s="179"/>
      <c r="W167" s="179"/>
      <c r="X167" s="179"/>
      <c r="Y167" s="179"/>
      <c r="Z167" s="179"/>
      <c r="AA167" s="179"/>
      <c r="AB167" s="179"/>
      <c r="AC167" s="179"/>
      <c r="AD167" s="179"/>
      <c r="AE167" s="179"/>
      <c r="AF167" s="179"/>
      <c r="AG167" s="179"/>
      <c r="AH167" s="179"/>
      <c r="AI167" s="179"/>
      <c r="AJ167" s="179"/>
      <c r="AK167" s="179"/>
      <c r="AL167" s="179"/>
      <c r="AM167" s="179"/>
      <c r="AN167" s="179"/>
      <c r="AO167" s="179"/>
      <c r="AP167" s="179"/>
      <c r="AQ167" s="179"/>
      <c r="AR167" s="179"/>
      <c r="AS167" s="179"/>
      <c r="AT167" s="179"/>
      <c r="AU167" s="179"/>
      <c r="AV167" s="179"/>
      <c r="AW167" s="179"/>
    </row>
    <row r="168" spans="10:49" x14ac:dyDescent="0.2">
      <c r="J168" s="179"/>
      <c r="K168" s="179"/>
      <c r="L168" s="179"/>
      <c r="M168" s="179"/>
      <c r="N168" s="179"/>
      <c r="O168" s="179"/>
      <c r="P168" s="179"/>
      <c r="Q168" s="179"/>
      <c r="R168" s="179"/>
      <c r="S168" s="179"/>
      <c r="T168" s="179"/>
      <c r="U168" s="179"/>
      <c r="V168" s="179"/>
      <c r="W168" s="179"/>
      <c r="X168" s="179"/>
      <c r="Y168" s="179"/>
      <c r="Z168" s="179"/>
      <c r="AA168" s="179"/>
      <c r="AB168" s="179"/>
      <c r="AC168" s="179"/>
      <c r="AD168" s="179"/>
      <c r="AE168" s="179"/>
      <c r="AF168" s="179"/>
      <c r="AG168" s="179"/>
      <c r="AH168" s="179"/>
      <c r="AI168" s="179"/>
      <c r="AJ168" s="179"/>
      <c r="AK168" s="179"/>
      <c r="AL168" s="179"/>
      <c r="AM168" s="179"/>
      <c r="AN168" s="179"/>
      <c r="AO168" s="179"/>
      <c r="AP168" s="179"/>
      <c r="AQ168" s="179"/>
      <c r="AR168" s="179"/>
      <c r="AS168" s="179"/>
      <c r="AT168" s="179"/>
      <c r="AU168" s="179"/>
      <c r="AV168" s="179"/>
      <c r="AW168" s="179"/>
    </row>
    <row r="169" spans="10:49" x14ac:dyDescent="0.2">
      <c r="J169" s="179"/>
      <c r="K169" s="179"/>
      <c r="L169" s="179"/>
      <c r="M169" s="179"/>
      <c r="N169" s="179"/>
      <c r="O169" s="179"/>
      <c r="P169" s="179"/>
      <c r="Q169" s="179"/>
      <c r="R169" s="179"/>
      <c r="S169" s="179"/>
      <c r="T169" s="179"/>
      <c r="U169" s="179"/>
      <c r="V169" s="179"/>
      <c r="W169" s="179"/>
      <c r="X169" s="179"/>
      <c r="Y169" s="179"/>
      <c r="Z169" s="179"/>
      <c r="AA169" s="179"/>
      <c r="AB169" s="179"/>
      <c r="AC169" s="179"/>
      <c r="AD169" s="179"/>
      <c r="AE169" s="179"/>
      <c r="AF169" s="179"/>
      <c r="AG169" s="179"/>
      <c r="AH169" s="179"/>
      <c r="AI169" s="179"/>
      <c r="AJ169" s="179"/>
      <c r="AK169" s="179"/>
      <c r="AL169" s="179"/>
      <c r="AM169" s="179"/>
      <c r="AN169" s="179"/>
      <c r="AO169" s="179"/>
      <c r="AP169" s="179"/>
      <c r="AQ169" s="179"/>
      <c r="AR169" s="179"/>
      <c r="AS169" s="179"/>
      <c r="AT169" s="179"/>
      <c r="AU169" s="179"/>
      <c r="AV169" s="179"/>
      <c r="AW169" s="179"/>
    </row>
    <row r="170" spans="10:49" x14ac:dyDescent="0.2">
      <c r="J170" s="179"/>
      <c r="K170" s="179"/>
      <c r="L170" s="179"/>
      <c r="M170" s="179"/>
      <c r="N170" s="179"/>
      <c r="O170" s="179"/>
      <c r="P170" s="179"/>
      <c r="Q170" s="179"/>
      <c r="R170" s="179"/>
      <c r="S170" s="179"/>
      <c r="T170" s="179"/>
      <c r="U170" s="179"/>
      <c r="V170" s="179"/>
      <c r="W170" s="179"/>
      <c r="X170" s="179"/>
      <c r="Y170" s="179"/>
      <c r="Z170" s="179"/>
      <c r="AA170" s="179"/>
      <c r="AB170" s="179"/>
      <c r="AC170" s="179"/>
      <c r="AD170" s="179"/>
      <c r="AE170" s="179"/>
      <c r="AF170" s="179"/>
      <c r="AG170" s="179"/>
      <c r="AH170" s="179"/>
      <c r="AI170" s="179"/>
      <c r="AJ170" s="179"/>
      <c r="AK170" s="179"/>
      <c r="AL170" s="179"/>
      <c r="AM170" s="179"/>
      <c r="AN170" s="179"/>
      <c r="AO170" s="179"/>
      <c r="AP170" s="179"/>
      <c r="AQ170" s="179"/>
      <c r="AR170" s="179"/>
      <c r="AS170" s="179"/>
      <c r="AT170" s="179"/>
      <c r="AU170" s="179"/>
      <c r="AV170" s="179"/>
      <c r="AW170" s="179"/>
    </row>
    <row r="171" spans="10:49" x14ac:dyDescent="0.2">
      <c r="J171" s="179"/>
      <c r="K171" s="179"/>
      <c r="L171" s="179"/>
      <c r="M171" s="179"/>
      <c r="N171" s="179"/>
      <c r="O171" s="179"/>
      <c r="P171" s="179"/>
      <c r="Q171" s="179"/>
      <c r="R171" s="179"/>
      <c r="S171" s="179"/>
      <c r="T171" s="179"/>
      <c r="U171" s="179"/>
      <c r="V171" s="179"/>
      <c r="W171" s="179"/>
      <c r="X171" s="179"/>
      <c r="Y171" s="179"/>
      <c r="Z171" s="179"/>
      <c r="AA171" s="179"/>
      <c r="AB171" s="179"/>
      <c r="AC171" s="179"/>
      <c r="AD171" s="179"/>
      <c r="AE171" s="179"/>
      <c r="AF171" s="179"/>
      <c r="AG171" s="179"/>
      <c r="AH171" s="179"/>
      <c r="AI171" s="179"/>
      <c r="AJ171" s="179"/>
      <c r="AK171" s="179"/>
      <c r="AL171" s="179"/>
      <c r="AM171" s="179"/>
      <c r="AN171" s="179"/>
      <c r="AO171" s="179"/>
      <c r="AP171" s="179"/>
      <c r="AQ171" s="179"/>
      <c r="AR171" s="179"/>
      <c r="AS171" s="179"/>
      <c r="AT171" s="179"/>
      <c r="AU171" s="179"/>
      <c r="AV171" s="179"/>
      <c r="AW171" s="179"/>
    </row>
    <row r="172" spans="10:49" x14ac:dyDescent="0.2">
      <c r="J172" s="179"/>
      <c r="K172" s="179"/>
      <c r="L172" s="179"/>
      <c r="M172" s="179"/>
      <c r="N172" s="179"/>
      <c r="O172" s="179"/>
      <c r="P172" s="179"/>
      <c r="Q172" s="179"/>
      <c r="R172" s="179"/>
      <c r="S172" s="179"/>
      <c r="T172" s="179"/>
      <c r="U172" s="179"/>
      <c r="V172" s="179"/>
      <c r="W172" s="179"/>
      <c r="X172" s="179"/>
      <c r="Y172" s="179"/>
      <c r="Z172" s="179"/>
      <c r="AA172" s="179"/>
      <c r="AB172" s="179"/>
      <c r="AC172" s="179"/>
      <c r="AD172" s="179"/>
      <c r="AE172" s="179"/>
      <c r="AF172" s="179"/>
      <c r="AG172" s="179"/>
      <c r="AH172" s="179"/>
      <c r="AI172" s="179"/>
      <c r="AJ172" s="179"/>
      <c r="AK172" s="179"/>
      <c r="AL172" s="179"/>
      <c r="AM172" s="179"/>
      <c r="AN172" s="179"/>
      <c r="AO172" s="179"/>
      <c r="AP172" s="179"/>
      <c r="AQ172" s="179"/>
      <c r="AR172" s="179"/>
      <c r="AS172" s="179"/>
      <c r="AT172" s="179"/>
      <c r="AU172" s="179"/>
      <c r="AV172" s="179"/>
      <c r="AW172" s="179"/>
    </row>
    <row r="173" spans="10:49" x14ac:dyDescent="0.2">
      <c r="J173" s="179"/>
      <c r="K173" s="179"/>
      <c r="L173" s="179"/>
      <c r="M173" s="179"/>
      <c r="N173" s="179"/>
      <c r="O173" s="179"/>
      <c r="P173" s="179"/>
      <c r="Q173" s="179"/>
      <c r="R173" s="179"/>
      <c r="S173" s="179"/>
      <c r="T173" s="179"/>
      <c r="U173" s="179"/>
      <c r="V173" s="179"/>
      <c r="W173" s="179"/>
      <c r="X173" s="179"/>
      <c r="Y173" s="179"/>
      <c r="Z173" s="179"/>
      <c r="AA173" s="179"/>
      <c r="AB173" s="179"/>
      <c r="AC173" s="179"/>
      <c r="AD173" s="179"/>
      <c r="AE173" s="179"/>
      <c r="AF173" s="179"/>
      <c r="AG173" s="179"/>
      <c r="AH173" s="179"/>
      <c r="AI173" s="179"/>
      <c r="AJ173" s="179"/>
      <c r="AK173" s="179"/>
      <c r="AL173" s="179"/>
      <c r="AM173" s="179"/>
      <c r="AN173" s="179"/>
      <c r="AO173" s="179"/>
      <c r="AP173" s="179"/>
      <c r="AQ173" s="179"/>
      <c r="AR173" s="179"/>
      <c r="AS173" s="179"/>
      <c r="AT173" s="179"/>
      <c r="AU173" s="179"/>
      <c r="AV173" s="179"/>
      <c r="AW173" s="179"/>
    </row>
    <row r="174" spans="10:49" x14ac:dyDescent="0.2">
      <c r="J174" s="179"/>
      <c r="K174" s="179"/>
      <c r="L174" s="179"/>
      <c r="M174" s="179"/>
      <c r="N174" s="179"/>
      <c r="O174" s="179"/>
      <c r="P174" s="179"/>
      <c r="Q174" s="179"/>
      <c r="R174" s="179"/>
      <c r="S174" s="179"/>
      <c r="T174" s="179"/>
      <c r="U174" s="179"/>
      <c r="V174" s="179"/>
      <c r="W174" s="179"/>
      <c r="X174" s="179"/>
      <c r="Y174" s="179"/>
      <c r="Z174" s="179"/>
      <c r="AA174" s="179"/>
      <c r="AB174" s="179"/>
      <c r="AC174" s="179"/>
      <c r="AD174" s="179"/>
      <c r="AE174" s="179"/>
      <c r="AF174" s="179"/>
      <c r="AG174" s="179"/>
      <c r="AH174" s="179"/>
      <c r="AI174" s="179"/>
      <c r="AJ174" s="179"/>
      <c r="AK174" s="179"/>
      <c r="AL174" s="179"/>
      <c r="AM174" s="179"/>
      <c r="AN174" s="179"/>
      <c r="AO174" s="179"/>
      <c r="AP174" s="179"/>
      <c r="AQ174" s="179"/>
      <c r="AR174" s="179"/>
      <c r="AS174" s="179"/>
      <c r="AT174" s="179"/>
      <c r="AU174" s="179"/>
      <c r="AV174" s="179"/>
      <c r="AW174" s="179"/>
    </row>
    <row r="175" spans="10:49" x14ac:dyDescent="0.2">
      <c r="J175" s="179"/>
      <c r="K175" s="179"/>
      <c r="L175" s="179"/>
      <c r="M175" s="179"/>
      <c r="N175" s="179"/>
      <c r="O175" s="179"/>
      <c r="P175" s="179"/>
      <c r="Q175" s="179"/>
      <c r="R175" s="179"/>
      <c r="S175" s="179"/>
      <c r="T175" s="179"/>
      <c r="U175" s="179"/>
      <c r="V175" s="179"/>
      <c r="W175" s="179"/>
      <c r="X175" s="179"/>
      <c r="Y175" s="179"/>
      <c r="Z175" s="179"/>
      <c r="AA175" s="179"/>
      <c r="AB175" s="179"/>
      <c r="AC175" s="179"/>
      <c r="AD175" s="179"/>
      <c r="AE175" s="179"/>
      <c r="AF175" s="179"/>
      <c r="AG175" s="179"/>
      <c r="AH175" s="179"/>
      <c r="AI175" s="179"/>
      <c r="AJ175" s="179"/>
      <c r="AK175" s="179"/>
      <c r="AL175" s="179"/>
      <c r="AM175" s="179"/>
      <c r="AN175" s="179"/>
      <c r="AO175" s="179"/>
      <c r="AP175" s="179"/>
      <c r="AQ175" s="179"/>
      <c r="AR175" s="179"/>
      <c r="AS175" s="179"/>
      <c r="AT175" s="179"/>
      <c r="AU175" s="179"/>
      <c r="AV175" s="179"/>
      <c r="AW175" s="179"/>
    </row>
    <row r="176" spans="10:49" x14ac:dyDescent="0.2">
      <c r="J176" s="179"/>
      <c r="K176" s="179"/>
      <c r="L176" s="179"/>
      <c r="M176" s="179"/>
      <c r="N176" s="179"/>
      <c r="O176" s="179"/>
      <c r="P176" s="179"/>
      <c r="Q176" s="179"/>
      <c r="R176" s="179"/>
      <c r="S176" s="179"/>
      <c r="T176" s="179"/>
      <c r="U176" s="179"/>
      <c r="V176" s="179"/>
      <c r="W176" s="179"/>
      <c r="X176" s="179"/>
      <c r="Y176" s="179"/>
      <c r="Z176" s="179"/>
      <c r="AA176" s="179"/>
      <c r="AB176" s="179"/>
      <c r="AC176" s="179"/>
      <c r="AD176" s="179"/>
      <c r="AE176" s="179"/>
      <c r="AF176" s="179"/>
      <c r="AG176" s="179"/>
      <c r="AH176" s="179"/>
      <c r="AI176" s="179"/>
      <c r="AJ176" s="179"/>
      <c r="AK176" s="179"/>
      <c r="AL176" s="179"/>
      <c r="AM176" s="179"/>
      <c r="AN176" s="179"/>
      <c r="AO176" s="179"/>
      <c r="AP176" s="179"/>
      <c r="AQ176" s="179"/>
      <c r="AR176" s="179"/>
      <c r="AS176" s="179"/>
      <c r="AT176" s="179"/>
      <c r="AU176" s="179"/>
      <c r="AV176" s="179"/>
      <c r="AW176" s="179"/>
    </row>
    <row r="177" spans="10:49" x14ac:dyDescent="0.2">
      <c r="J177" s="179"/>
      <c r="K177" s="179"/>
      <c r="L177" s="179"/>
      <c r="M177" s="179"/>
      <c r="N177" s="179"/>
      <c r="O177" s="179"/>
      <c r="P177" s="179"/>
      <c r="Q177" s="179"/>
      <c r="R177" s="179"/>
      <c r="S177" s="179"/>
      <c r="T177" s="179"/>
      <c r="U177" s="179"/>
      <c r="V177" s="179"/>
      <c r="W177" s="179"/>
      <c r="X177" s="179"/>
      <c r="Y177" s="179"/>
      <c r="Z177" s="179"/>
      <c r="AA177" s="179"/>
      <c r="AB177" s="179"/>
      <c r="AC177" s="179"/>
      <c r="AD177" s="179"/>
      <c r="AE177" s="179"/>
      <c r="AF177" s="179"/>
      <c r="AG177" s="179"/>
      <c r="AH177" s="179"/>
      <c r="AI177" s="179"/>
      <c r="AJ177" s="179"/>
      <c r="AK177" s="179"/>
      <c r="AL177" s="179"/>
      <c r="AM177" s="179"/>
      <c r="AN177" s="179"/>
      <c r="AO177" s="179"/>
      <c r="AP177" s="179"/>
      <c r="AQ177" s="179"/>
      <c r="AR177" s="179"/>
      <c r="AS177" s="179"/>
      <c r="AT177" s="179"/>
      <c r="AU177" s="179"/>
      <c r="AV177" s="179"/>
      <c r="AW177" s="179"/>
    </row>
    <row r="178" spans="10:49" x14ac:dyDescent="0.2">
      <c r="J178" s="179"/>
      <c r="K178" s="179"/>
      <c r="L178" s="179"/>
      <c r="M178" s="179"/>
      <c r="N178" s="179"/>
      <c r="O178" s="179"/>
      <c r="P178" s="179"/>
      <c r="Q178" s="179"/>
      <c r="R178" s="179"/>
      <c r="S178" s="179"/>
      <c r="T178" s="179"/>
      <c r="U178" s="179"/>
      <c r="V178" s="179"/>
      <c r="W178" s="179"/>
      <c r="X178" s="179"/>
      <c r="Y178" s="179"/>
      <c r="Z178" s="179"/>
      <c r="AA178" s="179"/>
      <c r="AB178" s="179"/>
      <c r="AC178" s="179"/>
      <c r="AD178" s="179"/>
      <c r="AE178" s="179"/>
      <c r="AF178" s="179"/>
      <c r="AG178" s="179"/>
      <c r="AH178" s="179"/>
      <c r="AI178" s="179"/>
      <c r="AJ178" s="179"/>
      <c r="AK178" s="179"/>
      <c r="AL178" s="179"/>
      <c r="AM178" s="179"/>
      <c r="AN178" s="179"/>
      <c r="AO178" s="179"/>
      <c r="AP178" s="179"/>
      <c r="AQ178" s="179"/>
      <c r="AR178" s="179"/>
      <c r="AS178" s="179"/>
      <c r="AT178" s="179"/>
      <c r="AU178" s="179"/>
      <c r="AV178" s="179"/>
      <c r="AW178" s="179"/>
    </row>
    <row r="179" spans="10:49" x14ac:dyDescent="0.2">
      <c r="J179" s="179"/>
      <c r="K179" s="179"/>
      <c r="L179" s="179"/>
      <c r="M179" s="179"/>
      <c r="N179" s="179"/>
      <c r="O179" s="179"/>
      <c r="P179" s="179"/>
      <c r="Q179" s="179"/>
      <c r="R179" s="179"/>
      <c r="S179" s="179"/>
      <c r="T179" s="179"/>
      <c r="U179" s="179"/>
      <c r="V179" s="179"/>
      <c r="W179" s="179"/>
      <c r="X179" s="179"/>
      <c r="Y179" s="179"/>
      <c r="Z179" s="179"/>
      <c r="AA179" s="179"/>
      <c r="AB179" s="179"/>
      <c r="AC179" s="179"/>
      <c r="AD179" s="179"/>
      <c r="AE179" s="179"/>
      <c r="AF179" s="179"/>
      <c r="AG179" s="179"/>
      <c r="AH179" s="179"/>
      <c r="AI179" s="179"/>
      <c r="AJ179" s="179"/>
      <c r="AK179" s="179"/>
      <c r="AL179" s="179"/>
      <c r="AM179" s="179"/>
      <c r="AN179" s="179"/>
      <c r="AO179" s="179"/>
      <c r="AP179" s="179"/>
      <c r="AQ179" s="179"/>
      <c r="AR179" s="179"/>
      <c r="AS179" s="179"/>
      <c r="AT179" s="179"/>
      <c r="AU179" s="179"/>
      <c r="AV179" s="179"/>
      <c r="AW179" s="179"/>
    </row>
    <row r="180" spans="10:49" x14ac:dyDescent="0.2">
      <c r="J180" s="179"/>
      <c r="K180" s="179"/>
      <c r="L180" s="179"/>
      <c r="M180" s="179"/>
      <c r="N180" s="179"/>
      <c r="O180" s="179"/>
      <c r="P180" s="179"/>
      <c r="Q180" s="179"/>
      <c r="R180" s="179"/>
      <c r="S180" s="179"/>
      <c r="T180" s="179"/>
      <c r="U180" s="179"/>
      <c r="V180" s="179"/>
      <c r="W180" s="179"/>
      <c r="X180" s="179"/>
      <c r="Y180" s="179"/>
      <c r="Z180" s="179"/>
      <c r="AA180" s="179"/>
      <c r="AB180" s="179"/>
      <c r="AC180" s="179"/>
      <c r="AD180" s="179"/>
      <c r="AE180" s="179"/>
      <c r="AF180" s="179"/>
      <c r="AG180" s="179"/>
      <c r="AH180" s="179"/>
      <c r="AI180" s="179"/>
      <c r="AJ180" s="179"/>
      <c r="AK180" s="179"/>
      <c r="AL180" s="179"/>
      <c r="AM180" s="179"/>
      <c r="AN180" s="179"/>
      <c r="AO180" s="179"/>
      <c r="AP180" s="179"/>
      <c r="AQ180" s="179"/>
      <c r="AR180" s="179"/>
      <c r="AS180" s="179"/>
      <c r="AT180" s="179"/>
      <c r="AU180" s="179"/>
      <c r="AV180" s="179"/>
      <c r="AW180" s="179"/>
    </row>
    <row r="181" spans="10:49" x14ac:dyDescent="0.2">
      <c r="J181" s="179"/>
      <c r="K181" s="179"/>
      <c r="L181" s="179"/>
      <c r="M181" s="179"/>
      <c r="N181" s="179"/>
      <c r="O181" s="179"/>
      <c r="P181" s="179"/>
      <c r="Q181" s="179"/>
      <c r="R181" s="179"/>
      <c r="S181" s="179"/>
      <c r="T181" s="179"/>
      <c r="U181" s="179"/>
      <c r="V181" s="179"/>
      <c r="W181" s="179"/>
      <c r="X181" s="179"/>
      <c r="Y181" s="179"/>
      <c r="Z181" s="179"/>
      <c r="AA181" s="179"/>
      <c r="AB181" s="179"/>
      <c r="AC181" s="179"/>
      <c r="AD181" s="179"/>
      <c r="AE181" s="179"/>
      <c r="AF181" s="179"/>
      <c r="AG181" s="179"/>
      <c r="AH181" s="179"/>
      <c r="AI181" s="179"/>
      <c r="AJ181" s="179"/>
      <c r="AK181" s="179"/>
      <c r="AL181" s="179"/>
      <c r="AM181" s="179"/>
      <c r="AN181" s="179"/>
      <c r="AO181" s="179"/>
      <c r="AP181" s="179"/>
      <c r="AQ181" s="179"/>
      <c r="AR181" s="179"/>
      <c r="AS181" s="179"/>
      <c r="AT181" s="179"/>
      <c r="AU181" s="179"/>
      <c r="AV181" s="179"/>
      <c r="AW181" s="179"/>
    </row>
    <row r="182" spans="10:49" x14ac:dyDescent="0.2">
      <c r="J182" s="179"/>
      <c r="K182" s="179"/>
      <c r="L182" s="179"/>
      <c r="M182" s="179"/>
      <c r="N182" s="179"/>
      <c r="O182" s="179"/>
      <c r="P182" s="179"/>
      <c r="Q182" s="179"/>
      <c r="R182" s="179"/>
      <c r="S182" s="179"/>
      <c r="T182" s="179"/>
      <c r="U182" s="179"/>
      <c r="V182" s="179"/>
      <c r="W182" s="179"/>
      <c r="X182" s="179"/>
      <c r="Y182" s="179"/>
      <c r="Z182" s="179"/>
      <c r="AA182" s="179"/>
      <c r="AB182" s="179"/>
      <c r="AC182" s="179"/>
      <c r="AD182" s="179"/>
      <c r="AE182" s="179"/>
      <c r="AF182" s="179"/>
      <c r="AG182" s="179"/>
      <c r="AH182" s="179"/>
      <c r="AI182" s="179"/>
      <c r="AJ182" s="179"/>
      <c r="AK182" s="179"/>
      <c r="AL182" s="179"/>
      <c r="AM182" s="179"/>
      <c r="AN182" s="179"/>
      <c r="AO182" s="179"/>
      <c r="AP182" s="179"/>
      <c r="AQ182" s="179"/>
      <c r="AR182" s="179"/>
      <c r="AS182" s="179"/>
      <c r="AT182" s="179"/>
      <c r="AU182" s="179"/>
      <c r="AV182" s="179"/>
      <c r="AW182" s="179"/>
    </row>
    <row r="183" spans="10:49" x14ac:dyDescent="0.2">
      <c r="J183" s="179"/>
      <c r="K183" s="179"/>
      <c r="L183" s="179"/>
      <c r="M183" s="179"/>
      <c r="N183" s="179"/>
      <c r="O183" s="179"/>
      <c r="P183" s="179"/>
      <c r="Q183" s="179"/>
      <c r="R183" s="179"/>
      <c r="S183" s="179"/>
      <c r="T183" s="179"/>
      <c r="U183" s="179"/>
      <c r="V183" s="179"/>
      <c r="W183" s="179"/>
      <c r="X183" s="179"/>
      <c r="Y183" s="179"/>
      <c r="Z183" s="179"/>
      <c r="AA183" s="179"/>
      <c r="AB183" s="179"/>
      <c r="AC183" s="179"/>
      <c r="AD183" s="179"/>
      <c r="AE183" s="179"/>
      <c r="AF183" s="179"/>
      <c r="AG183" s="179"/>
      <c r="AH183" s="179"/>
      <c r="AI183" s="179"/>
      <c r="AJ183" s="179"/>
      <c r="AK183" s="179"/>
      <c r="AL183" s="179"/>
      <c r="AM183" s="179"/>
      <c r="AN183" s="179"/>
      <c r="AO183" s="179"/>
      <c r="AP183" s="179"/>
      <c r="AQ183" s="179"/>
      <c r="AR183" s="179"/>
      <c r="AS183" s="179"/>
      <c r="AT183" s="179"/>
      <c r="AU183" s="179"/>
      <c r="AV183" s="179"/>
      <c r="AW183" s="179"/>
    </row>
    <row r="184" spans="10:49" x14ac:dyDescent="0.2">
      <c r="J184" s="179"/>
      <c r="K184" s="179"/>
      <c r="L184" s="179"/>
      <c r="M184" s="179"/>
      <c r="N184" s="179"/>
      <c r="O184" s="179"/>
      <c r="P184" s="179"/>
      <c r="Q184" s="179"/>
      <c r="R184" s="179"/>
      <c r="S184" s="179"/>
      <c r="T184" s="179"/>
      <c r="U184" s="179"/>
      <c r="V184" s="179"/>
      <c r="W184" s="179"/>
      <c r="X184" s="179"/>
      <c r="Y184" s="179"/>
      <c r="Z184" s="179"/>
      <c r="AA184" s="179"/>
      <c r="AB184" s="179"/>
      <c r="AC184" s="179"/>
      <c r="AD184" s="179"/>
      <c r="AE184" s="179"/>
      <c r="AF184" s="179"/>
      <c r="AG184" s="179"/>
      <c r="AH184" s="179"/>
      <c r="AI184" s="179"/>
      <c r="AJ184" s="179"/>
      <c r="AK184" s="179"/>
      <c r="AL184" s="179"/>
      <c r="AM184" s="179"/>
      <c r="AN184" s="179"/>
      <c r="AO184" s="179"/>
      <c r="AP184" s="179"/>
      <c r="AQ184" s="179"/>
      <c r="AR184" s="179"/>
      <c r="AS184" s="179"/>
      <c r="AT184" s="179"/>
      <c r="AU184" s="179"/>
      <c r="AV184" s="179"/>
      <c r="AW184" s="179"/>
    </row>
    <row r="185" spans="10:49" x14ac:dyDescent="0.2">
      <c r="J185" s="179"/>
      <c r="K185" s="179"/>
      <c r="L185" s="179"/>
      <c r="M185" s="179"/>
      <c r="N185" s="179"/>
      <c r="O185" s="179"/>
      <c r="P185" s="179"/>
      <c r="Q185" s="179"/>
      <c r="R185" s="179"/>
      <c r="S185" s="179"/>
      <c r="T185" s="179"/>
      <c r="U185" s="179"/>
      <c r="V185" s="179"/>
      <c r="W185" s="179"/>
      <c r="X185" s="179"/>
      <c r="Y185" s="179"/>
      <c r="Z185" s="179"/>
      <c r="AA185" s="179"/>
      <c r="AB185" s="179"/>
      <c r="AC185" s="179"/>
      <c r="AD185" s="179"/>
      <c r="AE185" s="179"/>
      <c r="AF185" s="179"/>
      <c r="AG185" s="179"/>
      <c r="AH185" s="179"/>
      <c r="AI185" s="179"/>
      <c r="AJ185" s="179"/>
      <c r="AK185" s="179"/>
      <c r="AL185" s="179"/>
      <c r="AM185" s="179"/>
      <c r="AN185" s="179"/>
      <c r="AO185" s="179"/>
      <c r="AP185" s="179"/>
      <c r="AQ185" s="179"/>
      <c r="AR185" s="179"/>
      <c r="AS185" s="179"/>
      <c r="AT185" s="179"/>
      <c r="AU185" s="179"/>
      <c r="AV185" s="179"/>
      <c r="AW185" s="179"/>
    </row>
    <row r="186" spans="10:49" x14ac:dyDescent="0.2">
      <c r="J186" s="179"/>
      <c r="K186" s="179"/>
      <c r="L186" s="179"/>
      <c r="M186" s="179"/>
      <c r="N186" s="179"/>
      <c r="O186" s="179"/>
      <c r="P186" s="179"/>
      <c r="Q186" s="179"/>
      <c r="R186" s="179"/>
      <c r="S186" s="179"/>
      <c r="T186" s="179"/>
      <c r="U186" s="179"/>
      <c r="V186" s="179"/>
      <c r="W186" s="179"/>
      <c r="X186" s="179"/>
      <c r="Y186" s="179"/>
      <c r="Z186" s="179"/>
      <c r="AA186" s="179"/>
      <c r="AB186" s="179"/>
      <c r="AC186" s="179"/>
      <c r="AD186" s="179"/>
      <c r="AE186" s="179"/>
      <c r="AF186" s="179"/>
      <c r="AG186" s="179"/>
      <c r="AH186" s="179"/>
      <c r="AI186" s="179"/>
      <c r="AJ186" s="179"/>
      <c r="AK186" s="179"/>
      <c r="AL186" s="179"/>
      <c r="AM186" s="179"/>
      <c r="AN186" s="179"/>
      <c r="AO186" s="179"/>
      <c r="AP186" s="179"/>
      <c r="AQ186" s="179"/>
      <c r="AR186" s="179"/>
      <c r="AS186" s="179"/>
      <c r="AT186" s="179"/>
      <c r="AU186" s="179"/>
      <c r="AV186" s="179"/>
      <c r="AW186" s="179"/>
    </row>
    <row r="187" spans="10:49" x14ac:dyDescent="0.2">
      <c r="J187" s="179"/>
      <c r="K187" s="179"/>
      <c r="L187" s="179"/>
      <c r="M187" s="179"/>
      <c r="N187" s="179"/>
      <c r="O187" s="179"/>
      <c r="P187" s="179"/>
      <c r="Q187" s="179"/>
      <c r="R187" s="179"/>
      <c r="S187" s="179"/>
      <c r="T187" s="179"/>
      <c r="U187" s="179"/>
      <c r="V187" s="179"/>
      <c r="W187" s="179"/>
      <c r="X187" s="179"/>
      <c r="Y187" s="179"/>
      <c r="Z187" s="179"/>
      <c r="AA187" s="179"/>
      <c r="AB187" s="179"/>
      <c r="AC187" s="179"/>
      <c r="AD187" s="179"/>
      <c r="AE187" s="179"/>
      <c r="AF187" s="179"/>
      <c r="AG187" s="179"/>
      <c r="AH187" s="179"/>
      <c r="AI187" s="179"/>
      <c r="AJ187" s="179"/>
      <c r="AK187" s="179"/>
      <c r="AL187" s="179"/>
      <c r="AM187" s="179"/>
      <c r="AN187" s="179"/>
      <c r="AO187" s="179"/>
      <c r="AP187" s="179"/>
      <c r="AQ187" s="179"/>
      <c r="AR187" s="179"/>
      <c r="AS187" s="179"/>
      <c r="AT187" s="179"/>
      <c r="AU187" s="179"/>
      <c r="AV187" s="179"/>
      <c r="AW187" s="179"/>
    </row>
    <row r="188" spans="10:49" x14ac:dyDescent="0.2">
      <c r="J188" s="179"/>
      <c r="K188" s="179"/>
      <c r="L188" s="179"/>
      <c r="M188" s="179"/>
      <c r="N188" s="179"/>
      <c r="O188" s="179"/>
      <c r="P188" s="179"/>
      <c r="Q188" s="179"/>
      <c r="R188" s="179"/>
      <c r="S188" s="179"/>
      <c r="T188" s="179"/>
      <c r="U188" s="179"/>
      <c r="V188" s="179"/>
      <c r="W188" s="179"/>
      <c r="X188" s="179"/>
      <c r="Y188" s="179"/>
      <c r="Z188" s="179"/>
      <c r="AA188" s="179"/>
      <c r="AB188" s="179"/>
      <c r="AC188" s="179"/>
      <c r="AD188" s="179"/>
      <c r="AE188" s="179"/>
      <c r="AF188" s="179"/>
      <c r="AG188" s="179"/>
      <c r="AH188" s="179"/>
      <c r="AI188" s="179"/>
      <c r="AJ188" s="179"/>
      <c r="AK188" s="179"/>
      <c r="AL188" s="179"/>
      <c r="AM188" s="179"/>
      <c r="AN188" s="179"/>
      <c r="AO188" s="179"/>
      <c r="AP188" s="179"/>
      <c r="AQ188" s="179"/>
      <c r="AR188" s="179"/>
      <c r="AS188" s="179"/>
      <c r="AT188" s="179"/>
      <c r="AU188" s="179"/>
      <c r="AV188" s="179"/>
      <c r="AW188" s="179"/>
    </row>
    <row r="189" spans="10:49" x14ac:dyDescent="0.2">
      <c r="J189" s="179"/>
      <c r="K189" s="179"/>
      <c r="L189" s="179"/>
      <c r="M189" s="179"/>
      <c r="N189" s="179"/>
      <c r="O189" s="179"/>
      <c r="P189" s="179"/>
      <c r="Q189" s="179"/>
      <c r="R189" s="179"/>
      <c r="S189" s="179"/>
      <c r="T189" s="179"/>
      <c r="U189" s="179"/>
      <c r="V189" s="179"/>
      <c r="W189" s="179"/>
      <c r="X189" s="179"/>
      <c r="Y189" s="179"/>
      <c r="Z189" s="179"/>
      <c r="AA189" s="179"/>
      <c r="AB189" s="179"/>
      <c r="AC189" s="179"/>
      <c r="AD189" s="179"/>
      <c r="AE189" s="179"/>
      <c r="AF189" s="179"/>
      <c r="AG189" s="179"/>
      <c r="AH189" s="179"/>
      <c r="AI189" s="179"/>
      <c r="AJ189" s="179"/>
      <c r="AK189" s="179"/>
      <c r="AL189" s="179"/>
      <c r="AM189" s="179"/>
      <c r="AN189" s="179"/>
      <c r="AO189" s="179"/>
      <c r="AP189" s="179"/>
      <c r="AQ189" s="179"/>
      <c r="AR189" s="179"/>
      <c r="AS189" s="179"/>
      <c r="AT189" s="179"/>
      <c r="AU189" s="179"/>
      <c r="AV189" s="179"/>
      <c r="AW189" s="179"/>
    </row>
    <row r="190" spans="10:49" x14ac:dyDescent="0.2">
      <c r="J190" s="179"/>
      <c r="K190" s="179"/>
      <c r="L190" s="179"/>
      <c r="M190" s="179"/>
      <c r="N190" s="179"/>
      <c r="O190" s="179"/>
      <c r="P190" s="179"/>
      <c r="Q190" s="179"/>
      <c r="R190" s="179"/>
      <c r="S190" s="179"/>
      <c r="T190" s="179"/>
      <c r="U190" s="179"/>
      <c r="V190" s="179"/>
      <c r="W190" s="179"/>
      <c r="X190" s="179"/>
      <c r="Y190" s="179"/>
      <c r="Z190" s="179"/>
      <c r="AA190" s="179"/>
      <c r="AB190" s="179"/>
      <c r="AC190" s="179"/>
      <c r="AD190" s="179"/>
      <c r="AE190" s="179"/>
      <c r="AF190" s="179"/>
      <c r="AG190" s="179"/>
      <c r="AH190" s="179"/>
      <c r="AI190" s="179"/>
      <c r="AJ190" s="179"/>
      <c r="AK190" s="179"/>
      <c r="AL190" s="179"/>
      <c r="AM190" s="179"/>
      <c r="AN190" s="179"/>
      <c r="AO190" s="179"/>
      <c r="AP190" s="179"/>
      <c r="AQ190" s="179"/>
      <c r="AR190" s="179"/>
      <c r="AS190" s="179"/>
      <c r="AT190" s="179"/>
      <c r="AU190" s="179"/>
      <c r="AV190" s="179"/>
      <c r="AW190" s="179"/>
    </row>
    <row r="191" spans="10:49" x14ac:dyDescent="0.2">
      <c r="J191" s="179"/>
      <c r="K191" s="179"/>
      <c r="L191" s="179"/>
      <c r="M191" s="179"/>
      <c r="N191" s="179"/>
      <c r="O191" s="179"/>
      <c r="P191" s="179"/>
      <c r="Q191" s="179"/>
      <c r="R191" s="179"/>
      <c r="S191" s="179"/>
      <c r="T191" s="179"/>
      <c r="U191" s="179"/>
      <c r="V191" s="179"/>
      <c r="W191" s="179"/>
      <c r="X191" s="179"/>
      <c r="Y191" s="179"/>
      <c r="Z191" s="179"/>
      <c r="AA191" s="179"/>
      <c r="AB191" s="179"/>
      <c r="AC191" s="179"/>
      <c r="AD191" s="179"/>
      <c r="AE191" s="179"/>
      <c r="AF191" s="179"/>
      <c r="AG191" s="179"/>
      <c r="AH191" s="179"/>
      <c r="AI191" s="179"/>
      <c r="AJ191" s="179"/>
      <c r="AK191" s="179"/>
      <c r="AL191" s="179"/>
      <c r="AM191" s="179"/>
      <c r="AN191" s="179"/>
      <c r="AO191" s="179"/>
      <c r="AP191" s="179"/>
      <c r="AQ191" s="179"/>
      <c r="AR191" s="179"/>
      <c r="AS191" s="179"/>
      <c r="AT191" s="179"/>
      <c r="AU191" s="179"/>
      <c r="AV191" s="179"/>
      <c r="AW191" s="179"/>
    </row>
    <row r="192" spans="10:49" x14ac:dyDescent="0.2">
      <c r="J192" s="179"/>
      <c r="K192" s="179"/>
      <c r="L192" s="179"/>
      <c r="M192" s="179"/>
      <c r="N192" s="179"/>
      <c r="O192" s="179"/>
      <c r="P192" s="179"/>
      <c r="Q192" s="179"/>
      <c r="R192" s="179"/>
      <c r="S192" s="179"/>
      <c r="T192" s="179"/>
      <c r="U192" s="179"/>
      <c r="V192" s="179"/>
      <c r="W192" s="179"/>
      <c r="X192" s="179"/>
      <c r="Y192" s="179"/>
      <c r="Z192" s="179"/>
      <c r="AA192" s="179"/>
      <c r="AB192" s="179"/>
      <c r="AC192" s="179"/>
      <c r="AD192" s="179"/>
      <c r="AE192" s="179"/>
      <c r="AF192" s="179"/>
      <c r="AG192" s="179"/>
      <c r="AH192" s="179"/>
      <c r="AI192" s="179"/>
      <c r="AJ192" s="179"/>
      <c r="AK192" s="179"/>
      <c r="AL192" s="179"/>
      <c r="AM192" s="179"/>
      <c r="AN192" s="179"/>
      <c r="AO192" s="179"/>
      <c r="AP192" s="179"/>
      <c r="AQ192" s="179"/>
      <c r="AR192" s="179"/>
      <c r="AS192" s="179"/>
      <c r="AT192" s="179"/>
      <c r="AU192" s="179"/>
      <c r="AV192" s="179"/>
      <c r="AW192" s="179"/>
    </row>
    <row r="193" spans="10:49" x14ac:dyDescent="0.2">
      <c r="J193" s="179"/>
      <c r="K193" s="179"/>
      <c r="L193" s="179"/>
      <c r="M193" s="179"/>
      <c r="N193" s="179"/>
      <c r="O193" s="179"/>
      <c r="P193" s="179"/>
      <c r="Q193" s="179"/>
      <c r="R193" s="179"/>
      <c r="S193" s="179"/>
      <c r="T193" s="179"/>
      <c r="U193" s="179"/>
      <c r="V193" s="179"/>
      <c r="W193" s="179"/>
      <c r="X193" s="179"/>
      <c r="Y193" s="179"/>
      <c r="Z193" s="179"/>
      <c r="AA193" s="179"/>
      <c r="AB193" s="179"/>
      <c r="AC193" s="179"/>
      <c r="AD193" s="179"/>
      <c r="AE193" s="179"/>
      <c r="AF193" s="179"/>
      <c r="AG193" s="179"/>
      <c r="AH193" s="179"/>
      <c r="AI193" s="179"/>
      <c r="AJ193" s="179"/>
      <c r="AK193" s="179"/>
      <c r="AL193" s="179"/>
      <c r="AM193" s="179"/>
      <c r="AN193" s="179"/>
      <c r="AO193" s="179"/>
      <c r="AP193" s="179"/>
      <c r="AQ193" s="179"/>
      <c r="AR193" s="179"/>
      <c r="AS193" s="179"/>
      <c r="AT193" s="179"/>
      <c r="AU193" s="179"/>
      <c r="AV193" s="179"/>
      <c r="AW193" s="179"/>
    </row>
    <row r="194" spans="10:49" x14ac:dyDescent="0.2">
      <c r="J194" s="179"/>
      <c r="K194" s="179"/>
      <c r="L194" s="179"/>
      <c r="M194" s="179"/>
      <c r="N194" s="179"/>
      <c r="O194" s="179"/>
      <c r="P194" s="179"/>
      <c r="Q194" s="179"/>
      <c r="R194" s="179"/>
      <c r="S194" s="179"/>
      <c r="T194" s="179"/>
      <c r="U194" s="179"/>
      <c r="V194" s="179"/>
      <c r="W194" s="179"/>
      <c r="X194" s="179"/>
      <c r="Y194" s="179"/>
      <c r="Z194" s="179"/>
      <c r="AA194" s="179"/>
      <c r="AB194" s="179"/>
      <c r="AC194" s="179"/>
      <c r="AD194" s="179"/>
      <c r="AE194" s="179"/>
      <c r="AF194" s="179"/>
      <c r="AG194" s="179"/>
      <c r="AH194" s="179"/>
      <c r="AI194" s="179"/>
      <c r="AJ194" s="179"/>
      <c r="AK194" s="179"/>
      <c r="AL194" s="179"/>
      <c r="AM194" s="179"/>
      <c r="AN194" s="179"/>
      <c r="AO194" s="179"/>
      <c r="AP194" s="179"/>
      <c r="AQ194" s="179"/>
      <c r="AR194" s="179"/>
      <c r="AS194" s="179"/>
      <c r="AT194" s="179"/>
      <c r="AU194" s="179"/>
      <c r="AV194" s="179"/>
      <c r="AW194" s="179"/>
    </row>
    <row r="195" spans="10:49" x14ac:dyDescent="0.2">
      <c r="J195" s="179"/>
      <c r="K195" s="179"/>
      <c r="L195" s="179"/>
      <c r="M195" s="179"/>
      <c r="N195" s="179"/>
      <c r="O195" s="179"/>
      <c r="P195" s="179"/>
      <c r="Q195" s="179"/>
      <c r="R195" s="179"/>
      <c r="S195" s="179"/>
      <c r="T195" s="179"/>
      <c r="U195" s="179"/>
      <c r="V195" s="179"/>
      <c r="W195" s="179"/>
      <c r="X195" s="179"/>
      <c r="Y195" s="179"/>
      <c r="Z195" s="179"/>
      <c r="AA195" s="179"/>
      <c r="AB195" s="179"/>
      <c r="AC195" s="179"/>
      <c r="AD195" s="179"/>
      <c r="AE195" s="179"/>
      <c r="AF195" s="179"/>
      <c r="AG195" s="179"/>
      <c r="AH195" s="179"/>
      <c r="AI195" s="179"/>
      <c r="AJ195" s="179"/>
      <c r="AK195" s="179"/>
      <c r="AL195" s="179"/>
      <c r="AM195" s="179"/>
      <c r="AN195" s="179"/>
      <c r="AO195" s="179"/>
      <c r="AP195" s="179"/>
      <c r="AQ195" s="179"/>
      <c r="AR195" s="179"/>
      <c r="AS195" s="179"/>
      <c r="AT195" s="179"/>
      <c r="AU195" s="179"/>
      <c r="AV195" s="179"/>
      <c r="AW195" s="179"/>
    </row>
    <row r="196" spans="10:49" x14ac:dyDescent="0.2">
      <c r="J196" s="179"/>
      <c r="K196" s="179"/>
      <c r="L196" s="179"/>
      <c r="M196" s="179"/>
      <c r="N196" s="179"/>
      <c r="O196" s="179"/>
      <c r="P196" s="179"/>
      <c r="Q196" s="179"/>
      <c r="R196" s="179"/>
      <c r="S196" s="179"/>
      <c r="T196" s="179"/>
      <c r="U196" s="179"/>
      <c r="V196" s="179"/>
      <c r="W196" s="179"/>
      <c r="X196" s="179"/>
      <c r="Y196" s="179"/>
      <c r="Z196" s="179"/>
      <c r="AA196" s="179"/>
      <c r="AB196" s="179"/>
      <c r="AC196" s="179"/>
      <c r="AD196" s="179"/>
      <c r="AE196" s="179"/>
      <c r="AF196" s="179"/>
      <c r="AG196" s="179"/>
      <c r="AH196" s="179"/>
      <c r="AI196" s="179"/>
      <c r="AJ196" s="179"/>
      <c r="AK196" s="179"/>
      <c r="AL196" s="179"/>
      <c r="AM196" s="179"/>
      <c r="AN196" s="179"/>
      <c r="AO196" s="179"/>
      <c r="AP196" s="179"/>
      <c r="AQ196" s="179"/>
      <c r="AR196" s="179"/>
      <c r="AS196" s="179"/>
      <c r="AT196" s="179"/>
      <c r="AU196" s="179"/>
      <c r="AV196" s="179"/>
      <c r="AW196" s="179"/>
    </row>
    <row r="197" spans="10:49" x14ac:dyDescent="0.2">
      <c r="J197" s="179"/>
      <c r="K197" s="179"/>
      <c r="L197" s="179"/>
      <c r="M197" s="179"/>
      <c r="N197" s="179"/>
      <c r="O197" s="179"/>
      <c r="P197" s="179"/>
      <c r="Q197" s="179"/>
      <c r="R197" s="179"/>
      <c r="S197" s="179"/>
      <c r="T197" s="179"/>
      <c r="U197" s="179"/>
      <c r="V197" s="179"/>
      <c r="W197" s="179"/>
      <c r="X197" s="179"/>
      <c r="Y197" s="179"/>
      <c r="Z197" s="179"/>
      <c r="AA197" s="179"/>
      <c r="AB197" s="179"/>
      <c r="AC197" s="179"/>
      <c r="AD197" s="179"/>
      <c r="AE197" s="179"/>
      <c r="AF197" s="179"/>
      <c r="AG197" s="179"/>
      <c r="AH197" s="179"/>
      <c r="AI197" s="179"/>
      <c r="AJ197" s="179"/>
      <c r="AK197" s="179"/>
      <c r="AL197" s="179"/>
      <c r="AM197" s="179"/>
      <c r="AN197" s="179"/>
      <c r="AO197" s="179"/>
      <c r="AP197" s="179"/>
      <c r="AQ197" s="179"/>
      <c r="AR197" s="179"/>
      <c r="AS197" s="179"/>
      <c r="AT197" s="179"/>
      <c r="AU197" s="179"/>
      <c r="AV197" s="179"/>
      <c r="AW197" s="179"/>
    </row>
    <row r="198" spans="10:49" x14ac:dyDescent="0.2">
      <c r="J198" s="179"/>
      <c r="K198" s="179"/>
      <c r="L198" s="179"/>
      <c r="M198" s="179"/>
      <c r="N198" s="179"/>
      <c r="O198" s="179"/>
      <c r="P198" s="179"/>
      <c r="Q198" s="179"/>
      <c r="R198" s="179"/>
      <c r="S198" s="179"/>
      <c r="T198" s="179"/>
      <c r="U198" s="179"/>
      <c r="V198" s="179"/>
      <c r="W198" s="179"/>
      <c r="X198" s="179"/>
      <c r="Y198" s="179"/>
      <c r="Z198" s="179"/>
      <c r="AA198" s="179"/>
      <c r="AB198" s="179"/>
      <c r="AC198" s="179"/>
      <c r="AD198" s="179"/>
      <c r="AE198" s="179"/>
      <c r="AF198" s="179"/>
      <c r="AG198" s="179"/>
      <c r="AH198" s="179"/>
      <c r="AI198" s="179"/>
      <c r="AJ198" s="179"/>
      <c r="AK198" s="179"/>
      <c r="AL198" s="179"/>
      <c r="AM198" s="179"/>
      <c r="AN198" s="179"/>
      <c r="AO198" s="179"/>
      <c r="AP198" s="179"/>
      <c r="AQ198" s="179"/>
      <c r="AR198" s="179"/>
      <c r="AS198" s="179"/>
      <c r="AT198" s="179"/>
      <c r="AU198" s="179"/>
      <c r="AV198" s="179"/>
      <c r="AW198" s="179"/>
    </row>
    <row r="199" spans="10:49" x14ac:dyDescent="0.2">
      <c r="J199" s="179"/>
      <c r="K199" s="179"/>
      <c r="L199" s="179"/>
      <c r="M199" s="179"/>
      <c r="N199" s="179"/>
      <c r="O199" s="179"/>
      <c r="P199" s="179"/>
      <c r="Q199" s="179"/>
      <c r="R199" s="179"/>
      <c r="S199" s="179"/>
      <c r="T199" s="179"/>
      <c r="U199" s="179"/>
      <c r="V199" s="179"/>
      <c r="W199" s="179"/>
      <c r="X199" s="179"/>
      <c r="Y199" s="179"/>
      <c r="Z199" s="179"/>
      <c r="AA199" s="179"/>
      <c r="AB199" s="179"/>
      <c r="AC199" s="179"/>
      <c r="AD199" s="179"/>
      <c r="AE199" s="179"/>
      <c r="AF199" s="179"/>
      <c r="AG199" s="179"/>
      <c r="AH199" s="179"/>
      <c r="AI199" s="179"/>
      <c r="AJ199" s="179"/>
      <c r="AK199" s="179"/>
      <c r="AL199" s="179"/>
      <c r="AM199" s="179"/>
      <c r="AN199" s="179"/>
      <c r="AO199" s="179"/>
      <c r="AP199" s="179"/>
      <c r="AQ199" s="179"/>
      <c r="AR199" s="179"/>
      <c r="AS199" s="179"/>
      <c r="AT199" s="179"/>
      <c r="AU199" s="179"/>
      <c r="AV199" s="179"/>
      <c r="AW199" s="179"/>
    </row>
    <row r="200" spans="10:49" x14ac:dyDescent="0.2">
      <c r="J200" s="179"/>
      <c r="K200" s="179"/>
      <c r="L200" s="179"/>
      <c r="M200" s="179"/>
      <c r="N200" s="179"/>
      <c r="O200" s="179"/>
      <c r="P200" s="179"/>
      <c r="Q200" s="179"/>
      <c r="R200" s="179"/>
      <c r="S200" s="179"/>
      <c r="T200" s="179"/>
      <c r="U200" s="179"/>
      <c r="V200" s="179"/>
      <c r="W200" s="179"/>
      <c r="X200" s="179"/>
      <c r="Y200" s="179"/>
      <c r="Z200" s="179"/>
      <c r="AA200" s="179"/>
      <c r="AB200" s="179"/>
      <c r="AC200" s="179"/>
      <c r="AD200" s="179"/>
      <c r="AE200" s="179"/>
      <c r="AF200" s="179"/>
      <c r="AG200" s="179"/>
      <c r="AH200" s="179"/>
      <c r="AI200" s="179"/>
      <c r="AJ200" s="179"/>
      <c r="AK200" s="179"/>
      <c r="AL200" s="179"/>
      <c r="AM200" s="179"/>
      <c r="AN200" s="179"/>
      <c r="AO200" s="179"/>
      <c r="AP200" s="179"/>
      <c r="AQ200" s="179"/>
      <c r="AR200" s="179"/>
      <c r="AS200" s="179"/>
      <c r="AT200" s="179"/>
      <c r="AU200" s="179"/>
      <c r="AV200" s="179"/>
      <c r="AW200" s="179"/>
    </row>
    <row r="201" spans="10:49" x14ac:dyDescent="0.2">
      <c r="J201" s="179"/>
      <c r="K201" s="179"/>
      <c r="L201" s="179"/>
      <c r="M201" s="179"/>
      <c r="N201" s="179"/>
      <c r="O201" s="179"/>
      <c r="P201" s="179"/>
      <c r="Q201" s="179"/>
      <c r="R201" s="179"/>
      <c r="S201" s="179"/>
      <c r="T201" s="179"/>
      <c r="U201" s="179"/>
      <c r="V201" s="179"/>
      <c r="W201" s="179"/>
      <c r="X201" s="179"/>
      <c r="Y201" s="179"/>
      <c r="Z201" s="179"/>
      <c r="AA201" s="179"/>
      <c r="AB201" s="179"/>
      <c r="AC201" s="179"/>
      <c r="AD201" s="179"/>
      <c r="AE201" s="179"/>
      <c r="AF201" s="179"/>
      <c r="AG201" s="179"/>
      <c r="AH201" s="179"/>
      <c r="AI201" s="179"/>
      <c r="AJ201" s="179"/>
      <c r="AK201" s="179"/>
      <c r="AL201" s="179"/>
      <c r="AM201" s="179"/>
      <c r="AN201" s="179"/>
      <c r="AO201" s="179"/>
      <c r="AP201" s="179"/>
      <c r="AQ201" s="179"/>
      <c r="AR201" s="179"/>
      <c r="AS201" s="179"/>
      <c r="AT201" s="179"/>
      <c r="AU201" s="179"/>
      <c r="AV201" s="179"/>
      <c r="AW201" s="179"/>
    </row>
    <row r="202" spans="10:49" x14ac:dyDescent="0.2">
      <c r="J202" s="179"/>
      <c r="K202" s="179"/>
      <c r="L202" s="179"/>
      <c r="M202" s="179"/>
      <c r="N202" s="179"/>
      <c r="O202" s="179"/>
      <c r="P202" s="179"/>
      <c r="Q202" s="179"/>
      <c r="R202" s="179"/>
      <c r="S202" s="179"/>
      <c r="T202" s="179"/>
      <c r="U202" s="179"/>
      <c r="V202" s="179"/>
      <c r="W202" s="179"/>
      <c r="X202" s="179"/>
      <c r="Y202" s="179"/>
      <c r="Z202" s="179"/>
      <c r="AA202" s="179"/>
      <c r="AB202" s="179"/>
      <c r="AC202" s="179"/>
      <c r="AD202" s="179"/>
      <c r="AE202" s="179"/>
      <c r="AF202" s="179"/>
      <c r="AG202" s="179"/>
      <c r="AH202" s="179"/>
      <c r="AI202" s="179"/>
      <c r="AJ202" s="179"/>
      <c r="AK202" s="179"/>
      <c r="AL202" s="179"/>
      <c r="AM202" s="179"/>
      <c r="AN202" s="179"/>
      <c r="AO202" s="179"/>
      <c r="AP202" s="179"/>
      <c r="AQ202" s="179"/>
      <c r="AR202" s="179"/>
      <c r="AS202" s="179"/>
      <c r="AT202" s="179"/>
      <c r="AU202" s="179"/>
      <c r="AV202" s="179"/>
      <c r="AW202" s="179"/>
    </row>
    <row r="203" spans="10:49" x14ac:dyDescent="0.2">
      <c r="J203" s="179"/>
      <c r="K203" s="179"/>
      <c r="L203" s="179"/>
      <c r="M203" s="179"/>
      <c r="N203" s="179"/>
      <c r="O203" s="179"/>
      <c r="P203" s="179"/>
      <c r="Q203" s="179"/>
      <c r="R203" s="179"/>
      <c r="S203" s="179"/>
      <c r="T203" s="179"/>
      <c r="U203" s="179"/>
      <c r="V203" s="179"/>
      <c r="W203" s="179"/>
      <c r="X203" s="179"/>
      <c r="Y203" s="179"/>
      <c r="Z203" s="179"/>
      <c r="AA203" s="179"/>
      <c r="AB203" s="179"/>
      <c r="AC203" s="179"/>
      <c r="AD203" s="179"/>
      <c r="AE203" s="179"/>
      <c r="AF203" s="179"/>
      <c r="AG203" s="179"/>
      <c r="AH203" s="179"/>
      <c r="AI203" s="179"/>
      <c r="AJ203" s="179"/>
      <c r="AK203" s="179"/>
      <c r="AL203" s="179"/>
      <c r="AM203" s="179"/>
      <c r="AN203" s="179"/>
      <c r="AO203" s="179"/>
      <c r="AP203" s="179"/>
      <c r="AQ203" s="179"/>
      <c r="AR203" s="179"/>
      <c r="AS203" s="179"/>
      <c r="AT203" s="179"/>
      <c r="AU203" s="179"/>
      <c r="AV203" s="179"/>
      <c r="AW203" s="179"/>
    </row>
    <row r="204" spans="10:49" x14ac:dyDescent="0.2">
      <c r="J204" s="179"/>
      <c r="K204" s="179"/>
      <c r="L204" s="179"/>
      <c r="M204" s="179"/>
      <c r="N204" s="179"/>
      <c r="O204" s="179"/>
      <c r="P204" s="179"/>
      <c r="Q204" s="179"/>
      <c r="R204" s="179"/>
      <c r="S204" s="179"/>
      <c r="T204" s="179"/>
      <c r="U204" s="179"/>
      <c r="V204" s="179"/>
      <c r="W204" s="179"/>
      <c r="X204" s="179"/>
      <c r="Y204" s="179"/>
      <c r="Z204" s="179"/>
      <c r="AA204" s="179"/>
      <c r="AB204" s="179"/>
      <c r="AC204" s="179"/>
      <c r="AD204" s="179"/>
      <c r="AE204" s="179"/>
      <c r="AF204" s="179"/>
      <c r="AG204" s="179"/>
      <c r="AH204" s="179"/>
      <c r="AI204" s="179"/>
      <c r="AJ204" s="179"/>
      <c r="AK204" s="179"/>
      <c r="AL204" s="179"/>
      <c r="AM204" s="179"/>
      <c r="AN204" s="179"/>
      <c r="AO204" s="179"/>
      <c r="AP204" s="179"/>
      <c r="AQ204" s="179"/>
      <c r="AR204" s="179"/>
      <c r="AS204" s="179"/>
      <c r="AT204" s="179"/>
      <c r="AU204" s="179"/>
      <c r="AV204" s="179"/>
      <c r="AW204" s="179"/>
    </row>
    <row r="205" spans="10:49" x14ac:dyDescent="0.2">
      <c r="J205" s="179"/>
      <c r="K205" s="179"/>
      <c r="L205" s="179"/>
      <c r="M205" s="179"/>
      <c r="N205" s="179"/>
      <c r="O205" s="179"/>
      <c r="P205" s="179"/>
      <c r="Q205" s="179"/>
      <c r="R205" s="179"/>
      <c r="S205" s="179"/>
      <c r="T205" s="179"/>
      <c r="U205" s="179"/>
      <c r="V205" s="179"/>
      <c r="W205" s="179"/>
      <c r="X205" s="179"/>
      <c r="Y205" s="179"/>
      <c r="Z205" s="179"/>
      <c r="AA205" s="179"/>
      <c r="AB205" s="179"/>
      <c r="AC205" s="179"/>
      <c r="AD205" s="179"/>
      <c r="AE205" s="179"/>
      <c r="AF205" s="179"/>
      <c r="AG205" s="179"/>
      <c r="AH205" s="179"/>
      <c r="AI205" s="179"/>
      <c r="AJ205" s="179"/>
      <c r="AK205" s="179"/>
      <c r="AL205" s="179"/>
      <c r="AM205" s="179"/>
      <c r="AN205" s="179"/>
      <c r="AO205" s="179"/>
      <c r="AP205" s="179"/>
      <c r="AQ205" s="179"/>
      <c r="AR205" s="179"/>
      <c r="AS205" s="179"/>
      <c r="AT205" s="179"/>
      <c r="AU205" s="179"/>
      <c r="AV205" s="179"/>
      <c r="AW205" s="179"/>
    </row>
    <row r="206" spans="10:49" x14ac:dyDescent="0.2">
      <c r="J206" s="179"/>
      <c r="K206" s="179"/>
      <c r="L206" s="179"/>
      <c r="M206" s="179"/>
      <c r="N206" s="179"/>
      <c r="O206" s="179"/>
      <c r="P206" s="179"/>
      <c r="Q206" s="179"/>
      <c r="R206" s="179"/>
      <c r="S206" s="179"/>
      <c r="T206" s="179"/>
      <c r="U206" s="179"/>
      <c r="V206" s="179"/>
      <c r="W206" s="179"/>
      <c r="X206" s="179"/>
      <c r="Y206" s="179"/>
      <c r="Z206" s="179"/>
      <c r="AA206" s="179"/>
      <c r="AB206" s="179"/>
      <c r="AC206" s="179"/>
      <c r="AD206" s="179"/>
      <c r="AE206" s="179"/>
      <c r="AF206" s="179"/>
      <c r="AG206" s="179"/>
      <c r="AH206" s="179"/>
      <c r="AI206" s="179"/>
      <c r="AJ206" s="179"/>
      <c r="AK206" s="179"/>
      <c r="AL206" s="179"/>
      <c r="AM206" s="179"/>
      <c r="AN206" s="179"/>
      <c r="AO206" s="179"/>
      <c r="AP206" s="179"/>
      <c r="AQ206" s="179"/>
      <c r="AR206" s="179"/>
      <c r="AS206" s="179"/>
      <c r="AT206" s="179"/>
      <c r="AU206" s="179"/>
      <c r="AV206" s="179"/>
      <c r="AW206" s="179"/>
    </row>
    <row r="207" spans="10:49" x14ac:dyDescent="0.2">
      <c r="J207" s="179"/>
      <c r="K207" s="179"/>
      <c r="L207" s="179"/>
      <c r="M207" s="179"/>
      <c r="N207" s="179"/>
      <c r="O207" s="179"/>
      <c r="P207" s="179"/>
      <c r="Q207" s="179"/>
      <c r="R207" s="179"/>
      <c r="S207" s="179"/>
      <c r="T207" s="179"/>
      <c r="U207" s="179"/>
      <c r="V207" s="179"/>
      <c r="W207" s="179"/>
      <c r="X207" s="179"/>
      <c r="Y207" s="179"/>
      <c r="Z207" s="179"/>
      <c r="AA207" s="179"/>
      <c r="AB207" s="179"/>
      <c r="AC207" s="179"/>
      <c r="AD207" s="179"/>
      <c r="AE207" s="179"/>
      <c r="AF207" s="179"/>
      <c r="AG207" s="179"/>
      <c r="AH207" s="179"/>
      <c r="AI207" s="179"/>
      <c r="AJ207" s="179"/>
      <c r="AK207" s="179"/>
      <c r="AL207" s="179"/>
      <c r="AM207" s="179"/>
      <c r="AN207" s="179"/>
      <c r="AO207" s="179"/>
      <c r="AP207" s="179"/>
      <c r="AQ207" s="179"/>
      <c r="AR207" s="179"/>
      <c r="AS207" s="179"/>
      <c r="AT207" s="179"/>
      <c r="AU207" s="179"/>
      <c r="AV207" s="179"/>
      <c r="AW207" s="179"/>
    </row>
    <row r="208" spans="10:49" x14ac:dyDescent="0.2">
      <c r="J208" s="179"/>
      <c r="K208" s="179"/>
      <c r="L208" s="179"/>
      <c r="M208" s="179"/>
      <c r="N208" s="179"/>
      <c r="O208" s="179"/>
      <c r="P208" s="179"/>
      <c r="Q208" s="179"/>
      <c r="R208" s="179"/>
      <c r="S208" s="179"/>
      <c r="T208" s="179"/>
      <c r="U208" s="179"/>
      <c r="V208" s="179"/>
      <c r="W208" s="179"/>
      <c r="X208" s="179"/>
      <c r="Y208" s="179"/>
      <c r="Z208" s="179"/>
      <c r="AA208" s="179"/>
      <c r="AB208" s="179"/>
      <c r="AC208" s="179"/>
      <c r="AD208" s="179"/>
      <c r="AE208" s="179"/>
      <c r="AF208" s="179"/>
      <c r="AG208" s="179"/>
      <c r="AH208" s="179"/>
      <c r="AI208" s="179"/>
      <c r="AJ208" s="179"/>
      <c r="AK208" s="179"/>
      <c r="AL208" s="179"/>
      <c r="AM208" s="179"/>
      <c r="AN208" s="179"/>
      <c r="AO208" s="179"/>
      <c r="AP208" s="179"/>
      <c r="AQ208" s="179"/>
      <c r="AR208" s="179"/>
      <c r="AS208" s="179"/>
      <c r="AT208" s="179"/>
      <c r="AU208" s="179"/>
      <c r="AV208" s="179"/>
      <c r="AW208" s="179"/>
    </row>
    <row r="209" spans="10:49" x14ac:dyDescent="0.2">
      <c r="J209" s="179"/>
      <c r="K209" s="179"/>
      <c r="L209" s="179"/>
      <c r="M209" s="179"/>
      <c r="N209" s="179"/>
      <c r="O209" s="179"/>
      <c r="P209" s="179"/>
      <c r="Q209" s="179"/>
      <c r="R209" s="179"/>
      <c r="S209" s="179"/>
      <c r="T209" s="179"/>
      <c r="U209" s="179"/>
      <c r="V209" s="179"/>
      <c r="W209" s="179"/>
      <c r="X209" s="179"/>
      <c r="Y209" s="179"/>
      <c r="Z209" s="179"/>
      <c r="AA209" s="179"/>
      <c r="AB209" s="179"/>
      <c r="AC209" s="179"/>
      <c r="AD209" s="179"/>
      <c r="AE209" s="179"/>
      <c r="AF209" s="179"/>
      <c r="AG209" s="179"/>
      <c r="AH209" s="179"/>
      <c r="AI209" s="179"/>
      <c r="AJ209" s="179"/>
      <c r="AK209" s="179"/>
      <c r="AL209" s="179"/>
      <c r="AM209" s="179"/>
      <c r="AN209" s="179"/>
      <c r="AO209" s="179"/>
      <c r="AP209" s="179"/>
      <c r="AQ209" s="179"/>
      <c r="AR209" s="179"/>
      <c r="AS209" s="179"/>
      <c r="AT209" s="179"/>
      <c r="AU209" s="179"/>
      <c r="AV209" s="179"/>
      <c r="AW209" s="179"/>
    </row>
    <row r="210" spans="10:49" x14ac:dyDescent="0.2">
      <c r="J210" s="179"/>
      <c r="K210" s="179"/>
      <c r="L210" s="179"/>
      <c r="M210" s="179"/>
      <c r="N210" s="179"/>
      <c r="O210" s="179"/>
      <c r="P210" s="179"/>
      <c r="Q210" s="179"/>
      <c r="R210" s="179"/>
      <c r="S210" s="179"/>
      <c r="T210" s="179"/>
      <c r="U210" s="179"/>
      <c r="V210" s="179"/>
      <c r="W210" s="179"/>
      <c r="X210" s="179"/>
      <c r="Y210" s="179"/>
      <c r="Z210" s="179"/>
      <c r="AA210" s="179"/>
      <c r="AB210" s="179"/>
      <c r="AC210" s="179"/>
      <c r="AD210" s="179"/>
      <c r="AE210" s="179"/>
      <c r="AF210" s="179"/>
      <c r="AG210" s="179"/>
      <c r="AH210" s="179"/>
      <c r="AI210" s="179"/>
      <c r="AJ210" s="179"/>
      <c r="AK210" s="179"/>
      <c r="AL210" s="179"/>
      <c r="AM210" s="179"/>
      <c r="AN210" s="179"/>
      <c r="AO210" s="179"/>
      <c r="AP210" s="179"/>
      <c r="AQ210" s="179"/>
      <c r="AR210" s="179"/>
      <c r="AS210" s="179"/>
      <c r="AT210" s="179"/>
      <c r="AU210" s="179"/>
      <c r="AV210" s="179"/>
      <c r="AW210" s="179"/>
    </row>
    <row r="211" spans="10:49" x14ac:dyDescent="0.2">
      <c r="J211" s="179"/>
      <c r="K211" s="179"/>
      <c r="L211" s="179"/>
      <c r="M211" s="179"/>
      <c r="N211" s="179"/>
      <c r="O211" s="179"/>
      <c r="P211" s="179"/>
      <c r="Q211" s="179"/>
      <c r="R211" s="179"/>
      <c r="S211" s="179"/>
      <c r="T211" s="179"/>
      <c r="U211" s="179"/>
      <c r="V211" s="179"/>
      <c r="W211" s="179"/>
      <c r="X211" s="179"/>
      <c r="Y211" s="179"/>
      <c r="Z211" s="179"/>
      <c r="AA211" s="179"/>
      <c r="AB211" s="179"/>
      <c r="AC211" s="179"/>
      <c r="AD211" s="179"/>
      <c r="AE211" s="179"/>
      <c r="AF211" s="179"/>
      <c r="AG211" s="179"/>
      <c r="AH211" s="179"/>
      <c r="AI211" s="179"/>
      <c r="AJ211" s="179"/>
      <c r="AK211" s="179"/>
      <c r="AL211" s="179"/>
      <c r="AM211" s="179"/>
      <c r="AN211" s="179"/>
      <c r="AO211" s="179"/>
      <c r="AP211" s="179"/>
      <c r="AQ211" s="179"/>
      <c r="AR211" s="179"/>
      <c r="AS211" s="179"/>
      <c r="AT211" s="179"/>
      <c r="AU211" s="179"/>
      <c r="AV211" s="179"/>
      <c r="AW211" s="179"/>
    </row>
    <row r="212" spans="10:49" x14ac:dyDescent="0.2">
      <c r="J212" s="179"/>
      <c r="K212" s="179"/>
      <c r="L212" s="179"/>
      <c r="M212" s="179"/>
      <c r="N212" s="179"/>
      <c r="O212" s="179"/>
      <c r="P212" s="179"/>
      <c r="Q212" s="179"/>
      <c r="R212" s="179"/>
      <c r="S212" s="179"/>
      <c r="T212" s="179"/>
      <c r="U212" s="179"/>
      <c r="V212" s="179"/>
      <c r="W212" s="179"/>
      <c r="X212" s="179"/>
      <c r="Y212" s="179"/>
      <c r="Z212" s="179"/>
      <c r="AA212" s="179"/>
      <c r="AB212" s="179"/>
      <c r="AC212" s="179"/>
      <c r="AD212" s="179"/>
      <c r="AE212" s="179"/>
      <c r="AF212" s="179"/>
      <c r="AG212" s="179"/>
      <c r="AH212" s="179"/>
      <c r="AI212" s="179"/>
      <c r="AJ212" s="179"/>
      <c r="AK212" s="179"/>
      <c r="AL212" s="179"/>
      <c r="AM212" s="179"/>
      <c r="AN212" s="179"/>
      <c r="AO212" s="179"/>
      <c r="AP212" s="179"/>
      <c r="AQ212" s="179"/>
      <c r="AR212" s="179"/>
      <c r="AS212" s="179"/>
      <c r="AT212" s="179"/>
      <c r="AU212" s="179"/>
      <c r="AV212" s="179"/>
      <c r="AW212" s="179"/>
    </row>
    <row r="213" spans="10:49" x14ac:dyDescent="0.2">
      <c r="J213" s="179"/>
      <c r="K213" s="179"/>
      <c r="L213" s="179"/>
      <c r="M213" s="179"/>
      <c r="N213" s="179"/>
      <c r="O213" s="179"/>
      <c r="P213" s="179"/>
      <c r="Q213" s="179"/>
      <c r="R213" s="179"/>
      <c r="S213" s="179"/>
      <c r="T213" s="179"/>
      <c r="U213" s="179"/>
      <c r="V213" s="179"/>
      <c r="W213" s="179"/>
      <c r="X213" s="179"/>
      <c r="Y213" s="179"/>
      <c r="Z213" s="179"/>
      <c r="AA213" s="179"/>
      <c r="AB213" s="179"/>
      <c r="AC213" s="179"/>
      <c r="AD213" s="179"/>
      <c r="AE213" s="179"/>
      <c r="AF213" s="179"/>
      <c r="AG213" s="179"/>
      <c r="AH213" s="179"/>
      <c r="AI213" s="179"/>
      <c r="AJ213" s="179"/>
      <c r="AK213" s="179"/>
      <c r="AL213" s="179"/>
      <c r="AM213" s="179"/>
      <c r="AN213" s="179"/>
      <c r="AO213" s="179"/>
      <c r="AP213" s="179"/>
      <c r="AQ213" s="179"/>
      <c r="AR213" s="179"/>
      <c r="AS213" s="179"/>
      <c r="AT213" s="179"/>
      <c r="AU213" s="179"/>
      <c r="AV213" s="179"/>
      <c r="AW213" s="179"/>
    </row>
    <row r="214" spans="10:49" x14ac:dyDescent="0.2">
      <c r="J214" s="179"/>
      <c r="K214" s="179"/>
      <c r="L214" s="179"/>
      <c r="M214" s="179"/>
      <c r="N214" s="179"/>
      <c r="O214" s="179"/>
      <c r="P214" s="179"/>
      <c r="Q214" s="179"/>
      <c r="R214" s="179"/>
      <c r="S214" s="179"/>
      <c r="T214" s="179"/>
      <c r="U214" s="179"/>
      <c r="V214" s="179"/>
      <c r="W214" s="179"/>
      <c r="X214" s="179"/>
      <c r="Y214" s="179"/>
      <c r="Z214" s="179"/>
      <c r="AA214" s="179"/>
      <c r="AB214" s="179"/>
      <c r="AC214" s="179"/>
      <c r="AD214" s="179"/>
      <c r="AE214" s="179"/>
      <c r="AF214" s="179"/>
      <c r="AG214" s="179"/>
      <c r="AH214" s="179"/>
      <c r="AI214" s="179"/>
      <c r="AJ214" s="179"/>
      <c r="AK214" s="179"/>
      <c r="AL214" s="179"/>
      <c r="AM214" s="179"/>
      <c r="AN214" s="179"/>
      <c r="AO214" s="179"/>
      <c r="AP214" s="179"/>
      <c r="AQ214" s="179"/>
      <c r="AR214" s="179"/>
      <c r="AS214" s="179"/>
      <c r="AT214" s="179"/>
      <c r="AU214" s="179"/>
      <c r="AV214" s="179"/>
      <c r="AW214" s="179"/>
    </row>
    <row r="215" spans="10:49" x14ac:dyDescent="0.2">
      <c r="J215" s="179"/>
      <c r="K215" s="179"/>
      <c r="L215" s="179"/>
      <c r="M215" s="179"/>
      <c r="N215" s="179"/>
      <c r="O215" s="179"/>
      <c r="P215" s="179"/>
      <c r="Q215" s="179"/>
      <c r="R215" s="179"/>
      <c r="S215" s="179"/>
      <c r="T215" s="179"/>
      <c r="U215" s="179"/>
      <c r="V215" s="179"/>
      <c r="W215" s="179"/>
      <c r="X215" s="179"/>
      <c r="Y215" s="179"/>
      <c r="Z215" s="179"/>
      <c r="AA215" s="179"/>
      <c r="AB215" s="179"/>
      <c r="AC215" s="179"/>
      <c r="AD215" s="179"/>
      <c r="AE215" s="179"/>
      <c r="AF215" s="179"/>
      <c r="AG215" s="179"/>
      <c r="AH215" s="179"/>
      <c r="AI215" s="179"/>
      <c r="AJ215" s="179"/>
      <c r="AK215" s="179"/>
      <c r="AL215" s="179"/>
      <c r="AM215" s="179"/>
      <c r="AN215" s="179"/>
      <c r="AO215" s="179"/>
      <c r="AP215" s="179"/>
      <c r="AQ215" s="179"/>
      <c r="AR215" s="179"/>
      <c r="AS215" s="179"/>
      <c r="AT215" s="179"/>
      <c r="AU215" s="179"/>
      <c r="AV215" s="179"/>
      <c r="AW215" s="179"/>
    </row>
    <row r="216" spans="10:49" x14ac:dyDescent="0.2">
      <c r="J216" s="179"/>
      <c r="K216" s="179"/>
      <c r="L216" s="179"/>
      <c r="M216" s="179"/>
      <c r="N216" s="179"/>
      <c r="O216" s="179"/>
      <c r="P216" s="179"/>
      <c r="Q216" s="179"/>
      <c r="R216" s="179"/>
      <c r="S216" s="179"/>
      <c r="T216" s="179"/>
      <c r="U216" s="179"/>
      <c r="V216" s="179"/>
      <c r="W216" s="179"/>
      <c r="X216" s="179"/>
      <c r="Y216" s="179"/>
      <c r="Z216" s="179"/>
      <c r="AA216" s="179"/>
      <c r="AB216" s="179"/>
      <c r="AC216" s="179"/>
      <c r="AD216" s="179"/>
      <c r="AE216" s="179"/>
      <c r="AF216" s="179"/>
      <c r="AG216" s="179"/>
      <c r="AH216" s="179"/>
      <c r="AI216" s="179"/>
      <c r="AJ216" s="179"/>
      <c r="AK216" s="179"/>
      <c r="AL216" s="179"/>
      <c r="AM216" s="179"/>
      <c r="AN216" s="179"/>
      <c r="AO216" s="179"/>
      <c r="AP216" s="179"/>
      <c r="AQ216" s="179"/>
      <c r="AR216" s="179"/>
      <c r="AS216" s="179"/>
      <c r="AT216" s="179"/>
      <c r="AU216" s="179"/>
      <c r="AV216" s="179"/>
      <c r="AW216" s="179"/>
    </row>
    <row r="217" spans="10:49" x14ac:dyDescent="0.2">
      <c r="J217" s="179"/>
      <c r="K217" s="179"/>
      <c r="L217" s="179"/>
      <c r="M217" s="179"/>
      <c r="N217" s="179"/>
      <c r="O217" s="179"/>
      <c r="P217" s="179"/>
      <c r="Q217" s="179"/>
      <c r="R217" s="179"/>
      <c r="S217" s="179"/>
      <c r="T217" s="179"/>
      <c r="U217" s="179"/>
      <c r="V217" s="179"/>
      <c r="W217" s="179"/>
      <c r="X217" s="179"/>
      <c r="Y217" s="179"/>
      <c r="Z217" s="179"/>
      <c r="AA217" s="179"/>
      <c r="AB217" s="179"/>
      <c r="AC217" s="179"/>
      <c r="AD217" s="179"/>
      <c r="AE217" s="179"/>
      <c r="AF217" s="179"/>
      <c r="AG217" s="179"/>
      <c r="AH217" s="179"/>
      <c r="AI217" s="179"/>
      <c r="AJ217" s="179"/>
      <c r="AK217" s="179"/>
      <c r="AL217" s="179"/>
      <c r="AM217" s="179"/>
      <c r="AN217" s="179"/>
      <c r="AO217" s="179"/>
      <c r="AP217" s="179"/>
      <c r="AQ217" s="179"/>
      <c r="AR217" s="179"/>
      <c r="AS217" s="179"/>
      <c r="AT217" s="179"/>
      <c r="AU217" s="179"/>
      <c r="AV217" s="179"/>
      <c r="AW217" s="179"/>
    </row>
    <row r="218" spans="10:49" x14ac:dyDescent="0.2">
      <c r="J218" s="179"/>
      <c r="K218" s="179"/>
      <c r="L218" s="179"/>
      <c r="M218" s="179"/>
      <c r="N218" s="179"/>
      <c r="O218" s="179"/>
      <c r="P218" s="179"/>
      <c r="Q218" s="179"/>
      <c r="R218" s="179"/>
      <c r="S218" s="179"/>
      <c r="T218" s="179"/>
      <c r="U218" s="179"/>
      <c r="V218" s="179"/>
      <c r="W218" s="179"/>
      <c r="X218" s="179"/>
      <c r="Y218" s="179"/>
      <c r="Z218" s="179"/>
      <c r="AA218" s="179"/>
      <c r="AB218" s="179"/>
      <c r="AC218" s="179"/>
      <c r="AD218" s="179"/>
      <c r="AE218" s="179"/>
      <c r="AF218" s="179"/>
      <c r="AG218" s="179"/>
      <c r="AH218" s="179"/>
      <c r="AI218" s="179"/>
      <c r="AJ218" s="179"/>
      <c r="AK218" s="179"/>
      <c r="AL218" s="179"/>
      <c r="AM218" s="179"/>
      <c r="AN218" s="179"/>
      <c r="AO218" s="179"/>
      <c r="AP218" s="179"/>
      <c r="AQ218" s="179"/>
      <c r="AR218" s="179"/>
      <c r="AS218" s="179"/>
      <c r="AT218" s="179"/>
      <c r="AU218" s="179"/>
      <c r="AV218" s="179"/>
      <c r="AW218" s="179"/>
    </row>
    <row r="219" spans="10:49" x14ac:dyDescent="0.2">
      <c r="J219" s="179"/>
      <c r="K219" s="179"/>
      <c r="L219" s="179"/>
      <c r="M219" s="179"/>
      <c r="N219" s="179"/>
      <c r="O219" s="179"/>
      <c r="P219" s="179"/>
      <c r="Q219" s="179"/>
      <c r="R219" s="179"/>
      <c r="S219" s="179"/>
      <c r="T219" s="179"/>
      <c r="U219" s="179"/>
      <c r="V219" s="179"/>
      <c r="W219" s="179"/>
      <c r="X219" s="179"/>
      <c r="Y219" s="179"/>
      <c r="Z219" s="179"/>
      <c r="AA219" s="179"/>
      <c r="AB219" s="179"/>
      <c r="AC219" s="179"/>
      <c r="AD219" s="179"/>
      <c r="AE219" s="179"/>
      <c r="AF219" s="179"/>
      <c r="AG219" s="179"/>
      <c r="AH219" s="179"/>
      <c r="AI219" s="179"/>
      <c r="AJ219" s="179"/>
      <c r="AK219" s="179"/>
      <c r="AL219" s="179"/>
      <c r="AM219" s="179"/>
      <c r="AN219" s="179"/>
      <c r="AO219" s="179"/>
      <c r="AP219" s="179"/>
      <c r="AQ219" s="179"/>
      <c r="AR219" s="179"/>
      <c r="AS219" s="179"/>
      <c r="AT219" s="179"/>
      <c r="AU219" s="179"/>
      <c r="AV219" s="179"/>
      <c r="AW219" s="179"/>
    </row>
    <row r="220" spans="10:49" x14ac:dyDescent="0.2">
      <c r="J220" s="179"/>
      <c r="K220" s="179"/>
      <c r="L220" s="179"/>
      <c r="M220" s="179"/>
      <c r="N220" s="179"/>
      <c r="O220" s="179"/>
      <c r="P220" s="179"/>
      <c r="Q220" s="179"/>
      <c r="R220" s="179"/>
      <c r="S220" s="179"/>
      <c r="T220" s="179"/>
      <c r="U220" s="179"/>
      <c r="V220" s="179"/>
      <c r="W220" s="179"/>
      <c r="X220" s="179"/>
      <c r="Y220" s="179"/>
      <c r="Z220" s="179"/>
      <c r="AA220" s="179"/>
      <c r="AB220" s="179"/>
      <c r="AC220" s="179"/>
      <c r="AD220" s="179"/>
      <c r="AE220" s="179"/>
      <c r="AF220" s="179"/>
      <c r="AG220" s="179"/>
      <c r="AH220" s="179"/>
      <c r="AI220" s="179"/>
      <c r="AJ220" s="179"/>
      <c r="AK220" s="179"/>
      <c r="AL220" s="179"/>
      <c r="AM220" s="179"/>
      <c r="AN220" s="179"/>
      <c r="AO220" s="179"/>
      <c r="AP220" s="179"/>
      <c r="AQ220" s="179"/>
      <c r="AR220" s="179"/>
      <c r="AS220" s="179"/>
      <c r="AT220" s="179"/>
      <c r="AU220" s="179"/>
      <c r="AV220" s="179"/>
      <c r="AW220" s="179"/>
    </row>
    <row r="221" spans="10:49" x14ac:dyDescent="0.2">
      <c r="J221" s="179"/>
      <c r="K221" s="179"/>
      <c r="L221" s="179"/>
      <c r="M221" s="179"/>
      <c r="N221" s="179"/>
      <c r="O221" s="179"/>
      <c r="P221" s="179"/>
      <c r="Q221" s="179"/>
      <c r="R221" s="179"/>
      <c r="S221" s="179"/>
      <c r="T221" s="179"/>
      <c r="U221" s="179"/>
      <c r="V221" s="179"/>
      <c r="W221" s="179"/>
      <c r="X221" s="179"/>
      <c r="Y221" s="179"/>
      <c r="Z221" s="179"/>
      <c r="AA221" s="179"/>
      <c r="AB221" s="179"/>
      <c r="AC221" s="179"/>
      <c r="AD221" s="179"/>
      <c r="AE221" s="179"/>
      <c r="AF221" s="179"/>
      <c r="AG221" s="179"/>
      <c r="AH221" s="179"/>
      <c r="AI221" s="179"/>
      <c r="AJ221" s="179"/>
      <c r="AK221" s="179"/>
      <c r="AL221" s="179"/>
      <c r="AM221" s="179"/>
      <c r="AN221" s="179"/>
      <c r="AO221" s="179"/>
      <c r="AP221" s="179"/>
      <c r="AQ221" s="179"/>
      <c r="AR221" s="179"/>
      <c r="AS221" s="179"/>
      <c r="AT221" s="179"/>
      <c r="AU221" s="179"/>
      <c r="AV221" s="179"/>
      <c r="AW221" s="179"/>
    </row>
    <row r="222" spans="10:49" x14ac:dyDescent="0.2">
      <c r="J222" s="179"/>
      <c r="K222" s="179"/>
      <c r="L222" s="179"/>
      <c r="M222" s="179"/>
      <c r="N222" s="179"/>
      <c r="O222" s="179"/>
      <c r="P222" s="179"/>
      <c r="Q222" s="179"/>
      <c r="R222" s="179"/>
      <c r="S222" s="179"/>
      <c r="T222" s="179"/>
      <c r="U222" s="179"/>
      <c r="V222" s="179"/>
      <c r="W222" s="179"/>
      <c r="X222" s="179"/>
      <c r="Y222" s="179"/>
      <c r="Z222" s="179"/>
      <c r="AA222" s="179"/>
      <c r="AB222" s="179"/>
      <c r="AC222" s="179"/>
      <c r="AD222" s="179"/>
      <c r="AE222" s="179"/>
      <c r="AF222" s="179"/>
      <c r="AG222" s="179"/>
      <c r="AH222" s="179"/>
      <c r="AI222" s="179"/>
      <c r="AJ222" s="179"/>
      <c r="AK222" s="179"/>
      <c r="AL222" s="179"/>
      <c r="AM222" s="179"/>
      <c r="AN222" s="179"/>
      <c r="AO222" s="179"/>
      <c r="AP222" s="179"/>
      <c r="AQ222" s="179"/>
      <c r="AR222" s="179"/>
      <c r="AS222" s="179"/>
      <c r="AT222" s="179"/>
      <c r="AU222" s="179"/>
      <c r="AV222" s="179"/>
      <c r="AW222" s="179"/>
    </row>
    <row r="223" spans="10:49" x14ac:dyDescent="0.2">
      <c r="J223" s="179"/>
      <c r="K223" s="179"/>
      <c r="L223" s="179"/>
      <c r="M223" s="179"/>
      <c r="N223" s="179"/>
      <c r="O223" s="179"/>
      <c r="P223" s="179"/>
      <c r="Q223" s="179"/>
      <c r="R223" s="179"/>
      <c r="S223" s="179"/>
      <c r="T223" s="179"/>
      <c r="U223" s="179"/>
      <c r="V223" s="179"/>
      <c r="W223" s="179"/>
      <c r="X223" s="179"/>
      <c r="Y223" s="179"/>
      <c r="Z223" s="179"/>
      <c r="AA223" s="179"/>
      <c r="AB223" s="179"/>
      <c r="AC223" s="179"/>
      <c r="AD223" s="179"/>
      <c r="AE223" s="179"/>
      <c r="AF223" s="179"/>
      <c r="AG223" s="179"/>
      <c r="AH223" s="179"/>
      <c r="AI223" s="179"/>
      <c r="AJ223" s="179"/>
      <c r="AK223" s="179"/>
      <c r="AL223" s="179"/>
      <c r="AM223" s="179"/>
      <c r="AN223" s="179"/>
      <c r="AO223" s="179"/>
      <c r="AP223" s="179"/>
      <c r="AQ223" s="179"/>
      <c r="AR223" s="179"/>
      <c r="AS223" s="179"/>
      <c r="AT223" s="179"/>
      <c r="AU223" s="179"/>
      <c r="AV223" s="179"/>
      <c r="AW223" s="179"/>
    </row>
    <row r="224" spans="10:49" x14ac:dyDescent="0.2">
      <c r="J224" s="179"/>
      <c r="K224" s="179"/>
      <c r="L224" s="179"/>
      <c r="M224" s="179"/>
      <c r="N224" s="179"/>
      <c r="O224" s="179"/>
      <c r="P224" s="179"/>
      <c r="Q224" s="179"/>
      <c r="R224" s="179"/>
      <c r="S224" s="179"/>
      <c r="T224" s="179"/>
      <c r="U224" s="179"/>
      <c r="V224" s="179"/>
      <c r="W224" s="179"/>
      <c r="X224" s="179"/>
      <c r="Y224" s="179"/>
      <c r="Z224" s="179"/>
      <c r="AA224" s="179"/>
      <c r="AB224" s="179"/>
      <c r="AC224" s="179"/>
      <c r="AD224" s="179"/>
      <c r="AE224" s="179"/>
      <c r="AF224" s="179"/>
      <c r="AG224" s="179"/>
      <c r="AH224" s="179"/>
      <c r="AI224" s="179"/>
      <c r="AJ224" s="179"/>
      <c r="AK224" s="179"/>
      <c r="AL224" s="179"/>
      <c r="AM224" s="179"/>
      <c r="AN224" s="179"/>
      <c r="AO224" s="179"/>
      <c r="AP224" s="179"/>
      <c r="AQ224" s="179"/>
      <c r="AR224" s="179"/>
      <c r="AS224" s="179"/>
      <c r="AT224" s="179"/>
      <c r="AU224" s="179"/>
      <c r="AV224" s="179"/>
      <c r="AW224" s="179"/>
    </row>
    <row r="225" spans="10:49" x14ac:dyDescent="0.2">
      <c r="J225" s="179"/>
      <c r="K225" s="179"/>
      <c r="L225" s="179"/>
      <c r="M225" s="179"/>
      <c r="N225" s="179"/>
      <c r="O225" s="179"/>
      <c r="P225" s="179"/>
      <c r="Q225" s="179"/>
      <c r="R225" s="179"/>
      <c r="S225" s="179"/>
      <c r="T225" s="179"/>
      <c r="U225" s="179"/>
      <c r="V225" s="179"/>
      <c r="W225" s="179"/>
      <c r="X225" s="179"/>
      <c r="Y225" s="179"/>
      <c r="Z225" s="179"/>
      <c r="AA225" s="179"/>
      <c r="AB225" s="179"/>
      <c r="AC225" s="179"/>
      <c r="AD225" s="179"/>
      <c r="AE225" s="179"/>
      <c r="AF225" s="179"/>
      <c r="AG225" s="179"/>
      <c r="AH225" s="179"/>
      <c r="AI225" s="179"/>
      <c r="AJ225" s="179"/>
      <c r="AK225" s="179"/>
      <c r="AL225" s="179"/>
      <c r="AM225" s="179"/>
      <c r="AN225" s="179"/>
      <c r="AO225" s="179"/>
      <c r="AP225" s="179"/>
      <c r="AQ225" s="179"/>
      <c r="AR225" s="179"/>
      <c r="AS225" s="179"/>
      <c r="AT225" s="179"/>
      <c r="AU225" s="179"/>
      <c r="AV225" s="179"/>
      <c r="AW225" s="179"/>
    </row>
    <row r="226" spans="10:49" x14ac:dyDescent="0.2">
      <c r="J226" s="179"/>
      <c r="K226" s="179"/>
      <c r="L226" s="179"/>
      <c r="M226" s="179"/>
      <c r="N226" s="179"/>
      <c r="O226" s="179"/>
      <c r="P226" s="179"/>
      <c r="Q226" s="179"/>
      <c r="R226" s="179"/>
      <c r="S226" s="179"/>
      <c r="T226" s="179"/>
      <c r="U226" s="179"/>
      <c r="V226" s="179"/>
      <c r="W226" s="179"/>
      <c r="X226" s="179"/>
      <c r="Y226" s="179"/>
      <c r="Z226" s="179"/>
      <c r="AA226" s="179"/>
      <c r="AB226" s="179"/>
      <c r="AC226" s="179"/>
      <c r="AD226" s="179"/>
      <c r="AE226" s="179"/>
      <c r="AF226" s="179"/>
      <c r="AG226" s="179"/>
      <c r="AH226" s="179"/>
      <c r="AI226" s="179"/>
      <c r="AJ226" s="179"/>
      <c r="AK226" s="179"/>
      <c r="AL226" s="179"/>
      <c r="AM226" s="179"/>
      <c r="AN226" s="179"/>
      <c r="AO226" s="179"/>
      <c r="AP226" s="179"/>
      <c r="AQ226" s="179"/>
      <c r="AR226" s="179"/>
      <c r="AS226" s="179"/>
      <c r="AT226" s="179"/>
      <c r="AU226" s="179"/>
      <c r="AV226" s="179"/>
      <c r="AW226" s="179"/>
    </row>
    <row r="227" spans="10:49" x14ac:dyDescent="0.2">
      <c r="J227" s="179"/>
      <c r="K227" s="179"/>
      <c r="L227" s="179"/>
      <c r="M227" s="179"/>
      <c r="N227" s="179"/>
      <c r="O227" s="179"/>
      <c r="P227" s="179"/>
      <c r="Q227" s="179"/>
      <c r="R227" s="179"/>
      <c r="S227" s="179"/>
      <c r="T227" s="179"/>
      <c r="U227" s="179"/>
      <c r="V227" s="179"/>
      <c r="W227" s="179"/>
      <c r="X227" s="179"/>
      <c r="Y227" s="179"/>
      <c r="Z227" s="179"/>
      <c r="AA227" s="179"/>
      <c r="AB227" s="179"/>
      <c r="AC227" s="179"/>
      <c r="AD227" s="179"/>
      <c r="AE227" s="179"/>
      <c r="AF227" s="179"/>
      <c r="AG227" s="179"/>
      <c r="AH227" s="179"/>
      <c r="AI227" s="179"/>
      <c r="AJ227" s="179"/>
      <c r="AK227" s="179"/>
      <c r="AL227" s="179"/>
      <c r="AM227" s="179"/>
      <c r="AN227" s="179"/>
      <c r="AO227" s="179"/>
      <c r="AP227" s="179"/>
      <c r="AQ227" s="179"/>
      <c r="AR227" s="179"/>
      <c r="AS227" s="179"/>
      <c r="AT227" s="179"/>
      <c r="AU227" s="179"/>
      <c r="AV227" s="179"/>
      <c r="AW227" s="179"/>
    </row>
    <row r="228" spans="10:49" x14ac:dyDescent="0.2">
      <c r="J228" s="179"/>
      <c r="K228" s="179"/>
      <c r="L228" s="179"/>
      <c r="M228" s="179"/>
      <c r="N228" s="179"/>
      <c r="O228" s="179"/>
      <c r="P228" s="179"/>
      <c r="Q228" s="179"/>
      <c r="R228" s="179"/>
      <c r="S228" s="179"/>
      <c r="T228" s="179"/>
      <c r="U228" s="179"/>
      <c r="V228" s="179"/>
      <c r="W228" s="179"/>
      <c r="X228" s="179"/>
      <c r="Y228" s="179"/>
      <c r="Z228" s="179"/>
      <c r="AA228" s="179"/>
      <c r="AB228" s="179"/>
      <c r="AC228" s="179"/>
      <c r="AD228" s="179"/>
      <c r="AE228" s="179"/>
      <c r="AF228" s="179"/>
      <c r="AG228" s="179"/>
      <c r="AH228" s="179"/>
      <c r="AI228" s="179"/>
      <c r="AJ228" s="179"/>
      <c r="AK228" s="179"/>
      <c r="AL228" s="179"/>
      <c r="AM228" s="179"/>
      <c r="AN228" s="179"/>
      <c r="AO228" s="179"/>
      <c r="AP228" s="179"/>
      <c r="AQ228" s="179"/>
      <c r="AR228" s="179"/>
      <c r="AS228" s="179"/>
      <c r="AT228" s="179"/>
      <c r="AU228" s="179"/>
      <c r="AV228" s="179"/>
      <c r="AW228" s="179"/>
    </row>
    <row r="229" spans="10:49" x14ac:dyDescent="0.2">
      <c r="J229" s="179"/>
      <c r="K229" s="179"/>
      <c r="L229" s="179"/>
      <c r="M229" s="179"/>
      <c r="N229" s="179"/>
      <c r="O229" s="179"/>
      <c r="P229" s="179"/>
      <c r="Q229" s="179"/>
      <c r="R229" s="179"/>
      <c r="S229" s="179"/>
      <c r="T229" s="179"/>
      <c r="U229" s="179"/>
      <c r="V229" s="179"/>
      <c r="W229" s="179"/>
      <c r="X229" s="179"/>
      <c r="Y229" s="179"/>
      <c r="Z229" s="179"/>
      <c r="AA229" s="179"/>
      <c r="AB229" s="179"/>
      <c r="AC229" s="179"/>
      <c r="AD229" s="179"/>
      <c r="AE229" s="179"/>
      <c r="AF229" s="179"/>
      <c r="AG229" s="179"/>
      <c r="AH229" s="179"/>
      <c r="AI229" s="179"/>
      <c r="AJ229" s="179"/>
      <c r="AK229" s="179"/>
      <c r="AL229" s="179"/>
      <c r="AM229" s="179"/>
      <c r="AN229" s="179"/>
      <c r="AO229" s="179"/>
      <c r="AP229" s="179"/>
      <c r="AQ229" s="179"/>
      <c r="AR229" s="179"/>
      <c r="AS229" s="179"/>
      <c r="AT229" s="179"/>
      <c r="AU229" s="179"/>
      <c r="AV229" s="179"/>
      <c r="AW229" s="179"/>
    </row>
    <row r="230" spans="10:49" x14ac:dyDescent="0.2">
      <c r="J230" s="179"/>
      <c r="K230" s="179"/>
      <c r="L230" s="179"/>
      <c r="M230" s="179"/>
      <c r="N230" s="179"/>
      <c r="O230" s="179"/>
      <c r="P230" s="179"/>
      <c r="Q230" s="179"/>
      <c r="R230" s="179"/>
      <c r="S230" s="179"/>
      <c r="T230" s="179"/>
      <c r="U230" s="179"/>
      <c r="V230" s="179"/>
      <c r="W230" s="179"/>
      <c r="X230" s="179"/>
      <c r="Y230" s="179"/>
      <c r="Z230" s="179"/>
      <c r="AA230" s="179"/>
      <c r="AB230" s="179"/>
      <c r="AC230" s="179"/>
      <c r="AD230" s="179"/>
      <c r="AE230" s="179"/>
      <c r="AF230" s="179"/>
      <c r="AG230" s="179"/>
      <c r="AH230" s="179"/>
      <c r="AI230" s="179"/>
      <c r="AJ230" s="179"/>
      <c r="AK230" s="179"/>
      <c r="AL230" s="179"/>
      <c r="AM230" s="179"/>
      <c r="AN230" s="179"/>
      <c r="AO230" s="179"/>
      <c r="AP230" s="179"/>
      <c r="AQ230" s="179"/>
      <c r="AR230" s="179"/>
      <c r="AS230" s="179"/>
      <c r="AT230" s="179"/>
      <c r="AU230" s="179"/>
      <c r="AV230" s="179"/>
      <c r="AW230" s="179"/>
    </row>
    <row r="231" spans="10:49" x14ac:dyDescent="0.2">
      <c r="J231" s="179"/>
      <c r="K231" s="179"/>
      <c r="L231" s="179"/>
      <c r="M231" s="179"/>
      <c r="N231" s="179"/>
      <c r="O231" s="179"/>
      <c r="P231" s="179"/>
      <c r="Q231" s="179"/>
      <c r="R231" s="179"/>
      <c r="S231" s="179"/>
      <c r="T231" s="179"/>
      <c r="U231" s="179"/>
      <c r="V231" s="179"/>
      <c r="W231" s="179"/>
      <c r="X231" s="179"/>
      <c r="Y231" s="179"/>
      <c r="Z231" s="179"/>
      <c r="AA231" s="179"/>
      <c r="AB231" s="179"/>
      <c r="AC231" s="179"/>
      <c r="AD231" s="179"/>
      <c r="AE231" s="179"/>
      <c r="AF231" s="179"/>
      <c r="AG231" s="179"/>
      <c r="AH231" s="179"/>
      <c r="AI231" s="179"/>
      <c r="AJ231" s="179"/>
      <c r="AK231" s="179"/>
      <c r="AL231" s="179"/>
      <c r="AM231" s="179"/>
      <c r="AN231" s="179"/>
      <c r="AO231" s="179"/>
      <c r="AP231" s="179"/>
      <c r="AQ231" s="179"/>
      <c r="AR231" s="179"/>
      <c r="AS231" s="179"/>
      <c r="AT231" s="179"/>
      <c r="AU231" s="179"/>
      <c r="AV231" s="179"/>
      <c r="AW231" s="179"/>
    </row>
    <row r="232" spans="10:49" x14ac:dyDescent="0.2">
      <c r="J232" s="179"/>
      <c r="K232" s="179"/>
      <c r="L232" s="179"/>
      <c r="M232" s="179"/>
      <c r="N232" s="179"/>
      <c r="O232" s="179"/>
      <c r="P232" s="179"/>
      <c r="Q232" s="179"/>
      <c r="R232" s="179"/>
      <c r="S232" s="179"/>
      <c r="T232" s="179"/>
      <c r="U232" s="179"/>
      <c r="V232" s="179"/>
      <c r="W232" s="179"/>
      <c r="X232" s="179"/>
      <c r="Y232" s="179"/>
      <c r="Z232" s="179"/>
      <c r="AA232" s="179"/>
      <c r="AB232" s="179"/>
      <c r="AC232" s="179"/>
      <c r="AD232" s="179"/>
      <c r="AE232" s="179"/>
      <c r="AF232" s="179"/>
      <c r="AG232" s="179"/>
      <c r="AH232" s="179"/>
      <c r="AI232" s="179"/>
      <c r="AJ232" s="179"/>
      <c r="AK232" s="179"/>
      <c r="AL232" s="179"/>
      <c r="AM232" s="179"/>
      <c r="AN232" s="179"/>
      <c r="AO232" s="179"/>
      <c r="AP232" s="179"/>
      <c r="AQ232" s="179"/>
      <c r="AR232" s="179"/>
      <c r="AS232" s="179"/>
      <c r="AT232" s="179"/>
      <c r="AU232" s="179"/>
      <c r="AV232" s="179"/>
      <c r="AW232" s="179"/>
    </row>
    <row r="233" spans="10:49" x14ac:dyDescent="0.2">
      <c r="J233" s="179"/>
      <c r="K233" s="179"/>
      <c r="L233" s="179"/>
      <c r="M233" s="179"/>
      <c r="N233" s="179"/>
      <c r="O233" s="179"/>
      <c r="P233" s="179"/>
      <c r="Q233" s="179"/>
      <c r="R233" s="179"/>
      <c r="S233" s="179"/>
      <c r="T233" s="179"/>
      <c r="U233" s="179"/>
      <c r="V233" s="179"/>
      <c r="W233" s="179"/>
      <c r="X233" s="179"/>
      <c r="Y233" s="179"/>
      <c r="Z233" s="179"/>
      <c r="AA233" s="179"/>
      <c r="AB233" s="179"/>
      <c r="AC233" s="179"/>
      <c r="AD233" s="179"/>
      <c r="AE233" s="179"/>
      <c r="AF233" s="179"/>
      <c r="AG233" s="179"/>
      <c r="AH233" s="179"/>
      <c r="AI233" s="179"/>
      <c r="AJ233" s="179"/>
      <c r="AK233" s="179"/>
      <c r="AL233" s="179"/>
      <c r="AM233" s="179"/>
      <c r="AN233" s="179"/>
      <c r="AO233" s="179"/>
      <c r="AP233" s="179"/>
      <c r="AQ233" s="179"/>
      <c r="AR233" s="179"/>
      <c r="AS233" s="179"/>
      <c r="AT233" s="179"/>
      <c r="AU233" s="179"/>
      <c r="AV233" s="179"/>
      <c r="AW233" s="179"/>
    </row>
    <row r="234" spans="10:49" x14ac:dyDescent="0.2">
      <c r="J234" s="179"/>
      <c r="K234" s="179"/>
      <c r="L234" s="179"/>
      <c r="M234" s="179"/>
      <c r="N234" s="179"/>
      <c r="O234" s="179"/>
      <c r="P234" s="179"/>
      <c r="Q234" s="179"/>
      <c r="R234" s="179"/>
      <c r="S234" s="179"/>
      <c r="T234" s="179"/>
      <c r="U234" s="179"/>
      <c r="V234" s="179"/>
      <c r="W234" s="179"/>
      <c r="X234" s="179"/>
      <c r="Y234" s="179"/>
      <c r="Z234" s="179"/>
      <c r="AA234" s="179"/>
      <c r="AB234" s="179"/>
      <c r="AC234" s="179"/>
      <c r="AD234" s="179"/>
      <c r="AE234" s="179"/>
      <c r="AF234" s="179"/>
      <c r="AG234" s="179"/>
      <c r="AH234" s="179"/>
      <c r="AI234" s="179"/>
      <c r="AJ234" s="179"/>
      <c r="AK234" s="179"/>
      <c r="AL234" s="179"/>
      <c r="AM234" s="179"/>
      <c r="AN234" s="179"/>
      <c r="AO234" s="179"/>
      <c r="AP234" s="179"/>
      <c r="AQ234" s="179"/>
      <c r="AR234" s="179"/>
      <c r="AS234" s="179"/>
      <c r="AT234" s="179"/>
      <c r="AU234" s="179"/>
      <c r="AV234" s="179"/>
      <c r="AW234" s="179"/>
    </row>
    <row r="235" spans="10:49" x14ac:dyDescent="0.2">
      <c r="J235" s="179"/>
      <c r="K235" s="179"/>
      <c r="L235" s="179"/>
      <c r="M235" s="179"/>
      <c r="N235" s="179"/>
      <c r="O235" s="179"/>
      <c r="P235" s="179"/>
      <c r="Q235" s="179"/>
      <c r="R235" s="179"/>
      <c r="S235" s="179"/>
      <c r="T235" s="179"/>
      <c r="U235" s="179"/>
      <c r="V235" s="179"/>
      <c r="W235" s="179"/>
      <c r="X235" s="179"/>
      <c r="Y235" s="179"/>
      <c r="Z235" s="179"/>
      <c r="AA235" s="179"/>
      <c r="AB235" s="179"/>
      <c r="AC235" s="179"/>
      <c r="AD235" s="179"/>
      <c r="AE235" s="179"/>
      <c r="AF235" s="179"/>
      <c r="AG235" s="179"/>
      <c r="AH235" s="179"/>
      <c r="AI235" s="179"/>
      <c r="AJ235" s="179"/>
      <c r="AK235" s="179"/>
      <c r="AL235" s="179"/>
      <c r="AM235" s="179"/>
      <c r="AN235" s="179"/>
      <c r="AO235" s="179"/>
      <c r="AP235" s="179"/>
      <c r="AQ235" s="179"/>
      <c r="AR235" s="179"/>
      <c r="AS235" s="179"/>
      <c r="AT235" s="179"/>
      <c r="AU235" s="179"/>
      <c r="AV235" s="179"/>
      <c r="AW235" s="179"/>
    </row>
    <row r="236" spans="10:49" x14ac:dyDescent="0.2">
      <c r="J236" s="179"/>
      <c r="K236" s="179"/>
      <c r="L236" s="179"/>
      <c r="M236" s="179"/>
      <c r="N236" s="179"/>
      <c r="O236" s="179"/>
      <c r="P236" s="179"/>
      <c r="Q236" s="179"/>
      <c r="R236" s="179"/>
      <c r="S236" s="179"/>
      <c r="T236" s="179"/>
      <c r="U236" s="179"/>
      <c r="V236" s="179"/>
      <c r="W236" s="179"/>
      <c r="X236" s="179"/>
      <c r="Y236" s="179"/>
      <c r="Z236" s="179"/>
      <c r="AA236" s="179"/>
      <c r="AB236" s="179"/>
      <c r="AC236" s="179"/>
      <c r="AD236" s="179"/>
      <c r="AE236" s="179"/>
      <c r="AF236" s="179"/>
      <c r="AG236" s="179"/>
      <c r="AH236" s="179"/>
      <c r="AI236" s="179"/>
      <c r="AJ236" s="179"/>
      <c r="AK236" s="179"/>
      <c r="AL236" s="179"/>
      <c r="AM236" s="179"/>
      <c r="AN236" s="179"/>
      <c r="AO236" s="179"/>
      <c r="AP236" s="179"/>
      <c r="AQ236" s="179"/>
      <c r="AR236" s="179"/>
      <c r="AS236" s="179"/>
      <c r="AT236" s="179"/>
      <c r="AU236" s="179"/>
      <c r="AV236" s="179"/>
      <c r="AW236" s="179"/>
    </row>
    <row r="237" spans="10:49" x14ac:dyDescent="0.2">
      <c r="J237" s="179"/>
      <c r="K237" s="179"/>
      <c r="L237" s="179"/>
      <c r="M237" s="179"/>
      <c r="N237" s="179"/>
      <c r="O237" s="179"/>
      <c r="P237" s="179"/>
      <c r="Q237" s="179"/>
      <c r="R237" s="179"/>
      <c r="S237" s="179"/>
      <c r="T237" s="179"/>
      <c r="U237" s="179"/>
      <c r="V237" s="179"/>
      <c r="W237" s="179"/>
      <c r="X237" s="179"/>
      <c r="Y237" s="179"/>
      <c r="Z237" s="179"/>
      <c r="AA237" s="179"/>
      <c r="AB237" s="179"/>
      <c r="AC237" s="179"/>
      <c r="AD237" s="179"/>
      <c r="AE237" s="179"/>
      <c r="AF237" s="179"/>
      <c r="AG237" s="179"/>
      <c r="AH237" s="179"/>
      <c r="AI237" s="179"/>
      <c r="AJ237" s="179"/>
      <c r="AK237" s="179"/>
      <c r="AL237" s="179"/>
      <c r="AM237" s="179"/>
      <c r="AN237" s="179"/>
      <c r="AO237" s="179"/>
      <c r="AP237" s="179"/>
      <c r="AQ237" s="179"/>
      <c r="AR237" s="179"/>
      <c r="AS237" s="179"/>
      <c r="AT237" s="179"/>
      <c r="AU237" s="179"/>
      <c r="AV237" s="179"/>
      <c r="AW237" s="179"/>
    </row>
    <row r="238" spans="10:49" x14ac:dyDescent="0.2">
      <c r="J238" s="179"/>
      <c r="K238" s="179"/>
      <c r="L238" s="179"/>
      <c r="M238" s="179"/>
      <c r="N238" s="179"/>
      <c r="O238" s="179"/>
      <c r="P238" s="179"/>
      <c r="Q238" s="179"/>
      <c r="R238" s="179"/>
      <c r="S238" s="179"/>
      <c r="T238" s="179"/>
      <c r="U238" s="179"/>
      <c r="V238" s="179"/>
      <c r="W238" s="179"/>
      <c r="X238" s="179"/>
      <c r="Y238" s="179"/>
      <c r="Z238" s="179"/>
      <c r="AA238" s="179"/>
      <c r="AB238" s="179"/>
      <c r="AC238" s="179"/>
      <c r="AD238" s="179"/>
      <c r="AE238" s="179"/>
      <c r="AF238" s="179"/>
      <c r="AG238" s="179"/>
      <c r="AH238" s="179"/>
      <c r="AI238" s="179"/>
      <c r="AJ238" s="179"/>
      <c r="AK238" s="179"/>
      <c r="AL238" s="179"/>
      <c r="AM238" s="179"/>
      <c r="AN238" s="179"/>
      <c r="AO238" s="179"/>
      <c r="AP238" s="179"/>
      <c r="AQ238" s="179"/>
      <c r="AR238" s="179"/>
      <c r="AS238" s="179"/>
      <c r="AT238" s="179"/>
      <c r="AU238" s="179"/>
      <c r="AV238" s="179"/>
      <c r="AW238" s="179"/>
    </row>
    <row r="239" spans="10:49" x14ac:dyDescent="0.2">
      <c r="J239" s="179"/>
      <c r="K239" s="179"/>
      <c r="L239" s="179"/>
      <c r="M239" s="179"/>
      <c r="N239" s="179"/>
      <c r="O239" s="179"/>
      <c r="P239" s="179"/>
      <c r="Q239" s="179"/>
      <c r="R239" s="179"/>
      <c r="S239" s="179"/>
      <c r="T239" s="179"/>
      <c r="U239" s="179"/>
      <c r="V239" s="179"/>
      <c r="W239" s="179"/>
      <c r="X239" s="179"/>
      <c r="Y239" s="179"/>
      <c r="Z239" s="179"/>
      <c r="AA239" s="179"/>
      <c r="AB239" s="179"/>
      <c r="AC239" s="179"/>
      <c r="AD239" s="179"/>
      <c r="AE239" s="179"/>
      <c r="AF239" s="179"/>
      <c r="AG239" s="179"/>
      <c r="AH239" s="179"/>
      <c r="AI239" s="179"/>
      <c r="AJ239" s="179"/>
      <c r="AK239" s="179"/>
      <c r="AL239" s="179"/>
      <c r="AM239" s="179"/>
      <c r="AN239" s="179"/>
      <c r="AO239" s="179"/>
      <c r="AP239" s="179"/>
      <c r="AQ239" s="179"/>
      <c r="AR239" s="179"/>
      <c r="AS239" s="179"/>
      <c r="AT239" s="179"/>
      <c r="AU239" s="179"/>
      <c r="AV239" s="179"/>
      <c r="AW239" s="179"/>
    </row>
    <row r="240" spans="10:49" x14ac:dyDescent="0.2">
      <c r="J240" s="179"/>
      <c r="K240" s="179"/>
      <c r="L240" s="179"/>
      <c r="M240" s="179"/>
      <c r="N240" s="179"/>
      <c r="O240" s="179"/>
      <c r="P240" s="179"/>
      <c r="Q240" s="179"/>
      <c r="R240" s="179"/>
      <c r="S240" s="179"/>
      <c r="T240" s="179"/>
      <c r="U240" s="179"/>
      <c r="V240" s="179"/>
      <c r="W240" s="179"/>
      <c r="X240" s="179"/>
      <c r="Y240" s="179"/>
      <c r="Z240" s="179"/>
      <c r="AA240" s="179"/>
      <c r="AB240" s="179"/>
      <c r="AC240" s="179"/>
      <c r="AD240" s="179"/>
      <c r="AE240" s="179"/>
      <c r="AF240" s="179"/>
      <c r="AG240" s="179"/>
      <c r="AH240" s="179"/>
      <c r="AI240" s="179"/>
      <c r="AJ240" s="179"/>
      <c r="AK240" s="179"/>
      <c r="AL240" s="179"/>
      <c r="AM240" s="179"/>
      <c r="AN240" s="179"/>
      <c r="AO240" s="179"/>
      <c r="AP240" s="179"/>
      <c r="AQ240" s="179"/>
      <c r="AR240" s="179"/>
      <c r="AS240" s="179"/>
      <c r="AT240" s="179"/>
      <c r="AU240" s="179"/>
      <c r="AV240" s="179"/>
      <c r="AW240" s="179"/>
    </row>
    <row r="241" spans="10:49" x14ac:dyDescent="0.2">
      <c r="J241" s="179"/>
      <c r="K241" s="179"/>
      <c r="L241" s="179"/>
      <c r="M241" s="179"/>
      <c r="N241" s="179"/>
      <c r="O241" s="179"/>
      <c r="P241" s="179"/>
      <c r="Q241" s="179"/>
      <c r="R241" s="179"/>
      <c r="S241" s="179"/>
      <c r="T241" s="179"/>
      <c r="U241" s="179"/>
      <c r="V241" s="179"/>
      <c r="W241" s="179"/>
      <c r="X241" s="179"/>
      <c r="Y241" s="179"/>
      <c r="Z241" s="179"/>
      <c r="AA241" s="179"/>
      <c r="AB241" s="179"/>
      <c r="AC241" s="179"/>
      <c r="AD241" s="179"/>
      <c r="AE241" s="179"/>
      <c r="AF241" s="179"/>
      <c r="AG241" s="179"/>
      <c r="AH241" s="179"/>
      <c r="AI241" s="179"/>
      <c r="AJ241" s="179"/>
      <c r="AK241" s="179"/>
      <c r="AL241" s="179"/>
      <c r="AM241" s="179"/>
      <c r="AN241" s="179"/>
      <c r="AO241" s="179"/>
      <c r="AP241" s="179"/>
      <c r="AQ241" s="179"/>
      <c r="AR241" s="179"/>
      <c r="AS241" s="179"/>
      <c r="AT241" s="179"/>
      <c r="AU241" s="179"/>
      <c r="AV241" s="179"/>
      <c r="AW241" s="179"/>
    </row>
    <row r="242" spans="10:49" x14ac:dyDescent="0.2">
      <c r="J242" s="179"/>
      <c r="K242" s="179"/>
      <c r="L242" s="179"/>
      <c r="M242" s="179"/>
      <c r="N242" s="179"/>
      <c r="O242" s="179"/>
      <c r="P242" s="179"/>
      <c r="Q242" s="179"/>
      <c r="R242" s="179"/>
      <c r="S242" s="179"/>
      <c r="T242" s="179"/>
      <c r="U242" s="179"/>
      <c r="V242" s="179"/>
      <c r="W242" s="179"/>
      <c r="X242" s="179"/>
      <c r="Y242" s="179"/>
      <c r="Z242" s="179"/>
      <c r="AA242" s="179"/>
      <c r="AB242" s="179"/>
      <c r="AC242" s="179"/>
      <c r="AD242" s="179"/>
      <c r="AE242" s="179"/>
      <c r="AF242" s="179"/>
      <c r="AG242" s="179"/>
      <c r="AH242" s="179"/>
      <c r="AI242" s="179"/>
      <c r="AJ242" s="179"/>
      <c r="AK242" s="179"/>
      <c r="AL242" s="179"/>
      <c r="AM242" s="179"/>
      <c r="AN242" s="179"/>
      <c r="AO242" s="179"/>
      <c r="AP242" s="179"/>
      <c r="AQ242" s="179"/>
      <c r="AR242" s="179"/>
      <c r="AS242" s="179"/>
      <c r="AT242" s="179"/>
      <c r="AU242" s="179"/>
      <c r="AV242" s="179"/>
      <c r="AW242" s="179"/>
    </row>
    <row r="243" spans="10:49" x14ac:dyDescent="0.2">
      <c r="J243" s="179"/>
      <c r="K243" s="179"/>
      <c r="L243" s="179"/>
      <c r="M243" s="179"/>
      <c r="N243" s="179"/>
      <c r="O243" s="179"/>
      <c r="P243" s="179"/>
      <c r="Q243" s="179"/>
      <c r="R243" s="179"/>
      <c r="S243" s="179"/>
      <c r="T243" s="179"/>
      <c r="U243" s="179"/>
      <c r="V243" s="179"/>
      <c r="W243" s="179"/>
      <c r="X243" s="179"/>
      <c r="Y243" s="179"/>
      <c r="Z243" s="179"/>
      <c r="AA243" s="179"/>
      <c r="AB243" s="179"/>
      <c r="AC243" s="179"/>
      <c r="AD243" s="179"/>
      <c r="AE243" s="179"/>
      <c r="AF243" s="179"/>
      <c r="AG243" s="179"/>
      <c r="AH243" s="179"/>
      <c r="AI243" s="179"/>
      <c r="AJ243" s="179"/>
      <c r="AK243" s="179"/>
      <c r="AL243" s="179"/>
      <c r="AM243" s="179"/>
      <c r="AN243" s="179"/>
      <c r="AO243" s="179"/>
      <c r="AP243" s="179"/>
      <c r="AQ243" s="179"/>
      <c r="AR243" s="179"/>
      <c r="AS243" s="179"/>
      <c r="AT243" s="179"/>
      <c r="AU243" s="179"/>
      <c r="AV243" s="179"/>
      <c r="AW243" s="179"/>
    </row>
    <row r="244" spans="10:49" x14ac:dyDescent="0.2">
      <c r="J244" s="179"/>
      <c r="K244" s="179"/>
      <c r="L244" s="179"/>
      <c r="M244" s="179"/>
      <c r="N244" s="179"/>
      <c r="O244" s="179"/>
      <c r="P244" s="179"/>
      <c r="Q244" s="179"/>
      <c r="R244" s="179"/>
      <c r="S244" s="179"/>
      <c r="T244" s="179"/>
      <c r="U244" s="179"/>
      <c r="V244" s="179"/>
      <c r="W244" s="179"/>
      <c r="X244" s="179"/>
      <c r="Y244" s="179"/>
      <c r="Z244" s="179"/>
      <c r="AA244" s="179"/>
      <c r="AB244" s="179"/>
      <c r="AC244" s="179"/>
      <c r="AD244" s="179"/>
      <c r="AE244" s="179"/>
      <c r="AF244" s="179"/>
      <c r="AG244" s="179"/>
      <c r="AH244" s="179"/>
      <c r="AI244" s="179"/>
      <c r="AJ244" s="179"/>
      <c r="AK244" s="179"/>
      <c r="AL244" s="179"/>
      <c r="AM244" s="179"/>
      <c r="AN244" s="179"/>
      <c r="AO244" s="179"/>
      <c r="AP244" s="179"/>
      <c r="AQ244" s="179"/>
      <c r="AR244" s="179"/>
      <c r="AS244" s="179"/>
      <c r="AT244" s="179"/>
      <c r="AU244" s="179"/>
      <c r="AV244" s="179"/>
      <c r="AW244" s="179"/>
    </row>
    <row r="245" spans="10:49" x14ac:dyDescent="0.2">
      <c r="J245" s="179"/>
      <c r="K245" s="179"/>
      <c r="L245" s="179"/>
      <c r="M245" s="179"/>
      <c r="N245" s="179"/>
      <c r="O245" s="179"/>
      <c r="P245" s="179"/>
      <c r="Q245" s="179"/>
      <c r="R245" s="179"/>
      <c r="S245" s="179"/>
      <c r="T245" s="179"/>
      <c r="U245" s="179"/>
      <c r="V245" s="179"/>
      <c r="W245" s="179"/>
      <c r="X245" s="179"/>
      <c r="Y245" s="179"/>
      <c r="Z245" s="179"/>
      <c r="AA245" s="179"/>
      <c r="AB245" s="179"/>
      <c r="AC245" s="179"/>
      <c r="AD245" s="179"/>
      <c r="AE245" s="179"/>
      <c r="AF245" s="179"/>
      <c r="AG245" s="179"/>
      <c r="AH245" s="179"/>
      <c r="AI245" s="179"/>
      <c r="AJ245" s="179"/>
      <c r="AK245" s="179"/>
      <c r="AL245" s="179"/>
      <c r="AM245" s="179"/>
      <c r="AN245" s="179"/>
      <c r="AO245" s="179"/>
      <c r="AP245" s="179"/>
      <c r="AQ245" s="179"/>
      <c r="AR245" s="179"/>
      <c r="AS245" s="179"/>
      <c r="AT245" s="179"/>
      <c r="AU245" s="179"/>
      <c r="AV245" s="179"/>
      <c r="AW245" s="179"/>
    </row>
    <row r="246" spans="10:49" x14ac:dyDescent="0.2">
      <c r="J246" s="179"/>
      <c r="K246" s="179"/>
      <c r="L246" s="179"/>
      <c r="M246" s="179"/>
      <c r="N246" s="179"/>
      <c r="O246" s="179"/>
      <c r="P246" s="179"/>
      <c r="Q246" s="179"/>
      <c r="R246" s="179"/>
      <c r="S246" s="179"/>
      <c r="T246" s="179"/>
      <c r="U246" s="179"/>
      <c r="V246" s="179"/>
      <c r="W246" s="179"/>
      <c r="X246" s="179"/>
      <c r="Y246" s="179"/>
      <c r="Z246" s="179"/>
      <c r="AA246" s="179"/>
      <c r="AB246" s="179"/>
      <c r="AC246" s="179"/>
      <c r="AD246" s="179"/>
      <c r="AE246" s="179"/>
      <c r="AF246" s="179"/>
      <c r="AG246" s="179"/>
      <c r="AH246" s="179"/>
      <c r="AI246" s="179"/>
      <c r="AJ246" s="179"/>
      <c r="AK246" s="179"/>
      <c r="AL246" s="179"/>
      <c r="AM246" s="179"/>
      <c r="AN246" s="179"/>
      <c r="AO246" s="179"/>
      <c r="AP246" s="179"/>
      <c r="AQ246" s="179"/>
      <c r="AR246" s="179"/>
      <c r="AS246" s="179"/>
      <c r="AT246" s="179"/>
      <c r="AU246" s="179"/>
      <c r="AV246" s="179"/>
      <c r="AW246" s="179"/>
    </row>
    <row r="247" spans="10:49" x14ac:dyDescent="0.2">
      <c r="J247" s="179"/>
      <c r="K247" s="179"/>
      <c r="L247" s="179"/>
      <c r="M247" s="179"/>
      <c r="N247" s="179"/>
      <c r="O247" s="179"/>
      <c r="P247" s="179"/>
      <c r="Q247" s="179"/>
      <c r="R247" s="179"/>
      <c r="S247" s="179"/>
      <c r="T247" s="179"/>
      <c r="U247" s="179"/>
      <c r="V247" s="179"/>
      <c r="W247" s="179"/>
      <c r="X247" s="179"/>
      <c r="Y247" s="179"/>
      <c r="Z247" s="179"/>
      <c r="AA247" s="179"/>
      <c r="AB247" s="179"/>
      <c r="AC247" s="179"/>
      <c r="AD247" s="179"/>
      <c r="AE247" s="179"/>
      <c r="AF247" s="179"/>
      <c r="AG247" s="179"/>
      <c r="AH247" s="179"/>
      <c r="AI247" s="179"/>
      <c r="AJ247" s="179"/>
      <c r="AK247" s="179"/>
      <c r="AL247" s="179"/>
      <c r="AM247" s="179"/>
      <c r="AN247" s="179"/>
      <c r="AO247" s="179"/>
      <c r="AP247" s="179"/>
      <c r="AQ247" s="179"/>
      <c r="AR247" s="179"/>
      <c r="AS247" s="179"/>
      <c r="AT247" s="179"/>
      <c r="AU247" s="179"/>
      <c r="AV247" s="179"/>
      <c r="AW247" s="179"/>
    </row>
    <row r="248" spans="10:49" x14ac:dyDescent="0.2">
      <c r="J248" s="179"/>
      <c r="K248" s="179"/>
      <c r="L248" s="179"/>
      <c r="M248" s="179"/>
      <c r="N248" s="179"/>
      <c r="O248" s="179"/>
      <c r="P248" s="179"/>
      <c r="Q248" s="179"/>
      <c r="R248" s="179"/>
      <c r="S248" s="179"/>
      <c r="T248" s="179"/>
      <c r="U248" s="179"/>
      <c r="V248" s="179"/>
      <c r="W248" s="179"/>
      <c r="X248" s="179"/>
      <c r="Y248" s="179"/>
      <c r="Z248" s="179"/>
      <c r="AA248" s="179"/>
      <c r="AB248" s="179"/>
      <c r="AC248" s="179"/>
      <c r="AD248" s="179"/>
      <c r="AE248" s="179"/>
      <c r="AF248" s="179"/>
      <c r="AG248" s="179"/>
      <c r="AH248" s="179"/>
      <c r="AI248" s="179"/>
      <c r="AJ248" s="179"/>
      <c r="AK248" s="179"/>
      <c r="AL248" s="179"/>
      <c r="AM248" s="179"/>
      <c r="AN248" s="179"/>
      <c r="AO248" s="179"/>
      <c r="AP248" s="179"/>
      <c r="AQ248" s="179"/>
      <c r="AR248" s="179"/>
      <c r="AS248" s="179"/>
      <c r="AT248" s="179"/>
      <c r="AU248" s="179"/>
      <c r="AV248" s="179"/>
      <c r="AW248" s="179"/>
    </row>
    <row r="249" spans="10:49" x14ac:dyDescent="0.2">
      <c r="J249" s="179"/>
      <c r="K249" s="179"/>
      <c r="L249" s="179"/>
      <c r="M249" s="179"/>
      <c r="N249" s="179"/>
      <c r="O249" s="179"/>
      <c r="P249" s="179"/>
      <c r="Q249" s="179"/>
      <c r="R249" s="179"/>
      <c r="S249" s="179"/>
      <c r="T249" s="179"/>
      <c r="U249" s="179"/>
      <c r="V249" s="179"/>
      <c r="W249" s="179"/>
      <c r="X249" s="179"/>
      <c r="Y249" s="179"/>
      <c r="Z249" s="179"/>
      <c r="AA249" s="179"/>
      <c r="AB249" s="179"/>
      <c r="AC249" s="179"/>
      <c r="AD249" s="179"/>
      <c r="AE249" s="179"/>
      <c r="AF249" s="179"/>
      <c r="AG249" s="179"/>
      <c r="AH249" s="179"/>
      <c r="AI249" s="179"/>
      <c r="AJ249" s="179"/>
      <c r="AK249" s="179"/>
      <c r="AL249" s="179"/>
      <c r="AM249" s="179"/>
      <c r="AN249" s="179"/>
      <c r="AO249" s="179"/>
      <c r="AP249" s="179"/>
      <c r="AQ249" s="179"/>
      <c r="AR249" s="179"/>
      <c r="AS249" s="179"/>
      <c r="AT249" s="179"/>
      <c r="AU249" s="179"/>
      <c r="AV249" s="179"/>
      <c r="AW249" s="179"/>
    </row>
    <row r="250" spans="10:49" x14ac:dyDescent="0.2">
      <c r="J250" s="179"/>
      <c r="K250" s="179"/>
      <c r="L250" s="179"/>
      <c r="M250" s="179"/>
      <c r="N250" s="179"/>
      <c r="O250" s="179"/>
      <c r="P250" s="179"/>
      <c r="Q250" s="179"/>
      <c r="R250" s="179"/>
      <c r="S250" s="179"/>
      <c r="T250" s="179"/>
      <c r="U250" s="179"/>
      <c r="V250" s="179"/>
      <c r="W250" s="179"/>
      <c r="X250" s="179"/>
      <c r="Y250" s="179"/>
      <c r="Z250" s="179"/>
      <c r="AA250" s="179"/>
      <c r="AB250" s="179"/>
      <c r="AC250" s="179"/>
      <c r="AD250" s="179"/>
      <c r="AE250" s="179"/>
      <c r="AF250" s="179"/>
      <c r="AG250" s="179"/>
      <c r="AH250" s="179"/>
      <c r="AI250" s="179"/>
      <c r="AJ250" s="179"/>
      <c r="AK250" s="179"/>
      <c r="AL250" s="179"/>
      <c r="AM250" s="179"/>
      <c r="AN250" s="179"/>
      <c r="AO250" s="179"/>
      <c r="AP250" s="179"/>
      <c r="AQ250" s="179"/>
      <c r="AR250" s="179"/>
      <c r="AS250" s="179"/>
      <c r="AT250" s="179"/>
      <c r="AU250" s="179"/>
      <c r="AV250" s="179"/>
      <c r="AW250" s="179"/>
    </row>
    <row r="251" spans="10:49" x14ac:dyDescent="0.2">
      <c r="J251" s="179"/>
      <c r="K251" s="179"/>
      <c r="L251" s="179"/>
      <c r="M251" s="179"/>
      <c r="N251" s="179"/>
      <c r="O251" s="179"/>
      <c r="P251" s="179"/>
      <c r="Q251" s="179"/>
      <c r="R251" s="179"/>
      <c r="S251" s="179"/>
      <c r="T251" s="179"/>
      <c r="U251" s="179"/>
      <c r="V251" s="179"/>
      <c r="W251" s="179"/>
      <c r="X251" s="179"/>
      <c r="Y251" s="179"/>
      <c r="Z251" s="179"/>
      <c r="AA251" s="179"/>
      <c r="AB251" s="179"/>
      <c r="AC251" s="179"/>
      <c r="AD251" s="179"/>
      <c r="AE251" s="179"/>
      <c r="AF251" s="179"/>
      <c r="AG251" s="179"/>
      <c r="AH251" s="179"/>
      <c r="AI251" s="179"/>
      <c r="AJ251" s="179"/>
      <c r="AK251" s="179"/>
      <c r="AL251" s="179"/>
      <c r="AM251" s="179"/>
      <c r="AN251" s="179"/>
      <c r="AO251" s="179"/>
      <c r="AP251" s="179"/>
      <c r="AQ251" s="179"/>
      <c r="AR251" s="179"/>
      <c r="AS251" s="179"/>
      <c r="AT251" s="179"/>
      <c r="AU251" s="179"/>
      <c r="AV251" s="179"/>
      <c r="AW251" s="179"/>
    </row>
    <row r="252" spans="10:49" x14ac:dyDescent="0.2">
      <c r="J252" s="179"/>
      <c r="K252" s="179"/>
      <c r="L252" s="179"/>
      <c r="M252" s="179"/>
      <c r="N252" s="179"/>
      <c r="O252" s="179"/>
      <c r="P252" s="179"/>
      <c r="Q252" s="179"/>
      <c r="R252" s="179"/>
      <c r="S252" s="179"/>
      <c r="T252" s="179"/>
      <c r="U252" s="179"/>
      <c r="V252" s="179"/>
      <c r="W252" s="179"/>
      <c r="X252" s="179"/>
      <c r="Y252" s="179"/>
      <c r="Z252" s="179"/>
      <c r="AA252" s="179"/>
      <c r="AB252" s="179"/>
      <c r="AC252" s="179"/>
      <c r="AD252" s="179"/>
      <c r="AE252" s="179"/>
      <c r="AF252" s="179"/>
      <c r="AG252" s="179"/>
      <c r="AH252" s="179"/>
      <c r="AI252" s="179"/>
      <c r="AJ252" s="179"/>
      <c r="AK252" s="179"/>
      <c r="AL252" s="179"/>
      <c r="AM252" s="179"/>
      <c r="AN252" s="179"/>
      <c r="AO252" s="179"/>
      <c r="AP252" s="179"/>
      <c r="AQ252" s="179"/>
      <c r="AR252" s="179"/>
      <c r="AS252" s="179"/>
      <c r="AT252" s="179"/>
      <c r="AU252" s="179"/>
      <c r="AV252" s="179"/>
      <c r="AW252" s="179"/>
    </row>
    <row r="253" spans="10:49" x14ac:dyDescent="0.2">
      <c r="J253" s="179"/>
      <c r="K253" s="179"/>
      <c r="L253" s="179"/>
      <c r="M253" s="179"/>
      <c r="N253" s="179"/>
      <c r="O253" s="179"/>
      <c r="P253" s="179"/>
      <c r="Q253" s="179"/>
      <c r="R253" s="179"/>
      <c r="S253" s="179"/>
      <c r="T253" s="179"/>
      <c r="U253" s="179"/>
      <c r="V253" s="179"/>
      <c r="W253" s="179"/>
      <c r="X253" s="179"/>
      <c r="Y253" s="179"/>
      <c r="Z253" s="179"/>
      <c r="AA253" s="179"/>
      <c r="AB253" s="179"/>
      <c r="AC253" s="179"/>
      <c r="AD253" s="179"/>
      <c r="AE253" s="179"/>
      <c r="AF253" s="179"/>
      <c r="AG253" s="179"/>
      <c r="AH253" s="179"/>
      <c r="AI253" s="179"/>
      <c r="AJ253" s="179"/>
      <c r="AK253" s="179"/>
      <c r="AL253" s="179"/>
      <c r="AM253" s="179"/>
      <c r="AN253" s="179"/>
      <c r="AO253" s="179"/>
      <c r="AP253" s="179"/>
      <c r="AQ253" s="179"/>
      <c r="AR253" s="179"/>
      <c r="AS253" s="179"/>
      <c r="AT253" s="179"/>
      <c r="AU253" s="179"/>
      <c r="AV253" s="179"/>
      <c r="AW253" s="179"/>
    </row>
    <row r="254" spans="10:49" x14ac:dyDescent="0.2">
      <c r="J254" s="179"/>
      <c r="K254" s="179"/>
      <c r="L254" s="179"/>
      <c r="M254" s="179"/>
      <c r="N254" s="179"/>
      <c r="O254" s="179"/>
      <c r="P254" s="179"/>
      <c r="Q254" s="179"/>
      <c r="R254" s="179"/>
      <c r="S254" s="179"/>
      <c r="T254" s="179"/>
      <c r="U254" s="179"/>
      <c r="V254" s="179"/>
      <c r="W254" s="179"/>
      <c r="X254" s="179"/>
      <c r="Y254" s="179"/>
      <c r="Z254" s="179"/>
      <c r="AA254" s="179"/>
      <c r="AB254" s="179"/>
      <c r="AC254" s="179"/>
      <c r="AD254" s="179"/>
      <c r="AE254" s="179"/>
      <c r="AF254" s="179"/>
      <c r="AG254" s="179"/>
      <c r="AH254" s="179"/>
      <c r="AI254" s="179"/>
      <c r="AJ254" s="179"/>
      <c r="AK254" s="179"/>
      <c r="AL254" s="179"/>
      <c r="AM254" s="179"/>
      <c r="AN254" s="179"/>
      <c r="AO254" s="179"/>
      <c r="AP254" s="179"/>
      <c r="AQ254" s="179"/>
      <c r="AR254" s="179"/>
      <c r="AS254" s="179"/>
      <c r="AT254" s="179"/>
      <c r="AU254" s="179"/>
      <c r="AV254" s="179"/>
      <c r="AW254" s="179"/>
    </row>
    <row r="255" spans="10:49" x14ac:dyDescent="0.2">
      <c r="J255" s="179"/>
      <c r="K255" s="179"/>
      <c r="L255" s="179"/>
      <c r="M255" s="179"/>
      <c r="N255" s="179"/>
      <c r="O255" s="179"/>
      <c r="P255" s="179"/>
      <c r="Q255" s="179"/>
      <c r="R255" s="179"/>
      <c r="S255" s="179"/>
      <c r="T255" s="179"/>
      <c r="U255" s="179"/>
      <c r="V255" s="179"/>
      <c r="W255" s="179"/>
      <c r="X255" s="179"/>
      <c r="Y255" s="179"/>
      <c r="Z255" s="179"/>
      <c r="AA255" s="179"/>
      <c r="AB255" s="179"/>
      <c r="AC255" s="179"/>
      <c r="AD255" s="179"/>
      <c r="AE255" s="179"/>
      <c r="AF255" s="179"/>
      <c r="AG255" s="179"/>
      <c r="AH255" s="179"/>
      <c r="AI255" s="179"/>
      <c r="AJ255" s="179"/>
      <c r="AK255" s="179"/>
      <c r="AL255" s="179"/>
      <c r="AM255" s="179"/>
      <c r="AN255" s="179"/>
      <c r="AO255" s="179"/>
      <c r="AP255" s="179"/>
      <c r="AQ255" s="179"/>
      <c r="AR255" s="179"/>
      <c r="AS255" s="179"/>
      <c r="AT255" s="179"/>
      <c r="AU255" s="179"/>
      <c r="AV255" s="179"/>
      <c r="AW255" s="179"/>
    </row>
    <row r="256" spans="10:49" x14ac:dyDescent="0.2">
      <c r="J256" s="179"/>
      <c r="K256" s="179"/>
      <c r="L256" s="179"/>
      <c r="M256" s="179"/>
      <c r="N256" s="179"/>
      <c r="O256" s="179"/>
      <c r="P256" s="179"/>
      <c r="Q256" s="179"/>
      <c r="R256" s="179"/>
      <c r="S256" s="179"/>
      <c r="T256" s="179"/>
      <c r="U256" s="179"/>
      <c r="V256" s="179"/>
      <c r="W256" s="179"/>
      <c r="X256" s="179"/>
      <c r="Y256" s="179"/>
      <c r="Z256" s="179"/>
      <c r="AA256" s="179"/>
      <c r="AB256" s="179"/>
      <c r="AC256" s="179"/>
      <c r="AD256" s="179"/>
      <c r="AE256" s="179"/>
      <c r="AF256" s="179"/>
      <c r="AG256" s="179"/>
      <c r="AH256" s="179"/>
      <c r="AI256" s="179"/>
      <c r="AJ256" s="179"/>
      <c r="AK256" s="179"/>
      <c r="AL256" s="179"/>
      <c r="AM256" s="179"/>
      <c r="AN256" s="179"/>
      <c r="AO256" s="179"/>
      <c r="AP256" s="179"/>
      <c r="AQ256" s="179"/>
      <c r="AR256" s="179"/>
      <c r="AS256" s="179"/>
      <c r="AT256" s="179"/>
      <c r="AU256" s="179"/>
      <c r="AV256" s="179"/>
      <c r="AW256" s="179"/>
    </row>
    <row r="257" spans="10:49" x14ac:dyDescent="0.2">
      <c r="J257" s="179"/>
      <c r="K257" s="179"/>
      <c r="L257" s="179"/>
      <c r="M257" s="179"/>
      <c r="N257" s="179"/>
      <c r="O257" s="179"/>
      <c r="P257" s="179"/>
      <c r="Q257" s="179"/>
      <c r="R257" s="179"/>
      <c r="S257" s="179"/>
      <c r="T257" s="179"/>
      <c r="U257" s="179"/>
      <c r="V257" s="179"/>
      <c r="W257" s="179"/>
      <c r="X257" s="179"/>
      <c r="Y257" s="179"/>
      <c r="Z257" s="179"/>
      <c r="AA257" s="179"/>
      <c r="AB257" s="179"/>
      <c r="AC257" s="179"/>
      <c r="AD257" s="179"/>
      <c r="AE257" s="179"/>
      <c r="AF257" s="179"/>
      <c r="AG257" s="179"/>
      <c r="AH257" s="179"/>
      <c r="AI257" s="179"/>
      <c r="AJ257" s="179"/>
      <c r="AK257" s="179"/>
      <c r="AL257" s="179"/>
      <c r="AM257" s="179"/>
      <c r="AN257" s="179"/>
      <c r="AO257" s="179"/>
      <c r="AP257" s="179"/>
      <c r="AQ257" s="179"/>
      <c r="AR257" s="179"/>
      <c r="AS257" s="179"/>
      <c r="AT257" s="179"/>
      <c r="AU257" s="179"/>
      <c r="AV257" s="179"/>
      <c r="AW257" s="179"/>
    </row>
    <row r="258" spans="10:49" x14ac:dyDescent="0.2">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c r="AI258" s="179"/>
      <c r="AJ258" s="179"/>
      <c r="AK258" s="179"/>
      <c r="AL258" s="179"/>
      <c r="AM258" s="179"/>
      <c r="AN258" s="179"/>
      <c r="AO258" s="179"/>
      <c r="AP258" s="179"/>
      <c r="AQ258" s="179"/>
      <c r="AR258" s="179"/>
      <c r="AS258" s="179"/>
      <c r="AT258" s="179"/>
      <c r="AU258" s="179"/>
      <c r="AV258" s="179"/>
      <c r="AW258" s="179"/>
    </row>
    <row r="259" spans="10:49" x14ac:dyDescent="0.2">
      <c r="J259" s="179"/>
      <c r="K259" s="179"/>
      <c r="L259" s="179"/>
      <c r="M259" s="179"/>
      <c r="N259" s="179"/>
      <c r="O259" s="179"/>
      <c r="P259" s="179"/>
      <c r="Q259" s="179"/>
      <c r="R259" s="179"/>
      <c r="S259" s="179"/>
      <c r="T259" s="179"/>
      <c r="U259" s="179"/>
      <c r="V259" s="179"/>
      <c r="W259" s="179"/>
      <c r="X259" s="179"/>
      <c r="Y259" s="179"/>
      <c r="Z259" s="179"/>
      <c r="AA259" s="179"/>
      <c r="AB259" s="179"/>
      <c r="AC259" s="179"/>
      <c r="AD259" s="179"/>
      <c r="AE259" s="179"/>
      <c r="AF259" s="179"/>
      <c r="AG259" s="179"/>
      <c r="AH259" s="179"/>
      <c r="AI259" s="179"/>
      <c r="AJ259" s="179"/>
      <c r="AK259" s="179"/>
      <c r="AL259" s="179"/>
      <c r="AM259" s="179"/>
      <c r="AN259" s="179"/>
      <c r="AO259" s="179"/>
      <c r="AP259" s="179"/>
      <c r="AQ259" s="179"/>
      <c r="AR259" s="179"/>
      <c r="AS259" s="179"/>
      <c r="AT259" s="179"/>
      <c r="AU259" s="179"/>
      <c r="AV259" s="179"/>
      <c r="AW259" s="179"/>
    </row>
    <row r="260" spans="10:49" x14ac:dyDescent="0.2">
      <c r="J260" s="179"/>
      <c r="K260" s="179"/>
      <c r="L260" s="179"/>
      <c r="M260" s="179"/>
      <c r="N260" s="179"/>
      <c r="O260" s="179"/>
      <c r="P260" s="179"/>
      <c r="Q260" s="179"/>
      <c r="R260" s="179"/>
      <c r="S260" s="179"/>
      <c r="T260" s="179"/>
      <c r="U260" s="179"/>
      <c r="V260" s="179"/>
      <c r="W260" s="179"/>
      <c r="X260" s="179"/>
      <c r="Y260" s="179"/>
      <c r="Z260" s="179"/>
      <c r="AA260" s="179"/>
      <c r="AB260" s="179"/>
      <c r="AC260" s="179"/>
      <c r="AD260" s="179"/>
      <c r="AE260" s="179"/>
      <c r="AF260" s="179"/>
      <c r="AG260" s="179"/>
      <c r="AH260" s="179"/>
      <c r="AI260" s="179"/>
      <c r="AJ260" s="179"/>
      <c r="AK260" s="179"/>
      <c r="AL260" s="179"/>
      <c r="AM260" s="179"/>
      <c r="AN260" s="179"/>
      <c r="AO260" s="179"/>
      <c r="AP260" s="179"/>
      <c r="AQ260" s="179"/>
      <c r="AR260" s="179"/>
      <c r="AS260" s="179"/>
      <c r="AT260" s="179"/>
      <c r="AU260" s="179"/>
      <c r="AV260" s="179"/>
      <c r="AW260" s="179"/>
    </row>
    <row r="261" spans="10:49" x14ac:dyDescent="0.2">
      <c r="J261" s="179"/>
      <c r="K261" s="179"/>
      <c r="L261" s="179"/>
      <c r="M261" s="179"/>
      <c r="N261" s="179"/>
      <c r="O261" s="179"/>
      <c r="P261" s="179"/>
      <c r="Q261" s="179"/>
      <c r="R261" s="179"/>
      <c r="S261" s="179"/>
      <c r="T261" s="179"/>
      <c r="U261" s="179"/>
      <c r="V261" s="179"/>
      <c r="W261" s="179"/>
      <c r="X261" s="179"/>
      <c r="Y261" s="179"/>
      <c r="Z261" s="179"/>
      <c r="AA261" s="179"/>
      <c r="AB261" s="179"/>
      <c r="AC261" s="179"/>
      <c r="AD261" s="179"/>
      <c r="AE261" s="179"/>
      <c r="AF261" s="179"/>
      <c r="AG261" s="179"/>
      <c r="AH261" s="179"/>
      <c r="AI261" s="179"/>
      <c r="AJ261" s="179"/>
      <c r="AK261" s="179"/>
      <c r="AL261" s="179"/>
      <c r="AM261" s="179"/>
      <c r="AN261" s="179"/>
      <c r="AO261" s="179"/>
      <c r="AP261" s="179"/>
      <c r="AQ261" s="179"/>
      <c r="AR261" s="179"/>
      <c r="AS261" s="179"/>
      <c r="AT261" s="179"/>
      <c r="AU261" s="179"/>
      <c r="AV261" s="179"/>
      <c r="AW261" s="179"/>
    </row>
    <row r="262" spans="10:49" x14ac:dyDescent="0.2">
      <c r="J262" s="179"/>
      <c r="K262" s="179"/>
      <c r="L262" s="179"/>
      <c r="M262" s="179"/>
      <c r="N262" s="179"/>
      <c r="O262" s="179"/>
      <c r="P262" s="179"/>
      <c r="Q262" s="179"/>
      <c r="R262" s="179"/>
      <c r="S262" s="179"/>
      <c r="T262" s="179"/>
      <c r="U262" s="179"/>
      <c r="V262" s="179"/>
      <c r="W262" s="179"/>
      <c r="X262" s="179"/>
      <c r="Y262" s="179"/>
      <c r="Z262" s="179"/>
      <c r="AA262" s="179"/>
      <c r="AB262" s="179"/>
      <c r="AC262" s="179"/>
      <c r="AD262" s="179"/>
      <c r="AE262" s="179"/>
      <c r="AF262" s="179"/>
      <c r="AG262" s="179"/>
      <c r="AH262" s="179"/>
      <c r="AI262" s="179"/>
      <c r="AJ262" s="179"/>
      <c r="AK262" s="179"/>
      <c r="AL262" s="179"/>
      <c r="AM262" s="179"/>
      <c r="AN262" s="179"/>
      <c r="AO262" s="179"/>
      <c r="AP262" s="179"/>
      <c r="AQ262" s="179"/>
      <c r="AR262" s="179"/>
      <c r="AS262" s="179"/>
      <c r="AT262" s="179"/>
      <c r="AU262" s="179"/>
      <c r="AV262" s="179"/>
      <c r="AW262" s="179"/>
    </row>
    <row r="263" spans="10:49" x14ac:dyDescent="0.2">
      <c r="J263" s="179"/>
      <c r="K263" s="179"/>
      <c r="L263" s="179"/>
      <c r="M263" s="179"/>
      <c r="N263" s="179"/>
      <c r="O263" s="179"/>
      <c r="P263" s="179"/>
      <c r="Q263" s="179"/>
      <c r="R263" s="179"/>
      <c r="S263" s="179"/>
      <c r="T263" s="179"/>
      <c r="U263" s="179"/>
      <c r="V263" s="179"/>
      <c r="W263" s="179"/>
      <c r="X263" s="179"/>
      <c r="Y263" s="179"/>
      <c r="Z263" s="179"/>
      <c r="AA263" s="179"/>
      <c r="AB263" s="179"/>
      <c r="AC263" s="179"/>
      <c r="AD263" s="179"/>
      <c r="AE263" s="179"/>
      <c r="AF263" s="179"/>
      <c r="AG263" s="179"/>
      <c r="AH263" s="179"/>
      <c r="AI263" s="179"/>
      <c r="AJ263" s="179"/>
      <c r="AK263" s="179"/>
      <c r="AL263" s="179"/>
      <c r="AM263" s="179"/>
      <c r="AN263" s="179"/>
      <c r="AO263" s="179"/>
      <c r="AP263" s="179"/>
      <c r="AQ263" s="179"/>
      <c r="AR263" s="179"/>
      <c r="AS263" s="179"/>
      <c r="AT263" s="179"/>
      <c r="AU263" s="179"/>
      <c r="AV263" s="179"/>
      <c r="AW263" s="179"/>
    </row>
    <row r="264" spans="10:49" x14ac:dyDescent="0.2">
      <c r="J264" s="179"/>
      <c r="K264" s="179"/>
      <c r="L264" s="179"/>
      <c r="M264" s="179"/>
      <c r="N264" s="179"/>
      <c r="O264" s="179"/>
      <c r="P264" s="179"/>
      <c r="Q264" s="179"/>
      <c r="R264" s="179"/>
      <c r="S264" s="179"/>
      <c r="T264" s="179"/>
      <c r="U264" s="179"/>
      <c r="V264" s="179"/>
      <c r="W264" s="179"/>
      <c r="X264" s="179"/>
      <c r="Y264" s="179"/>
      <c r="Z264" s="179"/>
      <c r="AA264" s="179"/>
      <c r="AB264" s="179"/>
      <c r="AC264" s="179"/>
      <c r="AD264" s="179"/>
      <c r="AE264" s="179"/>
      <c r="AF264" s="179"/>
      <c r="AG264" s="179"/>
      <c r="AH264" s="179"/>
      <c r="AI264" s="179"/>
      <c r="AJ264" s="179"/>
      <c r="AK264" s="179"/>
      <c r="AL264" s="179"/>
      <c r="AM264" s="179"/>
      <c r="AN264" s="179"/>
      <c r="AO264" s="179"/>
      <c r="AP264" s="179"/>
      <c r="AQ264" s="179"/>
      <c r="AR264" s="179"/>
      <c r="AS264" s="179"/>
      <c r="AT264" s="179"/>
      <c r="AU264" s="179"/>
      <c r="AV264" s="179"/>
      <c r="AW264" s="179"/>
    </row>
    <row r="265" spans="10:49" x14ac:dyDescent="0.2">
      <c r="J265" s="179"/>
      <c r="K265" s="179"/>
      <c r="L265" s="179"/>
      <c r="M265" s="179"/>
      <c r="N265" s="179"/>
      <c r="O265" s="179"/>
      <c r="P265" s="179"/>
      <c r="Q265" s="179"/>
      <c r="R265" s="179"/>
      <c r="S265" s="179"/>
      <c r="T265" s="179"/>
      <c r="U265" s="179"/>
      <c r="V265" s="179"/>
      <c r="W265" s="179"/>
      <c r="X265" s="179"/>
      <c r="Y265" s="179"/>
      <c r="Z265" s="179"/>
      <c r="AA265" s="179"/>
      <c r="AB265" s="179"/>
      <c r="AC265" s="179"/>
      <c r="AD265" s="179"/>
      <c r="AE265" s="179"/>
      <c r="AF265" s="179"/>
      <c r="AG265" s="179"/>
      <c r="AH265" s="179"/>
      <c r="AI265" s="179"/>
      <c r="AJ265" s="179"/>
      <c r="AK265" s="179"/>
      <c r="AL265" s="179"/>
      <c r="AM265" s="179"/>
      <c r="AN265" s="179"/>
      <c r="AO265" s="179"/>
      <c r="AP265" s="179"/>
      <c r="AQ265" s="179"/>
      <c r="AR265" s="179"/>
      <c r="AS265" s="179"/>
      <c r="AT265" s="179"/>
      <c r="AU265" s="179"/>
      <c r="AV265" s="179"/>
      <c r="AW265" s="179"/>
    </row>
    <row r="266" spans="10:49" x14ac:dyDescent="0.2">
      <c r="J266" s="179"/>
      <c r="K266" s="179"/>
      <c r="L266" s="179"/>
      <c r="M266" s="179"/>
      <c r="N266" s="179"/>
      <c r="O266" s="179"/>
      <c r="P266" s="179"/>
      <c r="Q266" s="179"/>
      <c r="R266" s="179"/>
      <c r="S266" s="179"/>
      <c r="T266" s="179"/>
      <c r="U266" s="179"/>
      <c r="V266" s="179"/>
      <c r="W266" s="179"/>
      <c r="X266" s="179"/>
      <c r="Y266" s="179"/>
      <c r="Z266" s="179"/>
      <c r="AA266" s="179"/>
      <c r="AB266" s="179"/>
      <c r="AC266" s="179"/>
      <c r="AD266" s="179"/>
      <c r="AE266" s="179"/>
      <c r="AF266" s="179"/>
      <c r="AG266" s="179"/>
      <c r="AH266" s="179"/>
      <c r="AI266" s="179"/>
      <c r="AJ266" s="179"/>
      <c r="AK266" s="179"/>
      <c r="AL266" s="179"/>
      <c r="AM266" s="179"/>
      <c r="AN266" s="179"/>
      <c r="AO266" s="179"/>
      <c r="AP266" s="179"/>
      <c r="AQ266" s="179"/>
      <c r="AR266" s="179"/>
      <c r="AS266" s="179"/>
      <c r="AT266" s="179"/>
      <c r="AU266" s="179"/>
      <c r="AV266" s="179"/>
      <c r="AW266" s="179"/>
    </row>
    <row r="267" spans="10:49" x14ac:dyDescent="0.2">
      <c r="J267" s="179"/>
      <c r="K267" s="179"/>
      <c r="L267" s="179"/>
      <c r="M267" s="179"/>
      <c r="N267" s="179"/>
      <c r="O267" s="179"/>
      <c r="P267" s="179"/>
      <c r="Q267" s="179"/>
      <c r="R267" s="179"/>
      <c r="S267" s="179"/>
      <c r="T267" s="179"/>
      <c r="U267" s="179"/>
      <c r="V267" s="179"/>
      <c r="W267" s="179"/>
      <c r="X267" s="179"/>
      <c r="Y267" s="179"/>
      <c r="Z267" s="179"/>
      <c r="AA267" s="179"/>
      <c r="AB267" s="179"/>
      <c r="AC267" s="179"/>
      <c r="AD267" s="179"/>
      <c r="AE267" s="179"/>
      <c r="AF267" s="179"/>
      <c r="AG267" s="179"/>
      <c r="AH267" s="179"/>
      <c r="AI267" s="179"/>
      <c r="AJ267" s="179"/>
      <c r="AK267" s="179"/>
      <c r="AL267" s="179"/>
      <c r="AM267" s="179"/>
      <c r="AN267" s="179"/>
      <c r="AO267" s="179"/>
      <c r="AP267" s="179"/>
      <c r="AQ267" s="179"/>
      <c r="AR267" s="179"/>
      <c r="AS267" s="179"/>
      <c r="AT267" s="179"/>
      <c r="AU267" s="179"/>
      <c r="AV267" s="179"/>
      <c r="AW267" s="179"/>
    </row>
    <row r="268" spans="10:49" x14ac:dyDescent="0.2">
      <c r="J268" s="179"/>
      <c r="K268" s="179"/>
      <c r="L268" s="179"/>
      <c r="M268" s="179"/>
      <c r="N268" s="179"/>
      <c r="O268" s="179"/>
      <c r="P268" s="179"/>
      <c r="Q268" s="179"/>
      <c r="R268" s="179"/>
      <c r="S268" s="179"/>
      <c r="T268" s="179"/>
      <c r="U268" s="179"/>
      <c r="V268" s="179"/>
      <c r="W268" s="179"/>
      <c r="X268" s="179"/>
      <c r="Y268" s="179"/>
      <c r="Z268" s="179"/>
      <c r="AA268" s="179"/>
      <c r="AB268" s="179"/>
      <c r="AC268" s="179"/>
      <c r="AD268" s="179"/>
      <c r="AE268" s="179"/>
      <c r="AF268" s="179"/>
      <c r="AG268" s="179"/>
      <c r="AH268" s="179"/>
      <c r="AI268" s="179"/>
      <c r="AJ268" s="179"/>
      <c r="AK268" s="179"/>
      <c r="AL268" s="179"/>
      <c r="AM268" s="179"/>
      <c r="AN268" s="179"/>
      <c r="AO268" s="179"/>
      <c r="AP268" s="179"/>
      <c r="AQ268" s="179"/>
      <c r="AR268" s="179"/>
      <c r="AS268" s="179"/>
      <c r="AT268" s="179"/>
      <c r="AU268" s="179"/>
      <c r="AV268" s="179"/>
      <c r="AW268" s="179"/>
    </row>
    <row r="269" spans="10:49" x14ac:dyDescent="0.2">
      <c r="J269" s="179"/>
      <c r="K269" s="179"/>
      <c r="L269" s="179"/>
      <c r="M269" s="179"/>
      <c r="N269" s="179"/>
      <c r="O269" s="179"/>
      <c r="P269" s="179"/>
      <c r="Q269" s="179"/>
      <c r="R269" s="179"/>
      <c r="S269" s="179"/>
      <c r="T269" s="179"/>
      <c r="U269" s="179"/>
      <c r="V269" s="179"/>
      <c r="W269" s="179"/>
      <c r="X269" s="179"/>
      <c r="Y269" s="179"/>
      <c r="Z269" s="179"/>
      <c r="AA269" s="179"/>
      <c r="AB269" s="179"/>
      <c r="AC269" s="179"/>
      <c r="AD269" s="179"/>
      <c r="AE269" s="179"/>
      <c r="AF269" s="179"/>
      <c r="AG269" s="179"/>
      <c r="AH269" s="179"/>
      <c r="AI269" s="179"/>
      <c r="AJ269" s="179"/>
      <c r="AK269" s="179"/>
      <c r="AL269" s="179"/>
      <c r="AM269" s="179"/>
      <c r="AN269" s="179"/>
      <c r="AO269" s="179"/>
      <c r="AP269" s="179"/>
      <c r="AQ269" s="179"/>
      <c r="AR269" s="179"/>
      <c r="AS269" s="179"/>
      <c r="AT269" s="179"/>
      <c r="AU269" s="179"/>
      <c r="AV269" s="179"/>
      <c r="AW269" s="179"/>
    </row>
    <row r="270" spans="10:49" x14ac:dyDescent="0.2">
      <c r="J270" s="179"/>
      <c r="K270" s="179"/>
      <c r="L270" s="179"/>
      <c r="M270" s="179"/>
      <c r="N270" s="179"/>
      <c r="O270" s="179"/>
      <c r="P270" s="179"/>
      <c r="Q270" s="179"/>
      <c r="R270" s="179"/>
      <c r="S270" s="179"/>
      <c r="T270" s="179"/>
      <c r="U270" s="179"/>
      <c r="V270" s="179"/>
      <c r="W270" s="179"/>
      <c r="X270" s="179"/>
      <c r="Y270" s="179"/>
      <c r="Z270" s="179"/>
      <c r="AA270" s="179"/>
      <c r="AB270" s="179"/>
      <c r="AC270" s="179"/>
      <c r="AD270" s="179"/>
      <c r="AE270" s="179"/>
      <c r="AF270" s="179"/>
      <c r="AG270" s="179"/>
      <c r="AH270" s="179"/>
      <c r="AI270" s="179"/>
      <c r="AJ270" s="179"/>
      <c r="AK270" s="179"/>
      <c r="AL270" s="179"/>
      <c r="AM270" s="179"/>
      <c r="AN270" s="179"/>
      <c r="AO270" s="179"/>
      <c r="AP270" s="179"/>
      <c r="AQ270" s="179"/>
      <c r="AR270" s="179"/>
      <c r="AS270" s="179"/>
      <c r="AT270" s="179"/>
      <c r="AU270" s="179"/>
      <c r="AV270" s="179"/>
      <c r="AW270" s="179"/>
    </row>
  </sheetData>
  <sheetProtection password="CC71" sheet="1" objects="1" scenarios="1" formatCells="0" formatColumns="0" formatRows="0"/>
  <mergeCells count="8">
    <mergeCell ref="G1:H1"/>
    <mergeCell ref="F5:H5"/>
    <mergeCell ref="A40:A42"/>
    <mergeCell ref="C40:D40"/>
    <mergeCell ref="E40:G40"/>
    <mergeCell ref="C41:D41"/>
    <mergeCell ref="E41:G41"/>
    <mergeCell ref="E42:G42"/>
  </mergeCells>
  <conditionalFormatting sqref="D4:D38">
    <cfRule type="expression" dxfId="55" priority="1" stopIfTrue="1">
      <formula>$H$3="Punkte"</formula>
    </cfRule>
    <cfRule type="expression" dxfId="54" priority="2" stopIfTrue="1">
      <formula>$H$3="BE"</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18</vt:i4>
      </vt:variant>
      <vt:variant>
        <vt:lpstr>Benannte Bereiche</vt:lpstr>
      </vt:variant>
      <vt:variant>
        <vt:i4>12</vt:i4>
      </vt:variant>
    </vt:vector>
  </HeadingPairs>
  <TitlesOfParts>
    <vt:vector size="30" baseType="lpstr">
      <vt:lpstr>Trans</vt:lpstr>
      <vt:lpstr>Notenbogen</vt:lpstr>
      <vt:lpstr>NB</vt:lpstr>
      <vt:lpstr>I1SA</vt:lpstr>
      <vt:lpstr>I2SA</vt:lpstr>
      <vt:lpstr>I1Ext</vt:lpstr>
      <vt:lpstr>I2Ext</vt:lpstr>
      <vt:lpstr>I3Ext</vt:lpstr>
      <vt:lpstr>II1SA</vt:lpstr>
      <vt:lpstr>II2SA</vt:lpstr>
      <vt:lpstr>II1Ext</vt:lpstr>
      <vt:lpstr>II2Ext</vt:lpstr>
      <vt:lpstr>II3Ext</vt:lpstr>
      <vt:lpstr>AP</vt:lpstr>
      <vt:lpstr>Eingabe Abitur</vt:lpstr>
      <vt:lpstr>Ausdruck SAP</vt:lpstr>
      <vt:lpstr>Ausdruck MAP</vt:lpstr>
      <vt:lpstr>diNo</vt:lpstr>
      <vt:lpstr>'Ausdruck MAP'!Druckbereich</vt:lpstr>
      <vt:lpstr>'Ausdruck SAP'!Druckbereich</vt:lpstr>
      <vt:lpstr>Notenbogen!Druckbereich</vt:lpstr>
      <vt:lpstr>'Eingabe Abitur'!Drucktitel</vt:lpstr>
      <vt:lpstr>NB!FR</vt:lpstr>
      <vt:lpstr>FR</vt:lpstr>
      <vt:lpstr>NB!gew</vt:lpstr>
      <vt:lpstr>gew</vt:lpstr>
      <vt:lpstr>NB!gueltigeNoten</vt:lpstr>
      <vt:lpstr>gueltigeNoten</vt:lpstr>
      <vt:lpstr>NB!TZ</vt:lpstr>
      <vt:lpstr>TZ</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FOS Augsburg</dc:creator>
  <cp:lastModifiedBy>Markus</cp:lastModifiedBy>
  <cp:lastPrinted>2012-06-20T12:14:58Z</cp:lastPrinted>
  <dcterms:created xsi:type="dcterms:W3CDTF">2001-05-29T23:50:03Z</dcterms:created>
  <dcterms:modified xsi:type="dcterms:W3CDTF">2017-08-12T07:22:08Z</dcterms:modified>
</cp:coreProperties>
</file>