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DieseArbeitsmappe" defaultThemeVersion="124226"/>
  <mc:AlternateContent xmlns:mc="http://schemas.openxmlformats.org/markup-compatibility/2006">
    <mc:Choice Requires="x15">
      <x15ac:absPath xmlns:x15ac="http://schemas.microsoft.com/office/spreadsheetml/2010/11/ac" url="F:\diNo\"/>
    </mc:Choice>
  </mc:AlternateContent>
  <xr:revisionPtr revIDLastSave="0" documentId="13_ncr:1_{8011EF28-3561-42DF-B32D-A3455221C2D2}" xr6:coauthVersionLast="47" xr6:coauthVersionMax="47" xr10:uidLastSave="{00000000-0000-0000-0000-000000000000}"/>
  <bookViews>
    <workbookView xWindow="-120" yWindow="-120" windowWidth="29040" windowHeight="15840" tabRatio="873" xr2:uid="{00000000-000D-0000-FFFF-FFFF00000000}"/>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PRohpunkte" sheetId="32" r:id="rId18"/>
    <sheet name="Ausdruck SAP" sheetId="36" r:id="rId19"/>
    <sheet name="Ausdruck MAP" sheetId="53"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7">APRohpunkte!$A$2:$AJ$39</definedName>
    <definedName name="_xlnm.Print_Area" localSheetId="19">'Ausdruck MAP'!$A$1:$G$60</definedName>
    <definedName name="_xlnm.Print_Area" localSheetId="18">'Ausdruck SAP'!$A$1:$G$68</definedName>
    <definedName name="_xlnm.Print_Area" localSheetId="20">'Eingabe Abitur'!$A$1:$Z$80</definedName>
    <definedName name="_xlnm.Print_Titles" localSheetId="20">'Eingabe Abitur'!$1:$10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37" l="1"/>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5" i="42"/>
  <c r="C6" i="42"/>
  <c r="C7" i="42"/>
  <c r="C8" i="42"/>
  <c r="C9" i="42"/>
  <c r="C10" i="42"/>
  <c r="C11" i="42"/>
  <c r="C12" i="42"/>
  <c r="C13" i="42"/>
  <c r="C14" i="42"/>
  <c r="C15" i="42"/>
  <c r="C16" i="42"/>
  <c r="C17" i="42"/>
  <c r="C18" i="42"/>
  <c r="C19" i="42"/>
  <c r="C20" i="42"/>
  <c r="C21" i="42"/>
  <c r="C22" i="42"/>
  <c r="C23" i="42"/>
  <c r="C24" i="42"/>
  <c r="C25" i="42"/>
  <c r="C26" i="42"/>
  <c r="C27" i="42"/>
  <c r="C28" i="42"/>
  <c r="C29" i="42"/>
  <c r="C30" i="42"/>
  <c r="C31" i="42"/>
  <c r="C32" i="42"/>
  <c r="C33" i="42"/>
  <c r="C34" i="42"/>
  <c r="C35" i="42"/>
  <c r="C36" i="42"/>
  <c r="C37" i="42"/>
  <c r="C38" i="42"/>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33" i="47"/>
  <c r="C34" i="47"/>
  <c r="C35" i="47"/>
  <c r="C36" i="47"/>
  <c r="C37" i="47"/>
  <c r="C38" i="47"/>
  <c r="C5" i="48"/>
  <c r="C6" i="48"/>
  <c r="C7" i="48"/>
  <c r="C8" i="48"/>
  <c r="C9" i="48"/>
  <c r="C10" i="48"/>
  <c r="C11" i="48"/>
  <c r="C12" i="48"/>
  <c r="C13" i="48"/>
  <c r="C14" i="48"/>
  <c r="C15" i="48"/>
  <c r="C16" i="48"/>
  <c r="C17" i="48"/>
  <c r="C18" i="48"/>
  <c r="C19" i="48"/>
  <c r="C20" i="48"/>
  <c r="C21" i="48"/>
  <c r="C22" i="48"/>
  <c r="C23" i="48"/>
  <c r="C24" i="48"/>
  <c r="C25" i="48"/>
  <c r="C26" i="48"/>
  <c r="C27" i="48"/>
  <c r="C28" i="48"/>
  <c r="C29" i="48"/>
  <c r="C30" i="48"/>
  <c r="C31" i="48"/>
  <c r="C32" i="48"/>
  <c r="C33" i="48"/>
  <c r="C34" i="48"/>
  <c r="C35" i="48"/>
  <c r="C36" i="48"/>
  <c r="C37" i="48"/>
  <c r="C38" i="48"/>
  <c r="C5" i="49"/>
  <c r="C6" i="49"/>
  <c r="C7" i="49"/>
  <c r="C8" i="49"/>
  <c r="C9" i="49"/>
  <c r="C10" i="49"/>
  <c r="C11" i="49"/>
  <c r="C12" i="49"/>
  <c r="C13" i="49"/>
  <c r="C14" i="49"/>
  <c r="C15" i="49"/>
  <c r="C16" i="49"/>
  <c r="C17" i="49"/>
  <c r="C18" i="49"/>
  <c r="C19" i="49"/>
  <c r="C20" i="49"/>
  <c r="C21" i="49"/>
  <c r="C22" i="49"/>
  <c r="C23" i="49"/>
  <c r="C24" i="49"/>
  <c r="C25" i="49"/>
  <c r="C26" i="49"/>
  <c r="C27" i="49"/>
  <c r="C28" i="49"/>
  <c r="C29" i="49"/>
  <c r="C30" i="49"/>
  <c r="C31" i="49"/>
  <c r="C32" i="49"/>
  <c r="C33" i="49"/>
  <c r="C34" i="49"/>
  <c r="C35" i="49"/>
  <c r="C36" i="49"/>
  <c r="C37" i="49"/>
  <c r="C38" i="49"/>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4" i="37"/>
  <c r="C4" i="38"/>
  <c r="C4" i="39"/>
  <c r="C4" i="40"/>
  <c r="C4" i="41"/>
  <c r="C4" i="42"/>
  <c r="C4" i="43"/>
  <c r="C4" i="44"/>
  <c r="C4" i="45"/>
  <c r="C4" i="46"/>
  <c r="C4" i="47"/>
  <c r="C4" i="48"/>
  <c r="C4" i="49"/>
  <c r="C4" i="5"/>
  <c r="O19" i="37"/>
  <c r="O19" i="38"/>
  <c r="O19" i="39"/>
  <c r="O19" i="40"/>
  <c r="O19" i="41"/>
  <c r="O19" i="42"/>
  <c r="O19" i="43"/>
  <c r="O19" i="44"/>
  <c r="O19" i="45"/>
  <c r="O19" i="46"/>
  <c r="O19" i="47"/>
  <c r="O19" i="48"/>
  <c r="O19" i="49"/>
  <c r="O19" i="5"/>
  <c r="B1" i="27"/>
  <c r="D3" i="37" l="1"/>
  <c r="D3" i="38"/>
  <c r="D3" i="39"/>
  <c r="D3" i="40"/>
  <c r="D3" i="41"/>
  <c r="D3" i="42"/>
  <c r="D3" i="43"/>
  <c r="D3" i="44"/>
  <c r="D3" i="45"/>
  <c r="D3" i="46"/>
  <c r="D3" i="47"/>
  <c r="D3" i="48"/>
  <c r="D3" i="49"/>
  <c r="D3" i="5"/>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5" i="49"/>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37"/>
  <c r="M4" i="38"/>
  <c r="M4" i="39"/>
  <c r="M4" i="40"/>
  <c r="M4" i="41"/>
  <c r="M4" i="42"/>
  <c r="M4" i="43"/>
  <c r="M4" i="44"/>
  <c r="M4" i="45"/>
  <c r="M4" i="46"/>
  <c r="M4" i="47"/>
  <c r="M4" i="48"/>
  <c r="M4" i="49"/>
  <c r="M4" i="5"/>
  <c r="E3" i="27"/>
  <c r="I1" i="51" l="1"/>
  <c r="AA40" i="32" l="1"/>
  <c r="AB40" i="32"/>
  <c r="AB41" i="32" s="1"/>
  <c r="AC40" i="32"/>
  <c r="AA41" i="32"/>
  <c r="AC41" i="32"/>
  <c r="K1" i="51" l="1"/>
  <c r="E1" i="51"/>
  <c r="B1" i="51"/>
  <c r="B2" i="32" l="1"/>
  <c r="F64" i="27" l="1"/>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B10" i="53" l="1"/>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9" i="53"/>
  <c r="B79" i="52"/>
  <c r="X79" i="52" s="1"/>
  <c r="H40" i="27" s="1"/>
  <c r="B77" i="52"/>
  <c r="J78" i="52" s="1"/>
  <c r="B75" i="52"/>
  <c r="B73" i="52"/>
  <c r="B71" i="52"/>
  <c r="Z71" i="52" s="1"/>
  <c r="B69" i="52"/>
  <c r="B67" i="52"/>
  <c r="V67" i="52" s="1"/>
  <c r="B65" i="52"/>
  <c r="B63" i="52"/>
  <c r="V63" i="52" s="1"/>
  <c r="B61" i="52"/>
  <c r="P61" i="52" s="1"/>
  <c r="B59" i="52"/>
  <c r="Z59" i="52" s="1"/>
  <c r="B57" i="52"/>
  <c r="B55" i="52"/>
  <c r="Z55" i="52" s="1"/>
  <c r="B53" i="52"/>
  <c r="B51" i="52"/>
  <c r="X51" i="52" s="1"/>
  <c r="H26" i="27" s="1"/>
  <c r="B49" i="52"/>
  <c r="B47" i="52"/>
  <c r="Z47" i="52" s="1"/>
  <c r="B45" i="52"/>
  <c r="B43" i="52"/>
  <c r="Z44" i="52" s="1"/>
  <c r="B41" i="52"/>
  <c r="B39" i="52"/>
  <c r="P40" i="52" s="1"/>
  <c r="B37" i="52"/>
  <c r="Q38" i="52" s="1"/>
  <c r="D24" i="36" s="1"/>
  <c r="B35" i="52"/>
  <c r="X35" i="52" s="1"/>
  <c r="B33" i="52"/>
  <c r="B31" i="52"/>
  <c r="B29" i="52"/>
  <c r="J30" i="52" s="1"/>
  <c r="B27" i="52"/>
  <c r="Q27" i="52" s="1"/>
  <c r="B25" i="52"/>
  <c r="B23" i="52"/>
  <c r="B21" i="52"/>
  <c r="W21" i="52" s="1"/>
  <c r="B19" i="52"/>
  <c r="J20" i="52" s="1"/>
  <c r="B17" i="52"/>
  <c r="P18" i="52" s="1"/>
  <c r="B15" i="52"/>
  <c r="B13" i="52"/>
  <c r="W13" i="52" s="1"/>
  <c r="Y42" i="52"/>
  <c r="Y50" i="52"/>
  <c r="J58" i="52"/>
  <c r="Y66" i="52"/>
  <c r="P68" i="52"/>
  <c r="J74" i="52"/>
  <c r="Z75" i="52"/>
  <c r="B11" i="52"/>
  <c r="J12" i="52" s="1"/>
  <c r="P80" i="52"/>
  <c r="J79" i="52"/>
  <c r="Y78" i="52"/>
  <c r="Q78" i="52"/>
  <c r="W77" i="52"/>
  <c r="P77" i="52"/>
  <c r="P76" i="52"/>
  <c r="Q75" i="52"/>
  <c r="R75" i="52" s="1"/>
  <c r="Q74" i="52"/>
  <c r="Y74" i="52"/>
  <c r="V71" i="52"/>
  <c r="Z64" i="52"/>
  <c r="Y64" i="52"/>
  <c r="Y62" i="52"/>
  <c r="Q62" i="52"/>
  <c r="W61" i="52"/>
  <c r="P60" i="52"/>
  <c r="Q58" i="52"/>
  <c r="Y58" i="52"/>
  <c r="Z56" i="52"/>
  <c r="P56" i="52"/>
  <c r="X55" i="52"/>
  <c r="H28" i="27" s="1"/>
  <c r="V55" i="52"/>
  <c r="Q55" i="52"/>
  <c r="R55" i="52" s="1"/>
  <c r="Y56" i="52"/>
  <c r="Q54" i="52"/>
  <c r="Q52" i="52"/>
  <c r="W49" i="52"/>
  <c r="J50" i="52"/>
  <c r="Z48" i="52"/>
  <c r="P48" i="52"/>
  <c r="X47" i="52"/>
  <c r="H24" i="27" s="1"/>
  <c r="V47" i="52"/>
  <c r="Q47" i="52"/>
  <c r="R47" i="52" s="1"/>
  <c r="J47" i="52"/>
  <c r="Y48" i="52"/>
  <c r="Y46" i="52"/>
  <c r="Q46" i="52"/>
  <c r="J46" i="52"/>
  <c r="W45" i="52"/>
  <c r="P45" i="52"/>
  <c r="Q44" i="52"/>
  <c r="J42" i="52"/>
  <c r="P41" i="52"/>
  <c r="Z40" i="52"/>
  <c r="J39" i="52"/>
  <c r="P34" i="52"/>
  <c r="V29" i="52"/>
  <c r="Q25" i="52"/>
  <c r="V21" i="52"/>
  <c r="P21" i="52"/>
  <c r="J21" i="52"/>
  <c r="W19" i="52"/>
  <c r="J11" i="52"/>
  <c r="V10" i="52"/>
  <c r="P10" i="52"/>
  <c r="J10" i="52"/>
  <c r="Q10" i="52" s="1"/>
  <c r="E4" i="53"/>
  <c r="B3" i="27"/>
  <c r="B4" i="52" s="1"/>
  <c r="C21" i="53" l="1"/>
  <c r="H18" i="27"/>
  <c r="X43" i="52"/>
  <c r="D28" i="36"/>
  <c r="R46" i="52"/>
  <c r="Z52" i="52"/>
  <c r="J63" i="52"/>
  <c r="Y72" i="52"/>
  <c r="X71" i="52"/>
  <c r="D42" i="36"/>
  <c r="R74" i="52"/>
  <c r="Q79" i="52"/>
  <c r="R79" i="52" s="1"/>
  <c r="Z80" i="52"/>
  <c r="V51" i="52"/>
  <c r="J62" i="52"/>
  <c r="C29" i="53"/>
  <c r="D27" i="36"/>
  <c r="R44" i="52"/>
  <c r="D34" i="36"/>
  <c r="R58" i="52"/>
  <c r="D36" i="36"/>
  <c r="R62" i="52"/>
  <c r="X63" i="52"/>
  <c r="J71" i="52"/>
  <c r="P72" i="52"/>
  <c r="D44" i="36"/>
  <c r="R78" i="52"/>
  <c r="V79" i="52"/>
  <c r="P64" i="52"/>
  <c r="D31" i="36"/>
  <c r="R52" i="52"/>
  <c r="D32" i="36"/>
  <c r="R54" i="52"/>
  <c r="Q59" i="52"/>
  <c r="R59" i="52" s="1"/>
  <c r="Z63" i="52"/>
  <c r="Q71" i="52"/>
  <c r="R71" i="52" s="1"/>
  <c r="Z72" i="52"/>
  <c r="Z79" i="52"/>
  <c r="C27" i="53"/>
  <c r="C31" i="53"/>
  <c r="C43" i="53"/>
  <c r="W11" i="52"/>
  <c r="P12" i="52"/>
  <c r="A5" i="36"/>
  <c r="J22" i="52"/>
  <c r="R25" i="52"/>
  <c r="R27" i="52"/>
  <c r="J29" i="52"/>
  <c r="P29" i="52"/>
  <c r="W35" i="52"/>
  <c r="P35" i="52"/>
  <c r="R38" i="52"/>
  <c r="A4" i="53"/>
  <c r="V39" i="52"/>
  <c r="X39" i="52"/>
  <c r="Y40" i="52"/>
  <c r="Z39" i="52"/>
  <c r="Q30" i="52"/>
  <c r="D20" i="36" s="1"/>
  <c r="W29" i="52"/>
  <c r="Q22" i="52"/>
  <c r="D16" i="36" s="1"/>
  <c r="J19" i="52"/>
  <c r="P20" i="52"/>
  <c r="E5" i="36"/>
  <c r="B5" i="52"/>
  <c r="Y80" i="52"/>
  <c r="Q63" i="52"/>
  <c r="R63" i="52" s="1"/>
  <c r="J55" i="52"/>
  <c r="Q39" i="52"/>
  <c r="R39" i="52" s="1"/>
  <c r="V27" i="52"/>
  <c r="Q35" i="52"/>
  <c r="J43" i="52"/>
  <c r="Z43" i="52"/>
  <c r="J51" i="52"/>
  <c r="Z51" i="52"/>
  <c r="Q68" i="52"/>
  <c r="X67" i="52"/>
  <c r="Z68" i="52"/>
  <c r="Q17" i="52"/>
  <c r="Q19" i="52"/>
  <c r="P26" i="52"/>
  <c r="J27" i="52"/>
  <c r="W27" i="52"/>
  <c r="X27" i="52" s="1"/>
  <c r="H14" i="27" s="1"/>
  <c r="P28" i="52"/>
  <c r="Q33" i="52"/>
  <c r="V35" i="52"/>
  <c r="P36" i="52"/>
  <c r="Q42" i="52"/>
  <c r="Q43" i="52"/>
  <c r="R43" i="52" s="1"/>
  <c r="P44" i="52"/>
  <c r="Q51" i="52"/>
  <c r="R51" i="52" s="1"/>
  <c r="P52" i="52"/>
  <c r="P57" i="52"/>
  <c r="Q60" i="52"/>
  <c r="X59" i="52"/>
  <c r="W65" i="52"/>
  <c r="J67" i="52"/>
  <c r="Z67" i="52"/>
  <c r="P73" i="52"/>
  <c r="Q76" i="52"/>
  <c r="X75" i="52"/>
  <c r="P19" i="52"/>
  <c r="X19" i="52"/>
  <c r="Q28" i="52"/>
  <c r="D19" i="36" s="1"/>
  <c r="J28" i="52"/>
  <c r="J36" i="52"/>
  <c r="V59" i="52"/>
  <c r="Z60" i="52"/>
  <c r="V75" i="52"/>
  <c r="Z76" i="52"/>
  <c r="Q20" i="52"/>
  <c r="D15" i="36" s="1"/>
  <c r="V19" i="52"/>
  <c r="P27" i="52"/>
  <c r="J35" i="52"/>
  <c r="V43" i="52"/>
  <c r="J59" i="52"/>
  <c r="Q67" i="52"/>
  <c r="R67" i="52" s="1"/>
  <c r="J75" i="52"/>
  <c r="J13" i="52"/>
  <c r="P13" i="52"/>
  <c r="J14" i="52"/>
  <c r="V13" i="52"/>
  <c r="Q14" i="52"/>
  <c r="D12" i="36" s="1"/>
  <c r="P11" i="52"/>
  <c r="X11" i="52"/>
  <c r="Q11" i="52"/>
  <c r="R11" i="52" s="1"/>
  <c r="Q12" i="52"/>
  <c r="D11" i="36" s="1"/>
  <c r="V11" i="52"/>
  <c r="Z70" i="52"/>
  <c r="P70" i="52"/>
  <c r="X69" i="52"/>
  <c r="Q69" i="52"/>
  <c r="R69" i="52" s="1"/>
  <c r="Z69" i="52"/>
  <c r="V69" i="52"/>
  <c r="J69" i="52"/>
  <c r="Y69" i="52"/>
  <c r="V15" i="52"/>
  <c r="V23" i="52"/>
  <c r="J31" i="52"/>
  <c r="V31" i="52"/>
  <c r="Q34" i="52"/>
  <c r="D22" i="36" s="1"/>
  <c r="Y49" i="52"/>
  <c r="P53" i="52"/>
  <c r="Z65" i="52"/>
  <c r="V65" i="52"/>
  <c r="J65" i="52"/>
  <c r="Z66" i="52"/>
  <c r="P66" i="52"/>
  <c r="X65" i="52"/>
  <c r="Q65" i="52"/>
  <c r="R65" i="52" s="1"/>
  <c r="Y65" i="52"/>
  <c r="P69" i="52"/>
  <c r="J70" i="52"/>
  <c r="Q13" i="52"/>
  <c r="X13" i="52"/>
  <c r="P14" i="52"/>
  <c r="P15" i="52"/>
  <c r="W15" i="52"/>
  <c r="J16" i="52"/>
  <c r="J17" i="52"/>
  <c r="V17" i="52"/>
  <c r="Q21" i="52"/>
  <c r="X21" i="52"/>
  <c r="P22" i="52"/>
  <c r="P23" i="52"/>
  <c r="W23" i="52"/>
  <c r="J24" i="52"/>
  <c r="J25" i="52"/>
  <c r="V25" i="52"/>
  <c r="Q29" i="52"/>
  <c r="X29" i="52"/>
  <c r="P30" i="52"/>
  <c r="P31" i="52"/>
  <c r="W31" i="52"/>
  <c r="J32" i="52"/>
  <c r="J33" i="52"/>
  <c r="V33" i="52"/>
  <c r="Q36" i="52"/>
  <c r="D23" i="36" s="1"/>
  <c r="W41" i="52"/>
  <c r="Z46" i="52"/>
  <c r="P46" i="52"/>
  <c r="X45" i="52"/>
  <c r="Q45" i="52"/>
  <c r="R45" i="52" s="1"/>
  <c r="Z45" i="52"/>
  <c r="V45" i="52"/>
  <c r="J45" i="52"/>
  <c r="Y45" i="52"/>
  <c r="P49" i="52"/>
  <c r="W57" i="52"/>
  <c r="Z62" i="52"/>
  <c r="P62" i="52"/>
  <c r="X61" i="52"/>
  <c r="Q61" i="52"/>
  <c r="R61" i="52" s="1"/>
  <c r="Z61" i="52"/>
  <c r="V61" i="52"/>
  <c r="J61" i="52"/>
  <c r="Y61" i="52"/>
  <c r="P65" i="52"/>
  <c r="J66" i="52"/>
  <c r="Q70" i="52"/>
  <c r="W73" i="52"/>
  <c r="Z78" i="52"/>
  <c r="P78" i="52"/>
  <c r="X77" i="52"/>
  <c r="Q77" i="52"/>
  <c r="R77" i="52" s="1"/>
  <c r="Z77" i="52"/>
  <c r="V77" i="52"/>
  <c r="J77" i="52"/>
  <c r="Y77" i="52"/>
  <c r="Q16" i="52"/>
  <c r="D13" i="36" s="1"/>
  <c r="Q24" i="52"/>
  <c r="D17" i="36" s="1"/>
  <c r="Q32" i="52"/>
  <c r="D21" i="36" s="1"/>
  <c r="P38" i="52"/>
  <c r="Q37" i="52"/>
  <c r="V37" i="52"/>
  <c r="J37" i="52"/>
  <c r="Z54" i="52"/>
  <c r="P54" i="52"/>
  <c r="X53" i="52"/>
  <c r="Q53" i="52"/>
  <c r="R53" i="52" s="1"/>
  <c r="Z53" i="52"/>
  <c r="V53" i="52"/>
  <c r="J53" i="52"/>
  <c r="Y53" i="52"/>
  <c r="J15" i="52"/>
  <c r="Q18" i="52"/>
  <c r="D14" i="36" s="1"/>
  <c r="J23" i="52"/>
  <c r="Q26" i="52"/>
  <c r="D18" i="36" s="1"/>
  <c r="P37" i="52"/>
  <c r="J38" i="52"/>
  <c r="Z49" i="52"/>
  <c r="V49" i="52"/>
  <c r="J49" i="52"/>
  <c r="Z50" i="52"/>
  <c r="P50" i="52"/>
  <c r="X49" i="52"/>
  <c r="Q49" i="52"/>
  <c r="R49" i="52" s="1"/>
  <c r="J54" i="52"/>
  <c r="Q15" i="52"/>
  <c r="X15" i="52"/>
  <c r="P16" i="52"/>
  <c r="P17" i="52"/>
  <c r="W17" i="52"/>
  <c r="X17" i="52" s="1"/>
  <c r="J18" i="52"/>
  <c r="Q23" i="52"/>
  <c r="X23" i="52"/>
  <c r="P24" i="52"/>
  <c r="P25" i="52"/>
  <c r="W25" i="52"/>
  <c r="X25" i="52" s="1"/>
  <c r="J26" i="52"/>
  <c r="Q31" i="52"/>
  <c r="X31" i="52"/>
  <c r="P32" i="52"/>
  <c r="P33" i="52"/>
  <c r="W33" i="52"/>
  <c r="X33" i="52" s="1"/>
  <c r="J34" i="52"/>
  <c r="W37" i="52"/>
  <c r="X37" i="52" s="1"/>
  <c r="H19" i="27" s="1"/>
  <c r="Z41" i="52"/>
  <c r="V41" i="52"/>
  <c r="J41" i="52"/>
  <c r="Z42" i="52"/>
  <c r="P42" i="52"/>
  <c r="X41" i="52"/>
  <c r="Q41" i="52"/>
  <c r="R41" i="52" s="1"/>
  <c r="Y41" i="52"/>
  <c r="Q50" i="52"/>
  <c r="W53" i="52"/>
  <c r="Y54" i="52"/>
  <c r="Z57" i="52"/>
  <c r="V57" i="52"/>
  <c r="J57" i="52"/>
  <c r="Z58" i="52"/>
  <c r="P58" i="52"/>
  <c r="X57" i="52"/>
  <c r="Q57" i="52"/>
  <c r="R57" i="52" s="1"/>
  <c r="Y57" i="52"/>
  <c r="Q66" i="52"/>
  <c r="W69" i="52"/>
  <c r="Y70" i="52"/>
  <c r="Z73" i="52"/>
  <c r="V73" i="52"/>
  <c r="J73" i="52"/>
  <c r="Z74" i="52"/>
  <c r="P74" i="52"/>
  <c r="X73" i="52"/>
  <c r="Q73" i="52"/>
  <c r="R73" i="52" s="1"/>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2" i="52"/>
  <c r="H33" i="27" l="1"/>
  <c r="C36" i="53"/>
  <c r="H34" i="27"/>
  <c r="C37" i="53"/>
  <c r="C19" i="53"/>
  <c r="H16" i="27"/>
  <c r="C11" i="53"/>
  <c r="H8" i="27"/>
  <c r="H25" i="27"/>
  <c r="C28" i="53"/>
  <c r="H39" i="27"/>
  <c r="C42" i="53"/>
  <c r="D40" i="36"/>
  <c r="R70" i="52"/>
  <c r="H31" i="27"/>
  <c r="C34" i="53"/>
  <c r="D43" i="36"/>
  <c r="R76" i="52"/>
  <c r="D26" i="36"/>
  <c r="R42" i="52"/>
  <c r="D39" i="36"/>
  <c r="R68" i="52"/>
  <c r="C23" i="53"/>
  <c r="H20" i="27"/>
  <c r="H32" i="27"/>
  <c r="C35" i="53"/>
  <c r="H22" i="27"/>
  <c r="C25" i="53"/>
  <c r="D33" i="36"/>
  <c r="R56" i="52"/>
  <c r="H37" i="27"/>
  <c r="C40" i="53"/>
  <c r="H38" i="27"/>
  <c r="C41" i="53"/>
  <c r="D45" i="36"/>
  <c r="R80" i="52"/>
  <c r="D37" i="36"/>
  <c r="R64" i="52"/>
  <c r="D29" i="36"/>
  <c r="R48" i="52"/>
  <c r="H21" i="27"/>
  <c r="C24" i="53"/>
  <c r="C20" i="53"/>
  <c r="H17" i="27"/>
  <c r="C12" i="53"/>
  <c r="H9" i="27"/>
  <c r="H27" i="27"/>
  <c r="C30" i="53"/>
  <c r="C18" i="53"/>
  <c r="H15" i="27"/>
  <c r="C14" i="53"/>
  <c r="H11" i="27"/>
  <c r="H35" i="27"/>
  <c r="C38" i="53"/>
  <c r="C13" i="53"/>
  <c r="H10" i="27"/>
  <c r="H30" i="27"/>
  <c r="C33" i="53"/>
  <c r="D41" i="36"/>
  <c r="R72" i="52"/>
  <c r="D25" i="36"/>
  <c r="R40" i="52"/>
  <c r="D38" i="36"/>
  <c r="R66" i="52"/>
  <c r="C16" i="53"/>
  <c r="H13" i="27"/>
  <c r="H29" i="27"/>
  <c r="C32" i="53"/>
  <c r="D30" i="36"/>
  <c r="R50" i="52"/>
  <c r="C15" i="53"/>
  <c r="H12" i="27"/>
  <c r="H23" i="27"/>
  <c r="C26" i="53"/>
  <c r="D35" i="36"/>
  <c r="R60" i="52"/>
  <c r="H36" i="27"/>
  <c r="C39" i="53"/>
  <c r="C10" i="53"/>
  <c r="H7" i="27"/>
  <c r="C9" i="53"/>
  <c r="H6" i="27"/>
  <c r="Y14" i="52"/>
  <c r="Z14" i="52" s="1"/>
  <c r="R14" i="52"/>
  <c r="R13" i="52"/>
  <c r="Y16" i="52"/>
  <c r="Z16" i="52" s="1"/>
  <c r="R16" i="52"/>
  <c r="R15" i="52"/>
  <c r="R17" i="52"/>
  <c r="Y18" i="52"/>
  <c r="Z18" i="52" s="1"/>
  <c r="R18" i="52"/>
  <c r="R19" i="52"/>
  <c r="Y20" i="52"/>
  <c r="Z20" i="52" s="1"/>
  <c r="R20" i="52"/>
  <c r="R21" i="52"/>
  <c r="Y22" i="52"/>
  <c r="Z22" i="52" s="1"/>
  <c r="R22" i="52"/>
  <c r="R23" i="52"/>
  <c r="Y24" i="52"/>
  <c r="Z24" i="52" s="1"/>
  <c r="R24" i="52"/>
  <c r="Y26" i="52"/>
  <c r="Z26" i="52" s="1"/>
  <c r="R26" i="52"/>
  <c r="R28" i="52"/>
  <c r="R30" i="52"/>
  <c r="R29" i="52"/>
  <c r="R31" i="52"/>
  <c r="Y32" i="52"/>
  <c r="Z32" i="52" s="1"/>
  <c r="R32" i="52"/>
  <c r="Y34" i="52"/>
  <c r="Z34" i="52" s="1"/>
  <c r="R34" i="52"/>
  <c r="R33" i="52"/>
  <c r="R35" i="52"/>
  <c r="Y36" i="52"/>
  <c r="Z36" i="52" s="1"/>
  <c r="R36" i="52"/>
  <c r="R37" i="52"/>
  <c r="Y12" i="52"/>
  <c r="Z12" i="52" s="1"/>
  <c r="C22" i="53"/>
  <c r="Y38" i="52"/>
  <c r="Z38" i="52" s="1"/>
  <c r="Y37" i="52"/>
  <c r="Z37" i="52" s="1"/>
  <c r="Y35" i="52"/>
  <c r="Z35" i="52" s="1"/>
  <c r="Y33" i="52"/>
  <c r="Z33" i="52" s="1"/>
  <c r="Y31" i="52"/>
  <c r="Z31" i="52" s="1"/>
  <c r="Y30" i="52"/>
  <c r="Z30" i="52" s="1"/>
  <c r="Y29" i="52"/>
  <c r="Z29" i="52" s="1"/>
  <c r="C17" i="53"/>
  <c r="Y27" i="52"/>
  <c r="Z27" i="52" s="1"/>
  <c r="Y28" i="52"/>
  <c r="Z28" i="52" s="1"/>
  <c r="Y25" i="52"/>
  <c r="Z25" i="52" s="1"/>
  <c r="Y23" i="52"/>
  <c r="Z23" i="52" s="1"/>
  <c r="Y21" i="52"/>
  <c r="Z21" i="52" s="1"/>
  <c r="Y19" i="52"/>
  <c r="Z19" i="52" s="1"/>
  <c r="Y17" i="52"/>
  <c r="Z17" i="52" s="1"/>
  <c r="Y15" i="52"/>
  <c r="Z15" i="52" s="1"/>
  <c r="Y13" i="52"/>
  <c r="Z13" i="52" s="1"/>
  <c r="E50" i="27"/>
  <c r="G46" i="53" l="1"/>
  <c r="G53" i="53"/>
  <c r="G47" i="53"/>
  <c r="E51" i="53"/>
  <c r="E46" i="53"/>
  <c r="G51" i="53"/>
  <c r="G50" i="53"/>
  <c r="G49" i="53"/>
  <c r="E49" i="53"/>
  <c r="E47" i="53"/>
  <c r="E52" i="53"/>
  <c r="E53" i="53"/>
  <c r="E50" i="53"/>
  <c r="G48" i="53"/>
  <c r="D56" i="53"/>
  <c r="E48" i="53"/>
  <c r="G52"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Y11" i="52" l="1"/>
  <c r="Z11" i="52" s="1"/>
  <c r="E2" i="36"/>
  <c r="D1" i="53"/>
  <c r="B2" i="52"/>
  <c r="E51" i="27"/>
  <c r="F50" i="27" s="1"/>
  <c r="G2" i="49"/>
  <c r="G2" i="48"/>
  <c r="G2" i="47"/>
  <c r="G2" i="46"/>
  <c r="G2" i="45"/>
  <c r="G2" i="44"/>
  <c r="G2" i="43"/>
  <c r="G2" i="42"/>
  <c r="G2" i="41"/>
  <c r="G2" i="40"/>
  <c r="G2" i="39"/>
  <c r="G2" i="38"/>
  <c r="G2" i="37"/>
  <c r="G2" i="5"/>
  <c r="N1" i="51"/>
  <c r="F58" i="49"/>
  <c r="F57" i="49"/>
  <c r="D57" i="49"/>
  <c r="C58" i="49" s="1"/>
  <c r="B58" i="49" s="1"/>
  <c r="F56" i="49"/>
  <c r="F55" i="49"/>
  <c r="F54" i="49"/>
  <c r="F53" i="49"/>
  <c r="F52" i="49"/>
  <c r="F51" i="49"/>
  <c r="F50" i="49"/>
  <c r="F49" i="49"/>
  <c r="F48" i="49"/>
  <c r="F47" i="49"/>
  <c r="F46" i="49"/>
  <c r="F45" i="49"/>
  <c r="F44" i="49"/>
  <c r="F43" i="49"/>
  <c r="C43" i="49"/>
  <c r="B38" i="49"/>
  <c r="J38" i="49" s="1"/>
  <c r="G37" i="51"/>
  <c r="B37" i="49"/>
  <c r="J37" i="49" s="1"/>
  <c r="G36" i="51"/>
  <c r="B36" i="49"/>
  <c r="J36" i="49" s="1"/>
  <c r="G35" i="51"/>
  <c r="B35" i="49"/>
  <c r="J35" i="49" s="1"/>
  <c r="G34" i="51"/>
  <c r="B34" i="49"/>
  <c r="J34" i="49" s="1"/>
  <c r="G33" i="51"/>
  <c r="B33" i="49"/>
  <c r="J33" i="49" s="1"/>
  <c r="G32" i="51"/>
  <c r="B32" i="49"/>
  <c r="J32" i="49" s="1"/>
  <c r="G31" i="51"/>
  <c r="B31" i="49"/>
  <c r="J31" i="49" s="1"/>
  <c r="G30" i="51"/>
  <c r="B30" i="49"/>
  <c r="J30" i="49" s="1"/>
  <c r="G29" i="51"/>
  <c r="B29" i="49"/>
  <c r="J29" i="49" s="1"/>
  <c r="G28" i="51"/>
  <c r="B28" i="49"/>
  <c r="J28" i="49" s="1"/>
  <c r="G27" i="51"/>
  <c r="B27" i="49"/>
  <c r="J27" i="49" s="1"/>
  <c r="G26" i="51"/>
  <c r="B26" i="49"/>
  <c r="J26" i="49" s="1"/>
  <c r="G25" i="49"/>
  <c r="G25" i="51"/>
  <c r="B25" i="49"/>
  <c r="J25" i="49" s="1"/>
  <c r="G24" i="51"/>
  <c r="B24" i="49"/>
  <c r="J24" i="49" s="1"/>
  <c r="G23" i="51"/>
  <c r="B23" i="49"/>
  <c r="J23" i="49" s="1"/>
  <c r="G22" i="51"/>
  <c r="B22" i="49"/>
  <c r="J22" i="49" s="1"/>
  <c r="G21" i="51"/>
  <c r="B21" i="49"/>
  <c r="J21" i="49" s="1"/>
  <c r="G20" i="51"/>
  <c r="B20" i="49"/>
  <c r="J20" i="49" s="1"/>
  <c r="Q19" i="49"/>
  <c r="G19" i="51"/>
  <c r="B19" i="49"/>
  <c r="J19" i="49" s="1"/>
  <c r="Q18" i="49"/>
  <c r="C57" i="49" s="1"/>
  <c r="O18" i="49"/>
  <c r="G18" i="51"/>
  <c r="B18" i="49"/>
  <c r="J18" i="49" s="1"/>
  <c r="O17" i="49"/>
  <c r="Q17" i="49" s="1"/>
  <c r="C56" i="49" s="1"/>
  <c r="G17" i="51"/>
  <c r="B17" i="49"/>
  <c r="J17" i="49" s="1"/>
  <c r="O16" i="49"/>
  <c r="Q16" i="49" s="1"/>
  <c r="C55" i="49" s="1"/>
  <c r="G16" i="51"/>
  <c r="B16" i="49"/>
  <c r="J16" i="49" s="1"/>
  <c r="O15" i="49"/>
  <c r="Q15" i="49" s="1"/>
  <c r="C54" i="49" s="1"/>
  <c r="G15" i="51"/>
  <c r="B15" i="49"/>
  <c r="J15" i="49" s="1"/>
  <c r="O14" i="49"/>
  <c r="Q14" i="49" s="1"/>
  <c r="C53" i="49" s="1"/>
  <c r="G14" i="51"/>
  <c r="B14" i="49"/>
  <c r="J14" i="49" s="1"/>
  <c r="Q13" i="49"/>
  <c r="C52" i="49" s="1"/>
  <c r="O13" i="49"/>
  <c r="G13" i="51"/>
  <c r="B13" i="49"/>
  <c r="J13" i="49" s="1"/>
  <c r="Q12" i="49"/>
  <c r="C51" i="49" s="1"/>
  <c r="O12" i="49"/>
  <c r="G12" i="51"/>
  <c r="B12" i="49"/>
  <c r="J12" i="49" s="1"/>
  <c r="O11" i="49"/>
  <c r="Q11" i="49" s="1"/>
  <c r="C50" i="49" s="1"/>
  <c r="G11" i="51"/>
  <c r="B11" i="49"/>
  <c r="J11" i="49" s="1"/>
  <c r="O10" i="49"/>
  <c r="Q10" i="49" s="1"/>
  <c r="C49" i="49" s="1"/>
  <c r="G10" i="51"/>
  <c r="B10" i="49"/>
  <c r="J10" i="49" s="1"/>
  <c r="O9" i="49"/>
  <c r="Q9" i="49" s="1"/>
  <c r="C48" i="49" s="1"/>
  <c r="G9" i="51"/>
  <c r="B9" i="49"/>
  <c r="J9" i="49" s="1"/>
  <c r="O8" i="49"/>
  <c r="Q8" i="49" s="1"/>
  <c r="C47" i="49" s="1"/>
  <c r="G8" i="51"/>
  <c r="B8" i="49"/>
  <c r="J8" i="49" s="1"/>
  <c r="Q7" i="49"/>
  <c r="C46" i="49" s="1"/>
  <c r="O7" i="49"/>
  <c r="G7" i="51"/>
  <c r="B7" i="49"/>
  <c r="J7" i="49" s="1"/>
  <c r="Q6" i="49"/>
  <c r="C45" i="49" s="1"/>
  <c r="O6" i="49"/>
  <c r="G6" i="51"/>
  <c r="B6" i="49"/>
  <c r="J6" i="49" s="1"/>
  <c r="Q5" i="49"/>
  <c r="C44" i="49" s="1"/>
  <c r="O5" i="49"/>
  <c r="G5" i="51"/>
  <c r="B5" i="49"/>
  <c r="J5" i="49" s="1"/>
  <c r="O4" i="49"/>
  <c r="G4" i="51"/>
  <c r="B4" i="49"/>
  <c r="J4" i="49" s="1"/>
  <c r="C2" i="49"/>
  <c r="C1" i="49"/>
  <c r="F58" i="48"/>
  <c r="F57" i="48"/>
  <c r="D57" i="48"/>
  <c r="C58" i="48" s="1"/>
  <c r="B58" i="48" s="1"/>
  <c r="F56" i="48"/>
  <c r="F55" i="48"/>
  <c r="F54" i="48"/>
  <c r="F53" i="48"/>
  <c r="F52" i="48"/>
  <c r="F51" i="48"/>
  <c r="F50" i="48"/>
  <c r="F49" i="48"/>
  <c r="F48" i="48"/>
  <c r="F47" i="48"/>
  <c r="F46" i="48"/>
  <c r="F45" i="48"/>
  <c r="F44" i="48"/>
  <c r="F43" i="48"/>
  <c r="C43" i="48"/>
  <c r="F38" i="51"/>
  <c r="B38" i="48"/>
  <c r="J38" i="48" s="1"/>
  <c r="F37" i="51"/>
  <c r="B37" i="48"/>
  <c r="J37" i="48" s="1"/>
  <c r="F36" i="51"/>
  <c r="B36" i="48"/>
  <c r="J36" i="48" s="1"/>
  <c r="F35" i="51"/>
  <c r="B35" i="48"/>
  <c r="J35" i="48" s="1"/>
  <c r="F34" i="51"/>
  <c r="B34" i="48"/>
  <c r="J34" i="48" s="1"/>
  <c r="F33" i="51"/>
  <c r="B33" i="48"/>
  <c r="J33" i="48" s="1"/>
  <c r="F32" i="51"/>
  <c r="B32" i="48"/>
  <c r="J32" i="48" s="1"/>
  <c r="F31" i="51"/>
  <c r="B31" i="48"/>
  <c r="J31" i="48" s="1"/>
  <c r="F30" i="51"/>
  <c r="B30" i="48"/>
  <c r="J30" i="48" s="1"/>
  <c r="F29" i="51"/>
  <c r="B29" i="48"/>
  <c r="J29" i="48" s="1"/>
  <c r="F28" i="51"/>
  <c r="B28" i="48"/>
  <c r="J28" i="48" s="1"/>
  <c r="F27" i="51"/>
  <c r="B27" i="48"/>
  <c r="J27" i="48" s="1"/>
  <c r="F26" i="51"/>
  <c r="B26" i="48"/>
  <c r="J26" i="48" s="1"/>
  <c r="G25" i="48"/>
  <c r="F25" i="51"/>
  <c r="B25" i="48"/>
  <c r="J25" i="48" s="1"/>
  <c r="F24" i="51"/>
  <c r="B24" i="48"/>
  <c r="J24" i="48" s="1"/>
  <c r="F23" i="51"/>
  <c r="B23" i="48"/>
  <c r="J23" i="48" s="1"/>
  <c r="F22" i="51"/>
  <c r="B22" i="48"/>
  <c r="J22" i="48" s="1"/>
  <c r="F21" i="51"/>
  <c r="B21" i="48"/>
  <c r="J21" i="48" s="1"/>
  <c r="F20" i="51"/>
  <c r="B20" i="48"/>
  <c r="J20" i="48" s="1"/>
  <c r="Q19" i="48"/>
  <c r="F19" i="51"/>
  <c r="B19" i="48"/>
  <c r="J19" i="48" s="1"/>
  <c r="Q18" i="48"/>
  <c r="C57" i="48" s="1"/>
  <c r="O18" i="48"/>
  <c r="F18" i="51"/>
  <c r="B18" i="48"/>
  <c r="J18" i="48" s="1"/>
  <c r="O17" i="48"/>
  <c r="Q17" i="48" s="1"/>
  <c r="C56" i="48" s="1"/>
  <c r="F17" i="51"/>
  <c r="B17" i="48"/>
  <c r="J17" i="48" s="1"/>
  <c r="O16" i="48"/>
  <c r="Q16" i="48" s="1"/>
  <c r="C55" i="48" s="1"/>
  <c r="F16" i="51"/>
  <c r="B16" i="48"/>
  <c r="J16" i="48" s="1"/>
  <c r="O15" i="48"/>
  <c r="Q15" i="48" s="1"/>
  <c r="C54" i="48" s="1"/>
  <c r="F15" i="51"/>
  <c r="B15" i="48"/>
  <c r="J15" i="48" s="1"/>
  <c r="O14" i="48"/>
  <c r="Q14" i="48" s="1"/>
  <c r="C53" i="48" s="1"/>
  <c r="F14" i="51"/>
  <c r="B14" i="48"/>
  <c r="J14" i="48" s="1"/>
  <c r="Q13" i="48"/>
  <c r="C52" i="48" s="1"/>
  <c r="O13" i="48"/>
  <c r="F13" i="51"/>
  <c r="B13" i="48"/>
  <c r="J13" i="48" s="1"/>
  <c r="Q12" i="48"/>
  <c r="C51" i="48" s="1"/>
  <c r="O12" i="48"/>
  <c r="F12" i="51"/>
  <c r="B12" i="48"/>
  <c r="J12" i="48" s="1"/>
  <c r="O11" i="48"/>
  <c r="Q11" i="48" s="1"/>
  <c r="C50" i="48" s="1"/>
  <c r="F11" i="51"/>
  <c r="B11" i="48"/>
  <c r="J11" i="48" s="1"/>
  <c r="O10" i="48"/>
  <c r="Q10" i="48" s="1"/>
  <c r="C49" i="48" s="1"/>
  <c r="F10" i="51"/>
  <c r="B10" i="48"/>
  <c r="J10" i="48" s="1"/>
  <c r="O9" i="48"/>
  <c r="Q9" i="48" s="1"/>
  <c r="C48" i="48" s="1"/>
  <c r="F9" i="51"/>
  <c r="B9" i="48"/>
  <c r="J9" i="48" s="1"/>
  <c r="O8" i="48"/>
  <c r="Q8" i="48" s="1"/>
  <c r="C47" i="48" s="1"/>
  <c r="F8" i="51"/>
  <c r="B8" i="48"/>
  <c r="J8" i="48" s="1"/>
  <c r="Q7" i="48"/>
  <c r="C46" i="48" s="1"/>
  <c r="O7" i="48"/>
  <c r="F7" i="51"/>
  <c r="B7" i="48"/>
  <c r="J7" i="48" s="1"/>
  <c r="Q6" i="48"/>
  <c r="C45" i="48" s="1"/>
  <c r="O6" i="48"/>
  <c r="F6" i="51"/>
  <c r="B6" i="48"/>
  <c r="J6" i="48" s="1"/>
  <c r="Q5" i="48"/>
  <c r="C44" i="48" s="1"/>
  <c r="O5" i="48"/>
  <c r="F5" i="51"/>
  <c r="B5" i="48"/>
  <c r="J5" i="48" s="1"/>
  <c r="O4" i="48"/>
  <c r="B4" i="48"/>
  <c r="J4" i="48" s="1"/>
  <c r="C2" i="48"/>
  <c r="C1" i="48"/>
  <c r="F58" i="47"/>
  <c r="F57" i="47"/>
  <c r="D57" i="47"/>
  <c r="C58" i="47" s="1"/>
  <c r="B58" i="47" s="1"/>
  <c r="F56" i="47"/>
  <c r="F55" i="47"/>
  <c r="F54" i="47"/>
  <c r="F53" i="47"/>
  <c r="F52" i="47"/>
  <c r="F51" i="47"/>
  <c r="F50" i="47"/>
  <c r="F49" i="47"/>
  <c r="F48" i="47"/>
  <c r="F47" i="47"/>
  <c r="F46" i="47"/>
  <c r="F45" i="47"/>
  <c r="F44" i="47"/>
  <c r="C44" i="47"/>
  <c r="F43" i="47"/>
  <c r="C43" i="47"/>
  <c r="E38" i="51"/>
  <c r="B38" i="47"/>
  <c r="J38" i="47" s="1"/>
  <c r="E37" i="51"/>
  <c r="B37" i="47"/>
  <c r="J37" i="47" s="1"/>
  <c r="E36" i="51"/>
  <c r="B36" i="47"/>
  <c r="J36" i="47" s="1"/>
  <c r="E35" i="51"/>
  <c r="B35" i="47"/>
  <c r="J35" i="47" s="1"/>
  <c r="E34" i="51"/>
  <c r="B34" i="47"/>
  <c r="J34" i="47" s="1"/>
  <c r="E33" i="51"/>
  <c r="B33" i="47"/>
  <c r="J33" i="47" s="1"/>
  <c r="E32" i="51"/>
  <c r="B32" i="47"/>
  <c r="J32" i="47" s="1"/>
  <c r="E31" i="51"/>
  <c r="B31" i="47"/>
  <c r="J31" i="47" s="1"/>
  <c r="E30" i="51"/>
  <c r="B30" i="47"/>
  <c r="J30" i="47" s="1"/>
  <c r="E29" i="51"/>
  <c r="B29" i="47"/>
  <c r="J29" i="47" s="1"/>
  <c r="E28" i="51"/>
  <c r="B28" i="47"/>
  <c r="J28" i="47" s="1"/>
  <c r="E27" i="51"/>
  <c r="B27" i="47"/>
  <c r="J27" i="47" s="1"/>
  <c r="E26" i="51"/>
  <c r="B26" i="47"/>
  <c r="J26" i="47" s="1"/>
  <c r="G25" i="47"/>
  <c r="E25" i="51"/>
  <c r="B25" i="47"/>
  <c r="J25" i="47" s="1"/>
  <c r="E24" i="51"/>
  <c r="B24" i="47"/>
  <c r="J24" i="47" s="1"/>
  <c r="E23" i="51"/>
  <c r="B23" i="47"/>
  <c r="J23" i="47" s="1"/>
  <c r="E22" i="51"/>
  <c r="B22" i="47"/>
  <c r="J22" i="47" s="1"/>
  <c r="E21" i="51"/>
  <c r="B21" i="47"/>
  <c r="J21" i="47" s="1"/>
  <c r="E20" i="51"/>
  <c r="B20" i="47"/>
  <c r="J20" i="47" s="1"/>
  <c r="Q19" i="47"/>
  <c r="E19" i="51"/>
  <c r="B19" i="47"/>
  <c r="J19" i="47" s="1"/>
  <c r="O18" i="47"/>
  <c r="Q18" i="47" s="1"/>
  <c r="C57" i="47" s="1"/>
  <c r="E18" i="51"/>
  <c r="B18" i="47"/>
  <c r="J18" i="47" s="1"/>
  <c r="Q17" i="47"/>
  <c r="C56" i="47" s="1"/>
  <c r="D55" i="47" s="1"/>
  <c r="O17" i="47"/>
  <c r="E17" i="51"/>
  <c r="B17" i="47"/>
  <c r="J17" i="47" s="1"/>
  <c r="O16" i="47"/>
  <c r="Q16" i="47" s="1"/>
  <c r="C55" i="47" s="1"/>
  <c r="E16" i="51"/>
  <c r="B16" i="47"/>
  <c r="J16" i="47" s="1"/>
  <c r="O15" i="47"/>
  <c r="Q15" i="47" s="1"/>
  <c r="C54" i="47" s="1"/>
  <c r="E15" i="51"/>
  <c r="B15" i="47"/>
  <c r="J15" i="47" s="1"/>
  <c r="Q14" i="47"/>
  <c r="C53" i="47" s="1"/>
  <c r="O14" i="47"/>
  <c r="E14" i="51"/>
  <c r="B14" i="47"/>
  <c r="J14" i="47" s="1"/>
  <c r="Q13" i="47"/>
  <c r="C52" i="47" s="1"/>
  <c r="O13" i="47"/>
  <c r="E13" i="51"/>
  <c r="B13" i="47"/>
  <c r="J13" i="47" s="1"/>
  <c r="Q12" i="47"/>
  <c r="C51" i="47" s="1"/>
  <c r="O12" i="47"/>
  <c r="E12" i="51"/>
  <c r="B12" i="47"/>
  <c r="J12" i="47" s="1"/>
  <c r="Q11" i="47"/>
  <c r="C50" i="47" s="1"/>
  <c r="O11" i="47"/>
  <c r="E11" i="51"/>
  <c r="B11" i="47"/>
  <c r="J11" i="47" s="1"/>
  <c r="O10" i="47"/>
  <c r="Q10" i="47" s="1"/>
  <c r="C49" i="47" s="1"/>
  <c r="E10" i="51"/>
  <c r="B10" i="47"/>
  <c r="J10" i="47" s="1"/>
  <c r="O9" i="47"/>
  <c r="Q9" i="47" s="1"/>
  <c r="C48" i="47" s="1"/>
  <c r="E9" i="51"/>
  <c r="B9" i="47"/>
  <c r="J9" i="47" s="1"/>
  <c r="O8" i="47"/>
  <c r="Q8" i="47" s="1"/>
  <c r="C47" i="47" s="1"/>
  <c r="E8" i="51"/>
  <c r="B8" i="47"/>
  <c r="J8" i="47" s="1"/>
  <c r="O7" i="47"/>
  <c r="Q7" i="47" s="1"/>
  <c r="C46" i="47" s="1"/>
  <c r="E7" i="51"/>
  <c r="B7" i="47"/>
  <c r="J7" i="47" s="1"/>
  <c r="O6" i="47"/>
  <c r="Q6" i="47" s="1"/>
  <c r="C45" i="47" s="1"/>
  <c r="E6" i="51"/>
  <c r="B6" i="47"/>
  <c r="J6" i="47" s="1"/>
  <c r="O5" i="47"/>
  <c r="Q5" i="47" s="1"/>
  <c r="E5" i="5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D38" i="51"/>
  <c r="B38" i="46"/>
  <c r="J38" i="46" s="1"/>
  <c r="D37" i="51"/>
  <c r="B37" i="46"/>
  <c r="J37" i="46" s="1"/>
  <c r="D36" i="51"/>
  <c r="B36" i="46"/>
  <c r="J36" i="46" s="1"/>
  <c r="D35" i="51"/>
  <c r="B35" i="46"/>
  <c r="J35" i="46" s="1"/>
  <c r="D34" i="51"/>
  <c r="B34" i="46"/>
  <c r="J34" i="46" s="1"/>
  <c r="D33" i="51"/>
  <c r="B33" i="46"/>
  <c r="J33" i="46" s="1"/>
  <c r="D32" i="51"/>
  <c r="B32" i="46"/>
  <c r="J32" i="46" s="1"/>
  <c r="D31" i="51"/>
  <c r="B31" i="46"/>
  <c r="J31" i="46" s="1"/>
  <c r="D30" i="51"/>
  <c r="B30" i="46"/>
  <c r="J30" i="46" s="1"/>
  <c r="D29" i="51"/>
  <c r="B29" i="46"/>
  <c r="J29" i="46" s="1"/>
  <c r="D28" i="51"/>
  <c r="B28" i="46"/>
  <c r="J28" i="46" s="1"/>
  <c r="D27" i="51"/>
  <c r="B27" i="46"/>
  <c r="J27" i="46" s="1"/>
  <c r="D26" i="51"/>
  <c r="B26" i="46"/>
  <c r="J26" i="46" s="1"/>
  <c r="G25" i="46"/>
  <c r="D25" i="51"/>
  <c r="B25" i="46"/>
  <c r="J25" i="46" s="1"/>
  <c r="D24" i="51"/>
  <c r="B24" i="46"/>
  <c r="J24" i="46" s="1"/>
  <c r="D23" i="51"/>
  <c r="B23" i="46"/>
  <c r="J23" i="46" s="1"/>
  <c r="D22" i="51"/>
  <c r="B22" i="46"/>
  <c r="J22" i="46" s="1"/>
  <c r="D21" i="51"/>
  <c r="B21" i="46"/>
  <c r="J21" i="46" s="1"/>
  <c r="D20" i="51"/>
  <c r="B20" i="46"/>
  <c r="J20" i="46" s="1"/>
  <c r="Q19" i="46"/>
  <c r="D19" i="51"/>
  <c r="B19" i="46"/>
  <c r="J19" i="46" s="1"/>
  <c r="O18" i="46"/>
  <c r="Q18" i="46" s="1"/>
  <c r="C57" i="46" s="1"/>
  <c r="D18" i="51"/>
  <c r="B18" i="46"/>
  <c r="J18" i="46" s="1"/>
  <c r="O17" i="46"/>
  <c r="Q17" i="46" s="1"/>
  <c r="C56" i="46" s="1"/>
  <c r="D17" i="51"/>
  <c r="B17" i="46"/>
  <c r="J17" i="46" s="1"/>
  <c r="O16" i="46"/>
  <c r="Q16" i="46" s="1"/>
  <c r="C55" i="46" s="1"/>
  <c r="D16" i="51"/>
  <c r="B16" i="46"/>
  <c r="J16" i="46" s="1"/>
  <c r="O15" i="46"/>
  <c r="Q15" i="46" s="1"/>
  <c r="C54" i="46" s="1"/>
  <c r="D15" i="51"/>
  <c r="B15" i="46"/>
  <c r="J15" i="46" s="1"/>
  <c r="O14" i="46"/>
  <c r="Q14" i="46" s="1"/>
  <c r="C53" i="46" s="1"/>
  <c r="D14" i="51"/>
  <c r="B14" i="46"/>
  <c r="J14" i="46" s="1"/>
  <c r="O13" i="46"/>
  <c r="Q13" i="46" s="1"/>
  <c r="C52" i="46" s="1"/>
  <c r="D13" i="51"/>
  <c r="B13" i="46"/>
  <c r="J13" i="46" s="1"/>
  <c r="O12" i="46"/>
  <c r="Q12" i="46" s="1"/>
  <c r="C51" i="46" s="1"/>
  <c r="D12" i="51"/>
  <c r="B12" i="46"/>
  <c r="J12" i="46" s="1"/>
  <c r="O11" i="46"/>
  <c r="Q11" i="46" s="1"/>
  <c r="C50" i="46" s="1"/>
  <c r="D11" i="51"/>
  <c r="B11" i="46"/>
  <c r="J11" i="46" s="1"/>
  <c r="O10" i="46"/>
  <c r="Q10" i="46" s="1"/>
  <c r="C49" i="46" s="1"/>
  <c r="D48" i="46" s="1"/>
  <c r="D10" i="51"/>
  <c r="B10" i="46"/>
  <c r="J10" i="46" s="1"/>
  <c r="O9" i="46"/>
  <c r="Q9" i="46" s="1"/>
  <c r="C48" i="46" s="1"/>
  <c r="D9" i="51"/>
  <c r="B9" i="46"/>
  <c r="J9" i="46" s="1"/>
  <c r="O8" i="46"/>
  <c r="Q8" i="46" s="1"/>
  <c r="C47" i="46" s="1"/>
  <c r="D8" i="51"/>
  <c r="B8" i="46"/>
  <c r="J8" i="46" s="1"/>
  <c r="O7" i="46"/>
  <c r="Q7" i="46" s="1"/>
  <c r="C46" i="46" s="1"/>
  <c r="D7" i="51"/>
  <c r="B7" i="46"/>
  <c r="J7" i="46" s="1"/>
  <c r="O6" i="46"/>
  <c r="Q6" i="46" s="1"/>
  <c r="C45" i="46" s="1"/>
  <c r="D6" i="51"/>
  <c r="B6" i="46"/>
  <c r="J6" i="46" s="1"/>
  <c r="O5" i="46"/>
  <c r="Q5" i="46" s="1"/>
  <c r="C44" i="46" s="1"/>
  <c r="D5" i="51"/>
  <c r="B5" i="46"/>
  <c r="J5" i="46" s="1"/>
  <c r="O4" i="46"/>
  <c r="D4" i="51"/>
  <c r="B4" i="46"/>
  <c r="J4" i="46" s="1"/>
  <c r="C2" i="46"/>
  <c r="C1" i="46"/>
  <c r="F58" i="45"/>
  <c r="F57" i="45"/>
  <c r="D57" i="45"/>
  <c r="C58" i="45" s="1"/>
  <c r="B58" i="45" s="1"/>
  <c r="F56" i="45"/>
  <c r="F55" i="45"/>
  <c r="F54" i="45"/>
  <c r="F53" i="45"/>
  <c r="F52" i="45"/>
  <c r="F51" i="45"/>
  <c r="F50" i="45"/>
  <c r="F49" i="45"/>
  <c r="F48" i="45"/>
  <c r="F47" i="45"/>
  <c r="F46" i="45"/>
  <c r="F45" i="45"/>
  <c r="F44" i="45"/>
  <c r="F43" i="45"/>
  <c r="C43" i="45"/>
  <c r="C38" i="51"/>
  <c r="B38" i="45"/>
  <c r="J38" i="45" s="1"/>
  <c r="C37" i="51"/>
  <c r="B37" i="45"/>
  <c r="J37" i="45" s="1"/>
  <c r="C36" i="51"/>
  <c r="B36" i="45"/>
  <c r="J36" i="45" s="1"/>
  <c r="C35" i="51"/>
  <c r="B35" i="45"/>
  <c r="J35" i="45" s="1"/>
  <c r="C34" i="51"/>
  <c r="B34" i="45"/>
  <c r="J34" i="45" s="1"/>
  <c r="C33" i="51"/>
  <c r="B33" i="45"/>
  <c r="J33" i="45" s="1"/>
  <c r="C32" i="51"/>
  <c r="B32" i="45"/>
  <c r="J32" i="45" s="1"/>
  <c r="C31" i="51"/>
  <c r="B31" i="45"/>
  <c r="J31" i="45" s="1"/>
  <c r="C30" i="51"/>
  <c r="B30" i="45"/>
  <c r="J30" i="45" s="1"/>
  <c r="C29" i="51"/>
  <c r="B29" i="45"/>
  <c r="J29" i="45" s="1"/>
  <c r="C28" i="51"/>
  <c r="B28" i="45"/>
  <c r="J28" i="45" s="1"/>
  <c r="C27" i="51"/>
  <c r="B27" i="45"/>
  <c r="J27" i="45" s="1"/>
  <c r="C26" i="51"/>
  <c r="B26" i="45"/>
  <c r="J26" i="45" s="1"/>
  <c r="G25" i="45"/>
  <c r="C25" i="51"/>
  <c r="B25" i="45"/>
  <c r="J25" i="45" s="1"/>
  <c r="C24" i="51"/>
  <c r="B24" i="45"/>
  <c r="J24" i="45" s="1"/>
  <c r="C23" i="51"/>
  <c r="B23" i="45"/>
  <c r="J23" i="45" s="1"/>
  <c r="C22" i="51"/>
  <c r="B22" i="45"/>
  <c r="J22" i="45" s="1"/>
  <c r="C21" i="51"/>
  <c r="B21" i="45"/>
  <c r="J21" i="45" s="1"/>
  <c r="C20" i="51"/>
  <c r="B20" i="45"/>
  <c r="J20" i="45" s="1"/>
  <c r="Q19" i="45"/>
  <c r="C19" i="51"/>
  <c r="B19" i="45"/>
  <c r="J19" i="45" s="1"/>
  <c r="O18" i="45"/>
  <c r="Q18" i="45" s="1"/>
  <c r="C57" i="45" s="1"/>
  <c r="B57" i="45" s="1"/>
  <c r="C18" i="51"/>
  <c r="B18" i="45"/>
  <c r="J18" i="45" s="1"/>
  <c r="Q17" i="45"/>
  <c r="C56" i="45" s="1"/>
  <c r="D55" i="45" s="1"/>
  <c r="O17" i="45"/>
  <c r="C17" i="51"/>
  <c r="B17" i="45"/>
  <c r="J17" i="45" s="1"/>
  <c r="O16" i="45"/>
  <c r="Q16" i="45" s="1"/>
  <c r="C55" i="45" s="1"/>
  <c r="D54" i="45" s="1"/>
  <c r="C16" i="51"/>
  <c r="B16" i="45"/>
  <c r="J16" i="45" s="1"/>
  <c r="O15" i="45"/>
  <c r="Q15" i="45" s="1"/>
  <c r="C54" i="45" s="1"/>
  <c r="D53" i="45" s="1"/>
  <c r="C15" i="51"/>
  <c r="B15" i="45"/>
  <c r="J15" i="45" s="1"/>
  <c r="O14" i="45"/>
  <c r="Q14" i="45" s="1"/>
  <c r="C53" i="45" s="1"/>
  <c r="C14" i="51"/>
  <c r="B14" i="45"/>
  <c r="J14" i="45" s="1"/>
  <c r="O13" i="45"/>
  <c r="Q13" i="45" s="1"/>
  <c r="C52" i="45" s="1"/>
  <c r="D51" i="45" s="1"/>
  <c r="C13" i="51"/>
  <c r="B13" i="45"/>
  <c r="J13" i="45" s="1"/>
  <c r="O12" i="45"/>
  <c r="Q12" i="45" s="1"/>
  <c r="C51" i="45" s="1"/>
  <c r="D50" i="45" s="1"/>
  <c r="C12" i="51"/>
  <c r="B12" i="45"/>
  <c r="J12" i="45" s="1"/>
  <c r="Q11" i="45"/>
  <c r="C50" i="45" s="1"/>
  <c r="D49" i="45" s="1"/>
  <c r="O11" i="45"/>
  <c r="C11" i="51"/>
  <c r="B11" i="45"/>
  <c r="J11" i="45" s="1"/>
  <c r="O10" i="45"/>
  <c r="Q10" i="45" s="1"/>
  <c r="C49" i="45" s="1"/>
  <c r="C10" i="51"/>
  <c r="B10" i="45"/>
  <c r="J10" i="45" s="1"/>
  <c r="O9" i="45"/>
  <c r="Q9" i="45" s="1"/>
  <c r="C48" i="45" s="1"/>
  <c r="D47" i="45" s="1"/>
  <c r="C9" i="51"/>
  <c r="B9" i="45"/>
  <c r="J9" i="45" s="1"/>
  <c r="O8" i="45"/>
  <c r="Q8" i="45" s="1"/>
  <c r="C47" i="45" s="1"/>
  <c r="D46" i="45" s="1"/>
  <c r="C8" i="51"/>
  <c r="B8" i="45"/>
  <c r="J8" i="45" s="1"/>
  <c r="O7" i="45"/>
  <c r="Q7" i="45" s="1"/>
  <c r="C46" i="45" s="1"/>
  <c r="D45" i="45" s="1"/>
  <c r="C7" i="51"/>
  <c r="B7" i="45"/>
  <c r="J7" i="45" s="1"/>
  <c r="O6" i="45"/>
  <c r="Q6" i="45" s="1"/>
  <c r="C45" i="45" s="1"/>
  <c r="C6" i="51"/>
  <c r="B6" i="45"/>
  <c r="J6" i="45" s="1"/>
  <c r="O5" i="45"/>
  <c r="Q5" i="45" s="1"/>
  <c r="C44" i="45" s="1"/>
  <c r="D43" i="45" s="1"/>
  <c r="B43" i="45" s="1"/>
  <c r="C5" i="51"/>
  <c r="B5" i="45"/>
  <c r="J5" i="45" s="1"/>
  <c r="O4" i="45"/>
  <c r="C4" i="5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M38" i="51"/>
  <c r="B38" i="44"/>
  <c r="J38" i="44" s="1"/>
  <c r="M37" i="51"/>
  <c r="B37" i="44"/>
  <c r="J37" i="44" s="1"/>
  <c r="M36" i="51"/>
  <c r="B36" i="44"/>
  <c r="J36" i="44" s="1"/>
  <c r="M35" i="51"/>
  <c r="B35" i="44"/>
  <c r="J35" i="44" s="1"/>
  <c r="M34" i="51"/>
  <c r="B34" i="44"/>
  <c r="J34" i="44" s="1"/>
  <c r="M33" i="51"/>
  <c r="B33" i="44"/>
  <c r="J33" i="44" s="1"/>
  <c r="M32" i="51"/>
  <c r="B32" i="44"/>
  <c r="J32" i="44" s="1"/>
  <c r="M31" i="51"/>
  <c r="B31" i="44"/>
  <c r="J31" i="44" s="1"/>
  <c r="M30" i="51"/>
  <c r="B30" i="44"/>
  <c r="J30" i="44" s="1"/>
  <c r="M29" i="51"/>
  <c r="B29" i="44"/>
  <c r="J29" i="44" s="1"/>
  <c r="M28" i="51"/>
  <c r="B28" i="44"/>
  <c r="J28" i="44" s="1"/>
  <c r="M27" i="51"/>
  <c r="B27" i="44"/>
  <c r="J27" i="44" s="1"/>
  <c r="M26" i="51"/>
  <c r="B26" i="44"/>
  <c r="J26" i="44" s="1"/>
  <c r="G25" i="44"/>
  <c r="M25" i="51"/>
  <c r="B25" i="44"/>
  <c r="J25" i="44" s="1"/>
  <c r="M24" i="51"/>
  <c r="B24" i="44"/>
  <c r="J24" i="44" s="1"/>
  <c r="M23" i="51"/>
  <c r="B23" i="44"/>
  <c r="J23" i="44" s="1"/>
  <c r="M22" i="51"/>
  <c r="B22" i="44"/>
  <c r="J22" i="44" s="1"/>
  <c r="M21" i="51"/>
  <c r="B21" i="44"/>
  <c r="J21" i="44" s="1"/>
  <c r="M20" i="51"/>
  <c r="B20" i="44"/>
  <c r="J20" i="44" s="1"/>
  <c r="Q19" i="44"/>
  <c r="M19" i="51"/>
  <c r="B19" i="44"/>
  <c r="J19" i="44" s="1"/>
  <c r="O18" i="44"/>
  <c r="Q18" i="44" s="1"/>
  <c r="C57" i="44" s="1"/>
  <c r="B57" i="44" s="1"/>
  <c r="M18" i="51"/>
  <c r="B18" i="44"/>
  <c r="J18" i="44" s="1"/>
  <c r="Q17" i="44"/>
  <c r="C56" i="44" s="1"/>
  <c r="D55" i="44" s="1"/>
  <c r="O17" i="44"/>
  <c r="M17" i="51"/>
  <c r="B17" i="44"/>
  <c r="J17" i="44" s="1"/>
  <c r="O16" i="44"/>
  <c r="Q16" i="44" s="1"/>
  <c r="C55" i="44" s="1"/>
  <c r="D54" i="44" s="1"/>
  <c r="M16" i="51"/>
  <c r="B16" i="44"/>
  <c r="J16" i="44" s="1"/>
  <c r="O15" i="44"/>
  <c r="Q15" i="44" s="1"/>
  <c r="C54" i="44" s="1"/>
  <c r="D53" i="44" s="1"/>
  <c r="M15" i="51"/>
  <c r="B15" i="44"/>
  <c r="J15" i="44" s="1"/>
  <c r="O14" i="44"/>
  <c r="Q14" i="44" s="1"/>
  <c r="C53" i="44" s="1"/>
  <c r="M14" i="51"/>
  <c r="B14" i="44"/>
  <c r="J14" i="44" s="1"/>
  <c r="O13" i="44"/>
  <c r="Q13" i="44" s="1"/>
  <c r="C52" i="44" s="1"/>
  <c r="D51" i="44" s="1"/>
  <c r="M13" i="51"/>
  <c r="B13" i="44"/>
  <c r="J13" i="44" s="1"/>
  <c r="O12" i="44"/>
  <c r="Q12" i="44" s="1"/>
  <c r="C51" i="44" s="1"/>
  <c r="D50" i="44" s="1"/>
  <c r="M12" i="51"/>
  <c r="B12" i="44"/>
  <c r="J12" i="44" s="1"/>
  <c r="Q11" i="44"/>
  <c r="C50" i="44" s="1"/>
  <c r="B50" i="44" s="1"/>
  <c r="O11" i="44"/>
  <c r="M11" i="51"/>
  <c r="B11" i="44"/>
  <c r="J11" i="44" s="1"/>
  <c r="O10" i="44"/>
  <c r="Q10" i="44" s="1"/>
  <c r="C49" i="44" s="1"/>
  <c r="M10" i="51"/>
  <c r="B10" i="44"/>
  <c r="J10" i="44" s="1"/>
  <c r="O9" i="44"/>
  <c r="Q9" i="44" s="1"/>
  <c r="C48" i="44" s="1"/>
  <c r="D47" i="44" s="1"/>
  <c r="M9" i="51"/>
  <c r="B9" i="44"/>
  <c r="J9" i="44" s="1"/>
  <c r="O8" i="44"/>
  <c r="Q8" i="44" s="1"/>
  <c r="C47" i="44" s="1"/>
  <c r="D46" i="44" s="1"/>
  <c r="M8" i="51"/>
  <c r="B8" i="44"/>
  <c r="J8" i="44" s="1"/>
  <c r="O7" i="44"/>
  <c r="Q7" i="44" s="1"/>
  <c r="C46" i="44" s="1"/>
  <c r="M7" i="51"/>
  <c r="B7" i="44"/>
  <c r="J7" i="44" s="1"/>
  <c r="O6" i="44"/>
  <c r="Q6" i="44" s="1"/>
  <c r="C45" i="44" s="1"/>
  <c r="M6" i="51"/>
  <c r="B6" i="44"/>
  <c r="J6" i="44" s="1"/>
  <c r="O5" i="44"/>
  <c r="Q5" i="44" s="1"/>
  <c r="C44" i="44" s="1"/>
  <c r="D43" i="44" s="1"/>
  <c r="B43" i="44" s="1"/>
  <c r="M5" i="51"/>
  <c r="B5" i="44"/>
  <c r="J5" i="44" s="1"/>
  <c r="O4" i="44"/>
  <c r="B4" i="44"/>
  <c r="J4" i="44" s="1"/>
  <c r="C2" i="44"/>
  <c r="C1" i="44"/>
  <c r="F58" i="43"/>
  <c r="F57" i="43"/>
  <c r="D57" i="43"/>
  <c r="C58" i="43" s="1"/>
  <c r="B58" i="43" s="1"/>
  <c r="F56" i="43"/>
  <c r="F55" i="43"/>
  <c r="F54" i="43"/>
  <c r="F53" i="43"/>
  <c r="F52" i="43"/>
  <c r="F51" i="43"/>
  <c r="F50" i="43"/>
  <c r="F49" i="43"/>
  <c r="F48" i="43"/>
  <c r="F47" i="43"/>
  <c r="F46" i="43"/>
  <c r="F45" i="43"/>
  <c r="F44" i="43"/>
  <c r="F43" i="43"/>
  <c r="C43" i="43"/>
  <c r="L38" i="51"/>
  <c r="B38" i="43"/>
  <c r="J38" i="43" s="1"/>
  <c r="L37" i="51"/>
  <c r="B37" i="43"/>
  <c r="J37" i="43" s="1"/>
  <c r="L36" i="51"/>
  <c r="B36" i="43"/>
  <c r="J36" i="43" s="1"/>
  <c r="L35" i="51"/>
  <c r="B35" i="43"/>
  <c r="J35" i="43" s="1"/>
  <c r="L34" i="51"/>
  <c r="B34" i="43"/>
  <c r="J34" i="43" s="1"/>
  <c r="L33" i="51"/>
  <c r="B33" i="43"/>
  <c r="J33" i="43" s="1"/>
  <c r="L32" i="51"/>
  <c r="B32" i="43"/>
  <c r="J32" i="43" s="1"/>
  <c r="L31" i="51"/>
  <c r="B31" i="43"/>
  <c r="J31" i="43" s="1"/>
  <c r="L30" i="51"/>
  <c r="B30" i="43"/>
  <c r="J30" i="43" s="1"/>
  <c r="L29" i="51"/>
  <c r="B29" i="43"/>
  <c r="J29" i="43" s="1"/>
  <c r="L28" i="51"/>
  <c r="B28" i="43"/>
  <c r="J28" i="43" s="1"/>
  <c r="L27" i="51"/>
  <c r="B27" i="43"/>
  <c r="J27" i="43" s="1"/>
  <c r="L26" i="51"/>
  <c r="B26" i="43"/>
  <c r="J26" i="43" s="1"/>
  <c r="G25" i="43"/>
  <c r="L25" i="51"/>
  <c r="B25" i="43"/>
  <c r="J25" i="43" s="1"/>
  <c r="L24" i="51"/>
  <c r="B24" i="43"/>
  <c r="J24" i="43" s="1"/>
  <c r="L23" i="51"/>
  <c r="B23" i="43"/>
  <c r="J23" i="43" s="1"/>
  <c r="L22" i="51"/>
  <c r="B22" i="43"/>
  <c r="J22" i="43" s="1"/>
  <c r="L21" i="51"/>
  <c r="B21" i="43"/>
  <c r="J21" i="43" s="1"/>
  <c r="L20" i="51"/>
  <c r="B20" i="43"/>
  <c r="J20" i="43" s="1"/>
  <c r="Q19" i="43"/>
  <c r="L19" i="51"/>
  <c r="B19" i="43"/>
  <c r="J19" i="43" s="1"/>
  <c r="O18" i="43"/>
  <c r="Q18" i="43" s="1"/>
  <c r="C57" i="43" s="1"/>
  <c r="B57" i="43" s="1"/>
  <c r="L18" i="51"/>
  <c r="B18" i="43"/>
  <c r="J18" i="43" s="1"/>
  <c r="Q17" i="43"/>
  <c r="C56" i="43" s="1"/>
  <c r="D55" i="43" s="1"/>
  <c r="O17" i="43"/>
  <c r="L17" i="51"/>
  <c r="B17" i="43"/>
  <c r="J17" i="43" s="1"/>
  <c r="O16" i="43"/>
  <c r="Q16" i="43" s="1"/>
  <c r="C55" i="43" s="1"/>
  <c r="D54" i="43" s="1"/>
  <c r="L16" i="51"/>
  <c r="B16" i="43"/>
  <c r="J16" i="43" s="1"/>
  <c r="O15" i="43"/>
  <c r="Q15" i="43" s="1"/>
  <c r="C54" i="43" s="1"/>
  <c r="L15" i="51"/>
  <c r="B15" i="43"/>
  <c r="J15" i="43" s="1"/>
  <c r="Q14" i="43"/>
  <c r="C53" i="43" s="1"/>
  <c r="D52" i="43" s="1"/>
  <c r="O14" i="43"/>
  <c r="L14" i="51"/>
  <c r="B14" i="43"/>
  <c r="J14" i="43" s="1"/>
  <c r="O13" i="43"/>
  <c r="Q13" i="43" s="1"/>
  <c r="C52" i="43" s="1"/>
  <c r="D51" i="43" s="1"/>
  <c r="L13" i="51"/>
  <c r="B13" i="43"/>
  <c r="J13" i="43" s="1"/>
  <c r="O12" i="43"/>
  <c r="Q12" i="43" s="1"/>
  <c r="C51" i="43" s="1"/>
  <c r="D50" i="43" s="1"/>
  <c r="L12" i="51"/>
  <c r="B12" i="43"/>
  <c r="J12" i="43" s="1"/>
  <c r="Q11" i="43"/>
  <c r="C50" i="43" s="1"/>
  <c r="O11" i="43"/>
  <c r="L11" i="51"/>
  <c r="B11" i="43"/>
  <c r="J11" i="43" s="1"/>
  <c r="O10" i="43"/>
  <c r="Q10" i="43" s="1"/>
  <c r="C49" i="43" s="1"/>
  <c r="D48" i="43" s="1"/>
  <c r="L10" i="51"/>
  <c r="B10" i="43"/>
  <c r="J10" i="43" s="1"/>
  <c r="O9" i="43"/>
  <c r="Q9" i="43" s="1"/>
  <c r="C48" i="43" s="1"/>
  <c r="D47" i="43" s="1"/>
  <c r="L9" i="51"/>
  <c r="B9" i="43"/>
  <c r="J9" i="43" s="1"/>
  <c r="Q8" i="43"/>
  <c r="C47" i="43" s="1"/>
  <c r="B47" i="43" s="1"/>
  <c r="O8" i="43"/>
  <c r="L8" i="51"/>
  <c r="B8" i="43"/>
  <c r="J8" i="43" s="1"/>
  <c r="O7" i="43"/>
  <c r="Q7" i="43" s="1"/>
  <c r="C46" i="43" s="1"/>
  <c r="L7" i="51"/>
  <c r="B7" i="43"/>
  <c r="J7" i="43" s="1"/>
  <c r="O6" i="43"/>
  <c r="Q6" i="43" s="1"/>
  <c r="C45" i="43" s="1"/>
  <c r="D44" i="43" s="1"/>
  <c r="L6" i="51"/>
  <c r="B6" i="43"/>
  <c r="J6" i="43" s="1"/>
  <c r="O5" i="43"/>
  <c r="Q5" i="43" s="1"/>
  <c r="C44" i="43" s="1"/>
  <c r="D43" i="43" s="1"/>
  <c r="B43" i="43" s="1"/>
  <c r="L5" i="5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B38" i="42"/>
  <c r="J38" i="42" s="1"/>
  <c r="B37" i="42"/>
  <c r="J37" i="42" s="1"/>
  <c r="B36" i="42"/>
  <c r="J36" i="42" s="1"/>
  <c r="B35" i="42"/>
  <c r="J35" i="42" s="1"/>
  <c r="B34" i="42"/>
  <c r="J34" i="42" s="1"/>
  <c r="B33" i="42"/>
  <c r="J33" i="42" s="1"/>
  <c r="B32" i="42"/>
  <c r="J32" i="42" s="1"/>
  <c r="B31" i="42"/>
  <c r="J31" i="42" s="1"/>
  <c r="B30" i="42"/>
  <c r="J30" i="42" s="1"/>
  <c r="B29" i="42"/>
  <c r="J29" i="42" s="1"/>
  <c r="B28" i="42"/>
  <c r="J28" i="42" s="1"/>
  <c r="B27" i="42"/>
  <c r="J27" i="42" s="1"/>
  <c r="B26" i="42"/>
  <c r="J26" i="42" s="1"/>
  <c r="G25" i="42"/>
  <c r="B25" i="42"/>
  <c r="J25" i="42" s="1"/>
  <c r="B24" i="42"/>
  <c r="J24" i="42" s="1"/>
  <c r="B23" i="42"/>
  <c r="J23" i="42" s="1"/>
  <c r="B22" i="42"/>
  <c r="J22" i="42" s="1"/>
  <c r="B21" i="42"/>
  <c r="J21" i="42" s="1"/>
  <c r="B20" i="42"/>
  <c r="J20" i="42" s="1"/>
  <c r="Q19" i="42"/>
  <c r="B19" i="42"/>
  <c r="J19" i="42" s="1"/>
  <c r="Q18" i="42"/>
  <c r="C57" i="42" s="1"/>
  <c r="O18" i="42"/>
  <c r="B18" i="42"/>
  <c r="J18" i="42" s="1"/>
  <c r="O17" i="42"/>
  <c r="Q17" i="42" s="1"/>
  <c r="C56" i="42" s="1"/>
  <c r="B17" i="42"/>
  <c r="J17" i="42" s="1"/>
  <c r="Q16" i="42"/>
  <c r="C55" i="42" s="1"/>
  <c r="O16" i="42"/>
  <c r="B16" i="42"/>
  <c r="J16" i="42" s="1"/>
  <c r="Q15" i="42"/>
  <c r="C54" i="42" s="1"/>
  <c r="O15" i="42"/>
  <c r="B15" i="42"/>
  <c r="J15" i="42" s="1"/>
  <c r="O14" i="42"/>
  <c r="Q14" i="42" s="1"/>
  <c r="C53" i="42" s="1"/>
  <c r="B14" i="42"/>
  <c r="J14" i="42" s="1"/>
  <c r="O13" i="42"/>
  <c r="Q13" i="42" s="1"/>
  <c r="C52" i="42" s="1"/>
  <c r="G13" i="1"/>
  <c r="B13" i="42"/>
  <c r="J13" i="42" s="1"/>
  <c r="O12" i="42"/>
  <c r="Q12" i="42" s="1"/>
  <c r="C51" i="42" s="1"/>
  <c r="B12" i="42"/>
  <c r="J12" i="42" s="1"/>
  <c r="O11" i="42"/>
  <c r="Q11" i="42" s="1"/>
  <c r="C50" i="42" s="1"/>
  <c r="G11" i="1"/>
  <c r="B11" i="42"/>
  <c r="J11" i="42" s="1"/>
  <c r="Q10" i="42"/>
  <c r="C49" i="42" s="1"/>
  <c r="O10" i="42"/>
  <c r="G10" i="1"/>
  <c r="B10" i="42"/>
  <c r="J10" i="42" s="1"/>
  <c r="Q9" i="42"/>
  <c r="C48" i="42" s="1"/>
  <c r="O9" i="42"/>
  <c r="B9" i="42"/>
  <c r="J9" i="42" s="1"/>
  <c r="O8" i="42"/>
  <c r="Q8" i="42" s="1"/>
  <c r="C47" i="42" s="1"/>
  <c r="G8" i="1"/>
  <c r="B8" i="42"/>
  <c r="J8" i="42" s="1"/>
  <c r="Q7" i="42"/>
  <c r="C46" i="42" s="1"/>
  <c r="O7" i="42"/>
  <c r="G7" i="1"/>
  <c r="B7" i="42"/>
  <c r="J7" i="42" s="1"/>
  <c r="Q6" i="42"/>
  <c r="C45" i="42" s="1"/>
  <c r="O6" i="42"/>
  <c r="G6" i="1"/>
  <c r="B6" i="42"/>
  <c r="J6" i="42" s="1"/>
  <c r="Q5" i="42"/>
  <c r="C44" i="42" s="1"/>
  <c r="O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B38" i="41"/>
  <c r="J38" i="41" s="1"/>
  <c r="B37" i="41"/>
  <c r="J37" i="41" s="1"/>
  <c r="B36" i="41"/>
  <c r="J36" i="41" s="1"/>
  <c r="B35" i="41"/>
  <c r="J35" i="41" s="1"/>
  <c r="B34" i="41"/>
  <c r="J34" i="41" s="1"/>
  <c r="B33" i="41"/>
  <c r="J33" i="41" s="1"/>
  <c r="B32" i="41"/>
  <c r="J32" i="41" s="1"/>
  <c r="B31" i="41"/>
  <c r="J31" i="41" s="1"/>
  <c r="B30" i="41"/>
  <c r="J30" i="41" s="1"/>
  <c r="B29" i="41"/>
  <c r="J29" i="41" s="1"/>
  <c r="B28" i="41"/>
  <c r="J28" i="41" s="1"/>
  <c r="B27" i="41"/>
  <c r="J27" i="41" s="1"/>
  <c r="B26" i="41"/>
  <c r="J26" i="41" s="1"/>
  <c r="G25" i="41"/>
  <c r="B25" i="41"/>
  <c r="J25" i="41" s="1"/>
  <c r="B24" i="41"/>
  <c r="J24" i="41" s="1"/>
  <c r="B23" i="41"/>
  <c r="J23" i="41" s="1"/>
  <c r="B22" i="41"/>
  <c r="J22" i="41" s="1"/>
  <c r="B21" i="41"/>
  <c r="J21" i="41" s="1"/>
  <c r="B20" i="41"/>
  <c r="J20" i="41" s="1"/>
  <c r="Q19" i="41"/>
  <c r="B19" i="41"/>
  <c r="J19" i="41" s="1"/>
  <c r="O18" i="41"/>
  <c r="Q18" i="41" s="1"/>
  <c r="C57" i="41" s="1"/>
  <c r="B18" i="41"/>
  <c r="J18" i="41" s="1"/>
  <c r="O17" i="41"/>
  <c r="Q17" i="41" s="1"/>
  <c r="C56" i="41" s="1"/>
  <c r="B17" i="41"/>
  <c r="J17" i="41" s="1"/>
  <c r="O16" i="41"/>
  <c r="Q16" i="41" s="1"/>
  <c r="C55" i="41" s="1"/>
  <c r="B16" i="41"/>
  <c r="J16" i="41" s="1"/>
  <c r="O15" i="41"/>
  <c r="Q15" i="41" s="1"/>
  <c r="C54" i="41" s="1"/>
  <c r="B15" i="41"/>
  <c r="J15" i="41" s="1"/>
  <c r="O14" i="41"/>
  <c r="Q14" i="41" s="1"/>
  <c r="C53" i="41" s="1"/>
  <c r="B14" i="41"/>
  <c r="J14" i="41" s="1"/>
  <c r="O13" i="41"/>
  <c r="Q13" i="41" s="1"/>
  <c r="C52" i="41" s="1"/>
  <c r="B13" i="41"/>
  <c r="J13" i="41" s="1"/>
  <c r="O12" i="41"/>
  <c r="Q12" i="41" s="1"/>
  <c r="C51" i="41" s="1"/>
  <c r="F12" i="1"/>
  <c r="B12" i="41"/>
  <c r="J12" i="41" s="1"/>
  <c r="O11" i="41"/>
  <c r="Q11" i="41" s="1"/>
  <c r="C50" i="41" s="1"/>
  <c r="B11" i="41"/>
  <c r="J11" i="41" s="1"/>
  <c r="Q10" i="41"/>
  <c r="C49" i="41" s="1"/>
  <c r="O10" i="41"/>
  <c r="F10" i="1"/>
  <c r="B10" i="41"/>
  <c r="J10" i="41" s="1"/>
  <c r="Q9" i="41"/>
  <c r="C48" i="41" s="1"/>
  <c r="O9" i="41"/>
  <c r="B9" i="41"/>
  <c r="J9" i="41" s="1"/>
  <c r="Q8" i="41"/>
  <c r="C47" i="41" s="1"/>
  <c r="O8" i="41"/>
  <c r="B8" i="41"/>
  <c r="J8" i="41" s="1"/>
  <c r="O7" i="41"/>
  <c r="Q7" i="41" s="1"/>
  <c r="C46" i="41" s="1"/>
  <c r="B7" i="41"/>
  <c r="J7" i="41" s="1"/>
  <c r="O6" i="41"/>
  <c r="Q6" i="41" s="1"/>
  <c r="C45" i="41" s="1"/>
  <c r="F6" i="1"/>
  <c r="B6" i="41"/>
  <c r="J6" i="41" s="1"/>
  <c r="Q5" i="41"/>
  <c r="C44" i="41" s="1"/>
  <c r="O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E38" i="1"/>
  <c r="B38" i="40"/>
  <c r="J38" i="40" s="1"/>
  <c r="B37" i="40"/>
  <c r="J37" i="40" s="1"/>
  <c r="B36" i="40"/>
  <c r="J36" i="40" s="1"/>
  <c r="B35" i="40"/>
  <c r="J35" i="40" s="1"/>
  <c r="E34" i="1"/>
  <c r="B34" i="40"/>
  <c r="J34" i="40" s="1"/>
  <c r="B33" i="40"/>
  <c r="J33" i="40" s="1"/>
  <c r="E32" i="1"/>
  <c r="B32" i="40"/>
  <c r="J32" i="40" s="1"/>
  <c r="B31" i="40"/>
  <c r="J31" i="40" s="1"/>
  <c r="E30" i="1"/>
  <c r="B30" i="40"/>
  <c r="J30" i="40" s="1"/>
  <c r="B29" i="40"/>
  <c r="J29" i="40" s="1"/>
  <c r="B28" i="40"/>
  <c r="J28" i="40" s="1"/>
  <c r="B27" i="40"/>
  <c r="J27" i="40" s="1"/>
  <c r="E26" i="1"/>
  <c r="B26" i="40"/>
  <c r="J26" i="40" s="1"/>
  <c r="G25" i="40"/>
  <c r="B25" i="40"/>
  <c r="J25" i="40" s="1"/>
  <c r="B24" i="40"/>
  <c r="J24" i="40" s="1"/>
  <c r="B23" i="40"/>
  <c r="J23" i="40" s="1"/>
  <c r="E22" i="1"/>
  <c r="B22" i="40"/>
  <c r="J22" i="40" s="1"/>
  <c r="B21" i="40"/>
  <c r="J21" i="40" s="1"/>
  <c r="B20" i="40"/>
  <c r="J20" i="40" s="1"/>
  <c r="Q19" i="40"/>
  <c r="B19" i="40"/>
  <c r="J19" i="40" s="1"/>
  <c r="O18" i="40"/>
  <c r="Q18" i="40" s="1"/>
  <c r="C57" i="40" s="1"/>
  <c r="B18" i="40"/>
  <c r="J18" i="40" s="1"/>
  <c r="O17" i="40"/>
  <c r="Q17" i="40" s="1"/>
  <c r="C56" i="40" s="1"/>
  <c r="B17" i="40"/>
  <c r="J17" i="40" s="1"/>
  <c r="Q16" i="40"/>
  <c r="C55" i="40" s="1"/>
  <c r="O16" i="40"/>
  <c r="E16" i="1"/>
  <c r="B16" i="40"/>
  <c r="J16" i="40" s="1"/>
  <c r="Q15" i="40"/>
  <c r="C54" i="40" s="1"/>
  <c r="O15" i="40"/>
  <c r="B15" i="40"/>
  <c r="J15" i="40" s="1"/>
  <c r="O14" i="40"/>
  <c r="Q14" i="40" s="1"/>
  <c r="C53" i="40" s="1"/>
  <c r="B14" i="40"/>
  <c r="J14" i="40" s="1"/>
  <c r="Q13" i="40"/>
  <c r="C52" i="40" s="1"/>
  <c r="O13" i="40"/>
  <c r="B13" i="40"/>
  <c r="J13" i="40" s="1"/>
  <c r="Q12" i="40"/>
  <c r="C51" i="40" s="1"/>
  <c r="O12" i="40"/>
  <c r="E12" i="1"/>
  <c r="B12" i="40"/>
  <c r="J12" i="40" s="1"/>
  <c r="O11" i="40"/>
  <c r="Q11" i="40" s="1"/>
  <c r="C50" i="40" s="1"/>
  <c r="B11" i="40"/>
  <c r="J11" i="40" s="1"/>
  <c r="Q10" i="40"/>
  <c r="C49" i="40" s="1"/>
  <c r="O10" i="40"/>
  <c r="B10" i="40"/>
  <c r="J10" i="40" s="1"/>
  <c r="Q9" i="40"/>
  <c r="C48" i="40" s="1"/>
  <c r="O9" i="40"/>
  <c r="B9" i="40"/>
  <c r="J9" i="40" s="1"/>
  <c r="O8" i="40"/>
  <c r="Q8" i="40" s="1"/>
  <c r="C47" i="40" s="1"/>
  <c r="B8" i="40"/>
  <c r="J8" i="40" s="1"/>
  <c r="O7" i="40"/>
  <c r="Q7" i="40" s="1"/>
  <c r="C46" i="40" s="1"/>
  <c r="E7" i="1"/>
  <c r="B7" i="40"/>
  <c r="J7" i="40" s="1"/>
  <c r="O6" i="40"/>
  <c r="Q6" i="40" s="1"/>
  <c r="C45" i="40" s="1"/>
  <c r="B6" i="40"/>
  <c r="J6" i="40" s="1"/>
  <c r="O5" i="40"/>
  <c r="Q5" i="40" s="1"/>
  <c r="C44" i="40" s="1"/>
  <c r="E5" i="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B37" i="39"/>
  <c r="J37" i="39" s="1"/>
  <c r="B36" i="39"/>
  <c r="J36" i="39" s="1"/>
  <c r="B35" i="39"/>
  <c r="J35" i="39" s="1"/>
  <c r="B34" i="39"/>
  <c r="J34" i="39" s="1"/>
  <c r="B33" i="39"/>
  <c r="J33" i="39" s="1"/>
  <c r="B32" i="39"/>
  <c r="J32" i="39" s="1"/>
  <c r="B31" i="39"/>
  <c r="J31" i="39" s="1"/>
  <c r="B30" i="39"/>
  <c r="J30" i="39" s="1"/>
  <c r="B29" i="39"/>
  <c r="J29" i="39" s="1"/>
  <c r="B28" i="39"/>
  <c r="J28" i="39" s="1"/>
  <c r="B27" i="39"/>
  <c r="J27" i="39" s="1"/>
  <c r="B26" i="39"/>
  <c r="J26" i="39" s="1"/>
  <c r="G25" i="39"/>
  <c r="D25" i="1"/>
  <c r="B25" i="39"/>
  <c r="J25" i="39" s="1"/>
  <c r="B24" i="39"/>
  <c r="J24" i="39" s="1"/>
  <c r="D23" i="1"/>
  <c r="B23" i="39"/>
  <c r="J23" i="39" s="1"/>
  <c r="B22" i="39"/>
  <c r="J22" i="39" s="1"/>
  <c r="B21" i="39"/>
  <c r="J21" i="39" s="1"/>
  <c r="B20" i="39"/>
  <c r="J20" i="39" s="1"/>
  <c r="Q19" i="39"/>
  <c r="B19" i="39"/>
  <c r="J19" i="39" s="1"/>
  <c r="O18" i="39"/>
  <c r="Q18" i="39" s="1"/>
  <c r="C57" i="39" s="1"/>
  <c r="B18" i="39"/>
  <c r="J18" i="39" s="1"/>
  <c r="Q17" i="39"/>
  <c r="C56" i="39" s="1"/>
  <c r="O17" i="39"/>
  <c r="D17" i="1"/>
  <c r="B17" i="39"/>
  <c r="J17" i="39" s="1"/>
  <c r="Q16" i="39"/>
  <c r="C55" i="39" s="1"/>
  <c r="O16" i="39"/>
  <c r="B16" i="39"/>
  <c r="J16" i="39" s="1"/>
  <c r="Q15" i="39"/>
  <c r="C54" i="39" s="1"/>
  <c r="O15" i="39"/>
  <c r="D15" i="1"/>
  <c r="B15" i="39"/>
  <c r="J15" i="39" s="1"/>
  <c r="Q14" i="39"/>
  <c r="C53" i="39" s="1"/>
  <c r="O14" i="39"/>
  <c r="B14" i="39"/>
  <c r="J14" i="39" s="1"/>
  <c r="O13" i="39"/>
  <c r="Q13" i="39" s="1"/>
  <c r="C52" i="39" s="1"/>
  <c r="D13" i="1"/>
  <c r="B13" i="39"/>
  <c r="J13" i="39" s="1"/>
  <c r="O12" i="39"/>
  <c r="Q12" i="39" s="1"/>
  <c r="C51" i="39" s="1"/>
  <c r="B12" i="39"/>
  <c r="J12" i="39" s="1"/>
  <c r="O11" i="39"/>
  <c r="Q11" i="39" s="1"/>
  <c r="C50" i="39" s="1"/>
  <c r="D11" i="1"/>
  <c r="B11" i="39"/>
  <c r="J11" i="39" s="1"/>
  <c r="O10" i="39"/>
  <c r="Q10" i="39" s="1"/>
  <c r="C49" i="39" s="1"/>
  <c r="B10" i="39"/>
  <c r="J10" i="39" s="1"/>
  <c r="O9" i="39"/>
  <c r="Q9" i="39" s="1"/>
  <c r="C48" i="39" s="1"/>
  <c r="D9" i="1"/>
  <c r="B9" i="39"/>
  <c r="J9" i="39" s="1"/>
  <c r="O8" i="39"/>
  <c r="Q8" i="39" s="1"/>
  <c r="C47" i="39" s="1"/>
  <c r="B8" i="39"/>
  <c r="J8" i="39" s="1"/>
  <c r="O7" i="39"/>
  <c r="Q7" i="39" s="1"/>
  <c r="C46" i="39" s="1"/>
  <c r="D7" i="1"/>
  <c r="B7" i="39"/>
  <c r="J7" i="39" s="1"/>
  <c r="O6" i="39"/>
  <c r="Q6" i="39" s="1"/>
  <c r="C45" i="39" s="1"/>
  <c r="B6" i="39"/>
  <c r="J6" i="39" s="1"/>
  <c r="Q5" i="39"/>
  <c r="C44" i="39" s="1"/>
  <c r="O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B38" i="38"/>
  <c r="J38" i="38" s="1"/>
  <c r="B37" i="38"/>
  <c r="J37" i="38" s="1"/>
  <c r="B36" i="38"/>
  <c r="J36" i="38" s="1"/>
  <c r="B35" i="38"/>
  <c r="J35" i="38" s="1"/>
  <c r="B34" i="38"/>
  <c r="J34" i="38" s="1"/>
  <c r="B33" i="38"/>
  <c r="J33" i="38" s="1"/>
  <c r="B32" i="38"/>
  <c r="J32" i="38" s="1"/>
  <c r="B31" i="38"/>
  <c r="J31" i="38" s="1"/>
  <c r="B30" i="38"/>
  <c r="J30" i="38" s="1"/>
  <c r="B29" i="38"/>
  <c r="J29" i="38" s="1"/>
  <c r="B28" i="38"/>
  <c r="J28" i="38" s="1"/>
  <c r="B27" i="38"/>
  <c r="J27" i="38" s="1"/>
  <c r="B26" i="38"/>
  <c r="J26" i="38" s="1"/>
  <c r="G25" i="38"/>
  <c r="B25" i="38"/>
  <c r="J25" i="38" s="1"/>
  <c r="B24" i="38"/>
  <c r="J24" i="38" s="1"/>
  <c r="B23" i="38"/>
  <c r="J23" i="38" s="1"/>
  <c r="B22" i="38"/>
  <c r="J22" i="38" s="1"/>
  <c r="B21" i="38"/>
  <c r="J21" i="38" s="1"/>
  <c r="B20" i="38"/>
  <c r="J20" i="38" s="1"/>
  <c r="Q19" i="38"/>
  <c r="B19" i="38"/>
  <c r="J19" i="38" s="1"/>
  <c r="Q18" i="38"/>
  <c r="C57" i="38" s="1"/>
  <c r="O18" i="38"/>
  <c r="B18" i="38"/>
  <c r="J18" i="38" s="1"/>
  <c r="O17" i="38"/>
  <c r="Q17" i="38" s="1"/>
  <c r="C56" i="38" s="1"/>
  <c r="B17" i="38"/>
  <c r="J17" i="38" s="1"/>
  <c r="O16" i="38"/>
  <c r="Q16" i="38" s="1"/>
  <c r="C55" i="38" s="1"/>
  <c r="B16" i="38"/>
  <c r="J16" i="38" s="1"/>
  <c r="O15" i="38"/>
  <c r="Q15" i="38" s="1"/>
  <c r="C54" i="38" s="1"/>
  <c r="B15" i="38"/>
  <c r="J15" i="38" s="1"/>
  <c r="O14" i="38"/>
  <c r="Q14" i="38" s="1"/>
  <c r="C53" i="38" s="1"/>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M38" i="1"/>
  <c r="B38" i="37"/>
  <c r="J38" i="37" s="1"/>
  <c r="B37" i="37"/>
  <c r="J37" i="37" s="1"/>
  <c r="M36" i="1"/>
  <c r="B36" i="37"/>
  <c r="J36" i="37" s="1"/>
  <c r="B35" i="37"/>
  <c r="J35" i="37" s="1"/>
  <c r="M34" i="1"/>
  <c r="B34" i="37"/>
  <c r="J34" i="37" s="1"/>
  <c r="B33" i="37"/>
  <c r="J33" i="37" s="1"/>
  <c r="M32" i="1"/>
  <c r="B32" i="37"/>
  <c r="J32" i="37" s="1"/>
  <c r="B31" i="37"/>
  <c r="J31" i="37" s="1"/>
  <c r="M30" i="1"/>
  <c r="B30" i="37"/>
  <c r="J30" i="37" s="1"/>
  <c r="B29" i="37"/>
  <c r="J29" i="37" s="1"/>
  <c r="M28" i="1"/>
  <c r="B28" i="37"/>
  <c r="J28" i="37" s="1"/>
  <c r="B27" i="37"/>
  <c r="J27" i="37" s="1"/>
  <c r="M26" i="1"/>
  <c r="B26" i="37"/>
  <c r="J26" i="37" s="1"/>
  <c r="G25" i="37"/>
  <c r="B25" i="37"/>
  <c r="J25" i="37" s="1"/>
  <c r="M24" i="1"/>
  <c r="B24" i="37"/>
  <c r="J24" i="37" s="1"/>
  <c r="B23" i="37"/>
  <c r="J23" i="37" s="1"/>
  <c r="B22" i="37"/>
  <c r="J22" i="37" s="1"/>
  <c r="B21" i="37"/>
  <c r="J21" i="37" s="1"/>
  <c r="M20" i="1"/>
  <c r="B20" i="37"/>
  <c r="J20" i="37" s="1"/>
  <c r="Q19" i="37"/>
  <c r="B19" i="37"/>
  <c r="J19" i="37" s="1"/>
  <c r="Q18" i="37"/>
  <c r="C57" i="37" s="1"/>
  <c r="O18" i="37"/>
  <c r="B18" i="37"/>
  <c r="J18" i="37" s="1"/>
  <c r="O17" i="37"/>
  <c r="Q17" i="37" s="1"/>
  <c r="C56" i="37" s="1"/>
  <c r="B17" i="37"/>
  <c r="J17" i="37" s="1"/>
  <c r="O16" i="37"/>
  <c r="Q16" i="37" s="1"/>
  <c r="C55" i="37" s="1"/>
  <c r="B16" i="37"/>
  <c r="J16" i="37" s="1"/>
  <c r="Q15" i="37"/>
  <c r="C54" i="37" s="1"/>
  <c r="O15" i="37"/>
  <c r="B15" i="37"/>
  <c r="J15" i="37" s="1"/>
  <c r="O14" i="37"/>
  <c r="Q14" i="37" s="1"/>
  <c r="C53" i="37" s="1"/>
  <c r="B14" i="37"/>
  <c r="J14" i="37" s="1"/>
  <c r="O13" i="37"/>
  <c r="Q13" i="37" s="1"/>
  <c r="C52" i="37" s="1"/>
  <c r="B13" i="37"/>
  <c r="J13" i="37" s="1"/>
  <c r="O12" i="37"/>
  <c r="Q12" i="37" s="1"/>
  <c r="C51" i="37" s="1"/>
  <c r="B12" i="37"/>
  <c r="J12" i="37" s="1"/>
  <c r="O11" i="37"/>
  <c r="Q11" i="37" s="1"/>
  <c r="C50" i="37" s="1"/>
  <c r="B11" i="37"/>
  <c r="J11" i="37" s="1"/>
  <c r="O10" i="37"/>
  <c r="Q10" i="37" s="1"/>
  <c r="C49" i="37" s="1"/>
  <c r="B10" i="37"/>
  <c r="J10" i="37" s="1"/>
  <c r="O9" i="37"/>
  <c r="Q9" i="37" s="1"/>
  <c r="C48" i="37" s="1"/>
  <c r="B9" i="37"/>
  <c r="J9" i="37" s="1"/>
  <c r="O8" i="37"/>
  <c r="Q8" i="37" s="1"/>
  <c r="C47" i="37" s="1"/>
  <c r="B8" i="37"/>
  <c r="J8" i="37" s="1"/>
  <c r="O7" i="37"/>
  <c r="Q7" i="37" s="1"/>
  <c r="C46" i="37" s="1"/>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B54" i="44" l="1"/>
  <c r="B46" i="44"/>
  <c r="B51" i="45"/>
  <c r="G38" i="51"/>
  <c r="K38" i="51" s="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D49" i="47"/>
  <c r="B49" i="47" s="1"/>
  <c r="B52" i="47"/>
  <c r="D51" i="47"/>
  <c r="B51" i="47" s="1"/>
  <c r="G17" i="47"/>
  <c r="H17" i="47" s="1"/>
  <c r="G23" i="48"/>
  <c r="H23" i="48" s="1"/>
  <c r="G9" i="48"/>
  <c r="H9" i="48" s="1"/>
  <c r="G18" i="48"/>
  <c r="H18" i="48" s="1"/>
  <c r="G15" i="49"/>
  <c r="H15" i="49" s="1"/>
  <c r="G23" i="49"/>
  <c r="H23" i="49" s="1"/>
  <c r="G18" i="49"/>
  <c r="H18" i="49" s="1"/>
  <c r="D44"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D43" i="46"/>
  <c r="B43" i="46" s="1"/>
  <c r="G7" i="46"/>
  <c r="B48" i="46"/>
  <c r="D47" i="46"/>
  <c r="B47" i="46" s="1"/>
  <c r="G14" i="46"/>
  <c r="H14" i="46" s="1"/>
  <c r="G19" i="46"/>
  <c r="D44" i="46"/>
  <c r="B44" i="46" s="1"/>
  <c r="D46" i="46"/>
  <c r="B46" i="46" s="1"/>
  <c r="D50" i="46"/>
  <c r="B50" i="46" s="1"/>
  <c r="D52" i="46"/>
  <c r="B52" i="46" s="1"/>
  <c r="D54" i="46"/>
  <c r="B54" i="46" s="1"/>
  <c r="D56" i="46"/>
  <c r="B56" i="46" s="1"/>
  <c r="B48" i="47"/>
  <c r="D47" i="47"/>
  <c r="G19" i="47"/>
  <c r="D45" i="47"/>
  <c r="B45" i="47" s="1"/>
  <c r="D44" i="48"/>
  <c r="D51" i="48"/>
  <c r="B51" i="48" s="1"/>
  <c r="D50" i="48"/>
  <c r="B50" i="48" s="1"/>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0" i="47" s="1"/>
  <c r="B57" i="48"/>
  <c r="D56" i="48"/>
  <c r="D53" i="49"/>
  <c r="B53" i="49" s="1"/>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G20" i="46"/>
  <c r="H20" i="46" s="1"/>
  <c r="G27" i="47"/>
  <c r="G26" i="47" s="1"/>
  <c r="D44" i="47"/>
  <c r="B44" i="47" s="1"/>
  <c r="B47" i="47"/>
  <c r="D46" i="47"/>
  <c r="B46" i="47" s="1"/>
  <c r="G16" i="47"/>
  <c r="H16" i="47" s="1"/>
  <c r="G23" i="47"/>
  <c r="H23" i="47" s="1"/>
  <c r="D43" i="47"/>
  <c r="B43" i="47" s="1"/>
  <c r="D52" i="49"/>
  <c r="D54" i="49"/>
  <c r="B54" i="49" s="1"/>
  <c r="D56" i="49"/>
  <c r="B56" i="49" s="1"/>
  <c r="B57" i="49"/>
  <c r="D43" i="49"/>
  <c r="B44" i="49"/>
  <c r="D51" i="49"/>
  <c r="B52" i="49"/>
  <c r="G23" i="42"/>
  <c r="H23" i="42" s="1"/>
  <c r="D49" i="48"/>
  <c r="B49" i="48" s="1"/>
  <c r="D48" i="48"/>
  <c r="B48" i="48" s="1"/>
  <c r="D50" i="49"/>
  <c r="B50" i="49" s="1"/>
  <c r="B51" i="49"/>
  <c r="D49" i="49"/>
  <c r="D53" i="47"/>
  <c r="B53" i="47" s="1"/>
  <c r="B46" i="48"/>
  <c r="D45" i="48"/>
  <c r="B45" i="48" s="1"/>
  <c r="D47" i="48"/>
  <c r="B47" i="48" s="1"/>
  <c r="B56" i="48"/>
  <c r="D55" i="48"/>
  <c r="B55" i="48" s="1"/>
  <c r="D46" i="48"/>
  <c r="D54" i="48"/>
  <c r="G27" i="49"/>
  <c r="G26" i="49" s="1"/>
  <c r="D48" i="49"/>
  <c r="B48" i="49" s="1"/>
  <c r="B49" i="49"/>
  <c r="D47" i="49"/>
  <c r="D55" i="49"/>
  <c r="B55" i="49" s="1"/>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5" i="49" s="1"/>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B45" i="42" s="1"/>
  <c r="D49" i="42"/>
  <c r="D53" i="42"/>
  <c r="B53" i="42" s="1"/>
  <c r="D43" i="42"/>
  <c r="B43" i="42" s="1"/>
  <c r="D46" i="42"/>
  <c r="B46" i="42" s="1"/>
  <c r="D50" i="42"/>
  <c r="B50" i="42" s="1"/>
  <c r="D54" i="42"/>
  <c r="B54" i="42" s="1"/>
  <c r="B55" i="42"/>
  <c r="D47" i="42"/>
  <c r="B47" i="42" s="1"/>
  <c r="D51" i="42"/>
  <c r="B51" i="42" s="1"/>
  <c r="D55" i="42"/>
  <c r="D44" i="42"/>
  <c r="B44" i="42" s="1"/>
  <c r="D48" i="42"/>
  <c r="B48" i="42" s="1"/>
  <c r="B49" i="42"/>
  <c r="D52" i="42"/>
  <c r="B52" i="42" s="1"/>
  <c r="D56" i="42"/>
  <c r="B56" i="42" s="1"/>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D56" i="41"/>
  <c r="B56" i="41" s="1"/>
  <c r="B57" i="41"/>
  <c r="D47" i="41"/>
  <c r="B47" i="41" s="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D44" i="40"/>
  <c r="B44" i="40" s="1"/>
  <c r="D48" i="40"/>
  <c r="B49" i="40"/>
  <c r="D56" i="40"/>
  <c r="B57" i="40"/>
  <c r="D43" i="40"/>
  <c r="D46" i="40"/>
  <c r="B47" i="40"/>
  <c r="D50" i="40"/>
  <c r="B50" i="40" s="1"/>
  <c r="B51" i="40"/>
  <c r="D54" i="40"/>
  <c r="B54" i="40" s="1"/>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B55" i="38" s="1"/>
  <c r="G27" i="39"/>
  <c r="G26" i="39" s="1"/>
  <c r="D43" i="39"/>
  <c r="B43" i="39" s="1"/>
  <c r="D44" i="39"/>
  <c r="B44" i="39" s="1"/>
  <c r="D46" i="39"/>
  <c r="D49" i="39"/>
  <c r="B49" i="39" s="1"/>
  <c r="D56" i="39"/>
  <c r="B57" i="39"/>
  <c r="D47" i="38"/>
  <c r="B47" i="38" s="1"/>
  <c r="D52" i="39"/>
  <c r="B52" i="39" s="1"/>
  <c r="B56" i="39"/>
  <c r="D55" i="39"/>
  <c r="B55" i="39" s="1"/>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D54" i="38"/>
  <c r="B54" i="38" s="1"/>
  <c r="B57" i="38"/>
  <c r="D56" i="38"/>
  <c r="B56" i="38" s="1"/>
  <c r="D43" i="38"/>
  <c r="B43" i="38" s="1"/>
  <c r="D45" i="38"/>
  <c r="B45" i="38" s="1"/>
  <c r="D47" i="39"/>
  <c r="B47" i="39" s="1"/>
  <c r="D54" i="39"/>
  <c r="B54" i="39" s="1"/>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Q19"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K7" i="1" l="1"/>
  <c r="N18" i="5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27" i="32"/>
  <c r="F33" i="36" l="1"/>
  <c r="AJ27" i="32" s="1"/>
  <c r="C33" i="36"/>
  <c r="F28" i="27"/>
  <c r="N4" i="51"/>
  <c r="O4" i="51" s="1"/>
  <c r="N4" i="1"/>
  <c r="B2" i="27"/>
  <c r="M28" i="27" l="1"/>
  <c r="G28" i="27"/>
  <c r="I28" i="27" s="1"/>
  <c r="A3" i="53"/>
  <c r="A4" i="36"/>
  <c r="J28" i="27" l="1"/>
  <c r="K28" i="27" s="1"/>
  <c r="AH27" i="32"/>
  <c r="C1" i="5"/>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5"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G6" i="32"/>
  <c r="AG7" i="32"/>
  <c r="AG8" i="32"/>
  <c r="AG9" i="32"/>
  <c r="AG10" i="32"/>
  <c r="AG11" i="32"/>
  <c r="AG12" i="32"/>
  <c r="AG13" i="32"/>
  <c r="AG14" i="32"/>
  <c r="AG15" i="32"/>
  <c r="AG16" i="32"/>
  <c r="AG17" i="32"/>
  <c r="AG18" i="32"/>
  <c r="AG19" i="32"/>
  <c r="AG20" i="32"/>
  <c r="AG21" i="32"/>
  <c r="AG22" i="32"/>
  <c r="AG23" i="32"/>
  <c r="AG24" i="32"/>
  <c r="AG25" i="32"/>
  <c r="AG26" i="32"/>
  <c r="AG28" i="32"/>
  <c r="AG29" i="32"/>
  <c r="AG30" i="32"/>
  <c r="AG31" i="32"/>
  <c r="AG32" i="32"/>
  <c r="AG33" i="32"/>
  <c r="AG34" i="32"/>
  <c r="AG35" i="32"/>
  <c r="AG36" i="32"/>
  <c r="AG37" i="32"/>
  <c r="AG38" i="32"/>
  <c r="AG39" i="32"/>
  <c r="F40" i="27" s="1"/>
  <c r="AG5" i="32"/>
  <c r="AG40" i="32" l="1"/>
  <c r="F42" i="36"/>
  <c r="AJ36" i="32" s="1"/>
  <c r="C42" i="36"/>
  <c r="F37" i="27"/>
  <c r="F29" i="36"/>
  <c r="AJ23" i="32" s="1"/>
  <c r="C29" i="36"/>
  <c r="F24" i="27"/>
  <c r="F17" i="36"/>
  <c r="AJ11" i="32" s="1"/>
  <c r="C17" i="36"/>
  <c r="F41" i="36"/>
  <c r="AJ35" i="32" s="1"/>
  <c r="C41" i="36"/>
  <c r="F36" i="27"/>
  <c r="F40" i="36"/>
  <c r="AJ34" i="32" s="1"/>
  <c r="C40" i="36"/>
  <c r="F35" i="27"/>
  <c r="F36" i="36"/>
  <c r="AJ30" i="32" s="1"/>
  <c r="C36" i="36"/>
  <c r="F31" i="27"/>
  <c r="F31" i="36"/>
  <c r="AJ25" i="32" s="1"/>
  <c r="C31" i="36"/>
  <c r="F26" i="27"/>
  <c r="F27" i="36"/>
  <c r="AJ21" i="32" s="1"/>
  <c r="C27" i="36"/>
  <c r="F22" i="27"/>
  <c r="F23" i="36"/>
  <c r="AJ17" i="32" s="1"/>
  <c r="F18" i="27"/>
  <c r="C23" i="36"/>
  <c r="F19" i="36"/>
  <c r="AJ13" i="32" s="1"/>
  <c r="C19" i="36"/>
  <c r="F14" i="27"/>
  <c r="F15" i="36"/>
  <c r="AJ9" i="32" s="1"/>
  <c r="C15" i="36"/>
  <c r="F34" i="36"/>
  <c r="AJ28" i="32" s="1"/>
  <c r="C34" i="36"/>
  <c r="F29" i="27"/>
  <c r="F45" i="36"/>
  <c r="AJ39" i="32" s="1"/>
  <c r="C45" i="36"/>
  <c r="F44" i="36"/>
  <c r="AJ38" i="32" s="1"/>
  <c r="C44" i="36"/>
  <c r="F39" i="27"/>
  <c r="F43" i="36"/>
  <c r="AJ37" i="32" s="1"/>
  <c r="C43" i="36"/>
  <c r="F38" i="27"/>
  <c r="F39" i="36"/>
  <c r="AJ33" i="32" s="1"/>
  <c r="C39" i="36"/>
  <c r="F34" i="27"/>
  <c r="F35" i="36"/>
  <c r="AJ29" i="32" s="1"/>
  <c r="C35" i="36"/>
  <c r="F30" i="27"/>
  <c r="F30" i="36"/>
  <c r="AJ24" i="32" s="1"/>
  <c r="C30" i="36"/>
  <c r="F25" i="27"/>
  <c r="F26" i="36"/>
  <c r="AJ20" i="32" s="1"/>
  <c r="C26" i="36"/>
  <c r="F21" i="27"/>
  <c r="F22" i="36"/>
  <c r="AJ16" i="32" s="1"/>
  <c r="C22" i="36"/>
  <c r="F17" i="27"/>
  <c r="F18" i="36"/>
  <c r="AJ12" i="32" s="1"/>
  <c r="F13" i="27"/>
  <c r="C18" i="36"/>
  <c r="C14" i="36"/>
  <c r="F38" i="36"/>
  <c r="AJ32" i="32" s="1"/>
  <c r="C38" i="36"/>
  <c r="F33" i="27"/>
  <c r="F25" i="36"/>
  <c r="AJ19" i="32" s="1"/>
  <c r="C25" i="36"/>
  <c r="F20" i="27"/>
  <c r="F21" i="36"/>
  <c r="AJ15" i="32" s="1"/>
  <c r="C21" i="36"/>
  <c r="F16" i="27"/>
  <c r="F37" i="36"/>
  <c r="AJ31" i="32" s="1"/>
  <c r="C37" i="36"/>
  <c r="F32" i="27"/>
  <c r="F32" i="36"/>
  <c r="AJ26" i="32" s="1"/>
  <c r="C32" i="36"/>
  <c r="F27" i="27"/>
  <c r="F28" i="36"/>
  <c r="AJ22" i="32" s="1"/>
  <c r="C28" i="36"/>
  <c r="F23" i="27"/>
  <c r="F24" i="36"/>
  <c r="AJ18" i="32" s="1"/>
  <c r="F19" i="27"/>
  <c r="C24" i="36"/>
  <c r="F20" i="36"/>
  <c r="AJ14" i="32" s="1"/>
  <c r="C20" i="36"/>
  <c r="F15" i="27"/>
  <c r="F16" i="36"/>
  <c r="AJ10" i="32" s="1"/>
  <c r="C16" i="36"/>
  <c r="C13" i="36"/>
  <c r="C12" i="36"/>
  <c r="C11" i="36"/>
  <c r="F12" i="27"/>
  <c r="M12" i="27" s="1"/>
  <c r="F11" i="27"/>
  <c r="M11" i="27" s="1"/>
  <c r="F10" i="27"/>
  <c r="M10" i="27" s="1"/>
  <c r="F9" i="27"/>
  <c r="M9" i="27" s="1"/>
  <c r="F8" i="27"/>
  <c r="M8" i="27" s="1"/>
  <c r="F7" i="27"/>
  <c r="M7" i="27" s="1"/>
  <c r="F6" i="27"/>
  <c r="M6" i="27" s="1"/>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3" i="36"/>
  <c r="F12" i="36"/>
  <c r="F14" i="36"/>
  <c r="AJ8" i="32" l="1"/>
  <c r="AJ6" i="32"/>
  <c r="AJ7" i="32"/>
  <c r="M30" i="27"/>
  <c r="G30" i="27"/>
  <c r="I30" i="27" s="1"/>
  <c r="M39" i="27"/>
  <c r="G39" i="27"/>
  <c r="I39" i="27" s="1"/>
  <c r="M15" i="27"/>
  <c r="G15" i="27"/>
  <c r="I15" i="27" s="1"/>
  <c r="M23" i="27"/>
  <c r="G23" i="27"/>
  <c r="I23" i="27" s="1"/>
  <c r="M27" i="27"/>
  <c r="G27" i="27"/>
  <c r="I27" i="27" s="1"/>
  <c r="M32" i="27"/>
  <c r="G32" i="27"/>
  <c r="I32" i="27" s="1"/>
  <c r="M16" i="27"/>
  <c r="G16" i="27"/>
  <c r="I16" i="27" s="1"/>
  <c r="M20" i="27"/>
  <c r="G20" i="27"/>
  <c r="I20" i="27" s="1"/>
  <c r="M33" i="27"/>
  <c r="M18" i="27"/>
  <c r="G18" i="27"/>
  <c r="I18" i="27" s="1"/>
  <c r="M17" i="27"/>
  <c r="G17" i="27"/>
  <c r="I17" i="27" s="1"/>
  <c r="M25" i="27"/>
  <c r="G25" i="27"/>
  <c r="I25" i="27" s="1"/>
  <c r="M38" i="27"/>
  <c r="G38" i="27"/>
  <c r="I38" i="27" s="1"/>
  <c r="M19" i="27"/>
  <c r="G19" i="27"/>
  <c r="I19" i="27" s="1"/>
  <c r="M40" i="27"/>
  <c r="G40" i="27"/>
  <c r="I40" i="27" s="1"/>
  <c r="M29" i="27"/>
  <c r="G29" i="27"/>
  <c r="I29" i="27" s="1"/>
  <c r="M24" i="27"/>
  <c r="G24" i="27"/>
  <c r="I24" i="27" s="1"/>
  <c r="M37" i="27"/>
  <c r="G37" i="27"/>
  <c r="I37" i="27" s="1"/>
  <c r="M21" i="27"/>
  <c r="G21" i="27"/>
  <c r="I21" i="27" s="1"/>
  <c r="M34" i="27"/>
  <c r="M13" i="27"/>
  <c r="G13" i="27"/>
  <c r="I13" i="27" s="1"/>
  <c r="M14" i="27"/>
  <c r="G14" i="27"/>
  <c r="I14" i="27" s="1"/>
  <c r="M22" i="27"/>
  <c r="G22" i="27"/>
  <c r="I22" i="27" s="1"/>
  <c r="M26" i="27"/>
  <c r="G26" i="27"/>
  <c r="I26" i="27" s="1"/>
  <c r="M31" i="27"/>
  <c r="G31" i="27"/>
  <c r="I31" i="27" s="1"/>
  <c r="M35" i="27"/>
  <c r="M36" i="27"/>
  <c r="G36" i="27"/>
  <c r="I36" i="27" s="1"/>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D40" i="32"/>
  <c r="AD41" i="32" s="1"/>
  <c r="AE40" i="32"/>
  <c r="AE41" i="32" s="1"/>
  <c r="A6" i="32"/>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C40" i="32"/>
  <c r="C41" i="32" s="1"/>
  <c r="D40" i="32"/>
  <c r="D41" i="32" s="1"/>
  <c r="E40" i="32"/>
  <c r="E41" i="32" s="1"/>
  <c r="F40" i="32"/>
  <c r="F41" i="32" s="1"/>
  <c r="G40" i="32"/>
  <c r="G41" i="32" s="1"/>
  <c r="H40" i="32"/>
  <c r="H41" i="32" s="1"/>
  <c r="I40" i="32"/>
  <c r="I41" i="32" s="1"/>
  <c r="J40" i="32"/>
  <c r="J41" i="32" s="1"/>
  <c r="K40" i="32"/>
  <c r="K41" i="32" s="1"/>
  <c r="L40" i="32"/>
  <c r="L41" i="32" s="1"/>
  <c r="M40" i="32"/>
  <c r="M41" i="32" s="1"/>
  <c r="N40" i="32"/>
  <c r="N41" i="32" s="1"/>
  <c r="O40" i="32"/>
  <c r="O41" i="32" s="1"/>
  <c r="P40" i="32"/>
  <c r="P41" i="32" s="1"/>
  <c r="Q40" i="32"/>
  <c r="Q41" i="32" s="1"/>
  <c r="R40" i="32"/>
  <c r="R41" i="32" s="1"/>
  <c r="S40" i="32"/>
  <c r="S41" i="32" s="1"/>
  <c r="T40" i="32"/>
  <c r="T41" i="32" s="1"/>
  <c r="U40" i="32"/>
  <c r="U41" i="32" s="1"/>
  <c r="V40" i="32"/>
  <c r="V41" i="32" s="1"/>
  <c r="W40" i="32"/>
  <c r="W41" i="32" s="1"/>
  <c r="X40" i="32"/>
  <c r="X41" i="32" s="1"/>
  <c r="Y40" i="32"/>
  <c r="Y41" i="32" s="1"/>
  <c r="Z40" i="32"/>
  <c r="Z41" i="32" s="1"/>
  <c r="AF40" i="32"/>
  <c r="AF41" i="32" s="1"/>
  <c r="G25" i="5"/>
  <c r="G10" i="27"/>
  <c r="I10" i="27" s="1"/>
  <c r="G11" i="27"/>
  <c r="I11" i="27" s="1"/>
  <c r="G12" i="27"/>
  <c r="I12" i="27" s="1"/>
  <c r="G6" i="27"/>
  <c r="G8" i="27"/>
  <c r="I8" i="27" s="1"/>
  <c r="G7" i="27"/>
  <c r="I7" i="27" s="1"/>
  <c r="G35" i="27"/>
  <c r="G34" i="27"/>
  <c r="G33" i="27"/>
  <c r="G9" i="27"/>
  <c r="I9" i="27" l="1"/>
  <c r="J9" i="27" s="1"/>
  <c r="K9" i="27" s="1"/>
  <c r="I35" i="27"/>
  <c r="J35" i="27" s="1"/>
  <c r="K35" i="27" s="1"/>
  <c r="I34" i="27"/>
  <c r="J34" i="27" s="1"/>
  <c r="K34" i="27" s="1"/>
  <c r="I33" i="27"/>
  <c r="J33" i="27" s="1"/>
  <c r="K33" i="27" s="1"/>
  <c r="AH9" i="32"/>
  <c r="AH10" i="32"/>
  <c r="J11" i="27"/>
  <c r="K11" i="27" s="1"/>
  <c r="AH11" i="32"/>
  <c r="AH8" i="32"/>
  <c r="AH5" i="32"/>
  <c r="I6" i="27"/>
  <c r="J6" i="27" s="1"/>
  <c r="K6" i="27" s="1"/>
  <c r="AH7" i="32"/>
  <c r="AH34" i="32"/>
  <c r="J26" i="27"/>
  <c r="K26" i="27" s="1"/>
  <c r="AH25" i="32"/>
  <c r="J14" i="27"/>
  <c r="K14" i="27" s="1"/>
  <c r="AH13" i="32"/>
  <c r="AH33" i="32"/>
  <c r="J37" i="27"/>
  <c r="K37" i="27" s="1"/>
  <c r="AH36" i="32"/>
  <c r="J29" i="27"/>
  <c r="K29" i="27" s="1"/>
  <c r="AH28" i="32"/>
  <c r="J19" i="27"/>
  <c r="K19" i="27" s="1"/>
  <c r="AH18" i="32"/>
  <c r="J25" i="27"/>
  <c r="K25" i="27" s="1"/>
  <c r="AH24" i="32"/>
  <c r="J18" i="27"/>
  <c r="K18" i="27" s="1"/>
  <c r="AH17" i="32"/>
  <c r="J20" i="27"/>
  <c r="K20" i="27" s="1"/>
  <c r="AH19" i="32"/>
  <c r="J32" i="27"/>
  <c r="K32" i="27" s="1"/>
  <c r="AH31" i="32"/>
  <c r="J23" i="27"/>
  <c r="K23" i="27" s="1"/>
  <c r="AH22" i="32"/>
  <c r="J39" i="27"/>
  <c r="K39" i="27" s="1"/>
  <c r="AH38" i="32"/>
  <c r="J36" i="27"/>
  <c r="K36" i="27" s="1"/>
  <c r="AH35" i="32"/>
  <c r="J31" i="27"/>
  <c r="K31" i="27" s="1"/>
  <c r="AH30" i="32"/>
  <c r="J22" i="27"/>
  <c r="K22" i="27" s="1"/>
  <c r="AH21" i="32"/>
  <c r="J13" i="27"/>
  <c r="K13" i="27" s="1"/>
  <c r="AH12" i="32"/>
  <c r="J21" i="27"/>
  <c r="K21" i="27" s="1"/>
  <c r="AH20" i="32"/>
  <c r="J24" i="27"/>
  <c r="K24" i="27" s="1"/>
  <c r="AH23" i="32"/>
  <c r="J40" i="27"/>
  <c r="K40" i="27" s="1"/>
  <c r="AH39" i="32"/>
  <c r="J38" i="27"/>
  <c r="K38" i="27" s="1"/>
  <c r="AH37" i="32"/>
  <c r="J17" i="27"/>
  <c r="K17" i="27" s="1"/>
  <c r="AH16" i="32"/>
  <c r="AH32" i="32"/>
  <c r="J16" i="27"/>
  <c r="K16" i="27" s="1"/>
  <c r="AH15" i="32"/>
  <c r="J27" i="27"/>
  <c r="K27" i="27" s="1"/>
  <c r="AH26" i="32"/>
  <c r="J15" i="27"/>
  <c r="K15" i="27" s="1"/>
  <c r="AH14" i="32"/>
  <c r="J30" i="27"/>
  <c r="K30" i="27" s="1"/>
  <c r="AH29" i="32"/>
  <c r="AH6" i="32"/>
  <c r="J8" i="27"/>
  <c r="K8" i="27" s="1"/>
  <c r="J12" i="27"/>
  <c r="K12" i="27" s="1"/>
  <c r="J7" i="27"/>
  <c r="K7" i="27" s="1"/>
  <c r="J10" i="27"/>
  <c r="K10"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H40" i="32" l="1"/>
  <c r="H60" i="27"/>
  <c r="E16" i="36"/>
  <c r="G16" i="36" s="1"/>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J57" i="27"/>
  <c r="I57" i="27"/>
  <c r="J60" i="27"/>
  <c r="I59" i="27"/>
  <c r="I62" i="27"/>
  <c r="J63" i="27"/>
  <c r="I52" i="27"/>
  <c r="I61" i="27"/>
  <c r="I50" i="27"/>
  <c r="J51" i="27"/>
  <c r="I64" i="27"/>
  <c r="J41" i="27"/>
  <c r="I54" i="27"/>
  <c r="I65" i="27"/>
  <c r="L65" i="27" s="1"/>
  <c r="J65" i="27"/>
  <c r="I53" i="27"/>
  <c r="J54" i="27"/>
  <c r="I63" i="27"/>
  <c r="L60" i="27" l="1"/>
  <c r="L63" i="27"/>
  <c r="C48" i="36"/>
  <c r="L57" i="27"/>
  <c r="L54" i="27"/>
  <c r="L51" i="27"/>
  <c r="C49" i="36" l="1"/>
  <c r="C50" i="36" l="1"/>
  <c r="C51" i="36" l="1"/>
  <c r="C52" i="36" l="1"/>
  <c r="C53" i="36" l="1"/>
  <c r="C54" i="36" l="1"/>
  <c r="C55" i="36" l="1"/>
  <c r="J16" i="5" l="1"/>
  <c r="B17" i="32"/>
  <c r="J14" i="5"/>
  <c r="J22" i="5"/>
  <c r="J17" i="5"/>
  <c r="B18" i="32"/>
  <c r="J25" i="5"/>
  <c r="B24" i="32"/>
  <c r="J23" i="5"/>
  <c r="J36" i="5"/>
  <c r="J26" i="5"/>
  <c r="B12" i="32"/>
  <c r="J11" i="5"/>
  <c r="J18" i="5"/>
  <c r="B19" i="32"/>
  <c r="B21" i="32"/>
  <c r="J20" i="5"/>
  <c r="B16" i="32"/>
  <c r="J15" i="5"/>
  <c r="J12" i="5"/>
  <c r="B32" i="32"/>
  <c r="J31" i="5"/>
  <c r="J38" i="5"/>
  <c r="J24" i="5"/>
  <c r="J35" i="5"/>
  <c r="J28" i="5"/>
  <c r="B29" i="32"/>
  <c r="J10" i="5"/>
  <c r="J4" i="5"/>
  <c r="B8" i="32"/>
  <c r="J7" i="5"/>
  <c r="B30" i="32"/>
  <c r="J29" i="5"/>
  <c r="J27" i="5"/>
  <c r="B28" i="32"/>
  <c r="J32" i="5"/>
  <c r="B22" i="32"/>
  <c r="J21" i="5"/>
  <c r="J34" i="5"/>
  <c r="J30" i="5"/>
  <c r="B34" i="32"/>
  <c r="J33" i="5"/>
  <c r="J8" i="5"/>
  <c r="B9" i="32"/>
  <c r="J6" i="5"/>
  <c r="B20" i="32"/>
  <c r="J19" i="5"/>
  <c r="J13" i="5"/>
  <c r="J9" i="5"/>
  <c r="J37" i="5"/>
  <c r="J5" i="5"/>
  <c r="F48" i="36"/>
  <c r="G27" i="5" l="1"/>
  <c r="G26" i="5" s="1"/>
  <c r="B26" i="32"/>
  <c r="B33" i="32"/>
  <c r="B15" i="32"/>
  <c r="B13" i="32"/>
  <c r="B36" i="32"/>
  <c r="B10" i="32"/>
  <c r="B14" i="32"/>
  <c r="B31" i="32"/>
  <c r="B7" i="32"/>
  <c r="B38" i="32"/>
  <c r="B6" i="32"/>
  <c r="B23" i="32"/>
  <c r="B35" i="32"/>
  <c r="B37" i="32"/>
  <c r="B25" i="32"/>
  <c r="B11" i="32"/>
  <c r="B39" i="32"/>
  <c r="B27"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 r="F11" i="36" l="1"/>
  <c r="G11" i="36" s="1"/>
  <c r="AJ5"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Lehrer</author>
    <author>Ernst Wölker</author>
  </authors>
  <commentList>
    <comment ref="Q9" authorId="0" shapeId="0" xr:uid="{00000000-0006-0000-1400-000001000000}">
      <text>
        <r>
          <rPr>
            <b/>
            <sz val="8"/>
            <color indexed="81"/>
            <rFont val="Tahoma"/>
            <family val="2"/>
          </rPr>
          <t>Lehrer:</t>
        </r>
        <r>
          <rPr>
            <sz val="8"/>
            <color indexed="81"/>
            <rFont val="Tahoma"/>
            <family val="2"/>
          </rPr>
          <t xml:space="preserve">
Auf volle Punktzahl aufgerundet.</t>
        </r>
      </text>
    </comment>
    <comment ref="X9" authorId="1" shapeId="0" xr:uid="{00000000-0006-0000-1400-000002000000}">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<sst xmlns="http://schemas.openxmlformats.org/spreadsheetml/2006/main" count="704" uniqueCount="125">
  <si>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</si>
  <si>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</si>
  <si>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</si>
  <si>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</si>
  <si>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</si>
  <si>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</si>
  <si>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</si>
  <si>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</si>
  <si>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</si>
  <si>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</si>
  <si>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</si>
  <si>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</si>
  <si>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</si>
  <si>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</si>
  <si>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</si>
  <si>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</si>
  <si>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</si>
  <si>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</si>
  <si>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</si>
  <si>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</si>
  <si>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</si>
  <si>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</si>
  <si>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</si>
  <si>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</si>
  <si>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</si>
  <si>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</si>
  <si>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</si>
  <si>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</si>
  <si>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</si>
  <si>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</si>
  <si>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</si>
  <si>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</si>
  <si>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</si>
  <si>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Fach:</t>
  </si>
  <si>
    <t>Schlüssel:</t>
  </si>
  <si>
    <t>BE gesamt</t>
  </si>
  <si>
    <t>UG</t>
  </si>
  <si>
    <t>OG</t>
  </si>
  <si>
    <t>Grenzen für Note 5</t>
  </si>
  <si>
    <t>Schnitte:</t>
  </si>
  <si>
    <t>SA</t>
  </si>
  <si>
    <t>1.2</t>
  </si>
  <si>
    <t>Bewertungs-</t>
  </si>
  <si>
    <t xml:space="preserve">          angepasst</t>
  </si>
  <si>
    <t>einheiten</t>
  </si>
  <si>
    <t xml:space="preserve">      Breite             Punkte  </t>
  </si>
  <si>
    <t xml:space="preserve"> +/-</t>
  </si>
  <si>
    <t>SID</t>
  </si>
  <si>
    <t>KursId:</t>
  </si>
  <si>
    <t>Zweitprüfer</t>
  </si>
  <si>
    <t>Erstprüfer</t>
  </si>
  <si>
    <t>Durchschnitt</t>
  </si>
  <si>
    <t>Zahl der Schüler</t>
  </si>
  <si>
    <t>Bewertungs-einheiten</t>
  </si>
  <si>
    <t>Leistungsbewertung in Punkten</t>
  </si>
  <si>
    <t>Name, Vorname</t>
  </si>
  <si>
    <t>Schriftliche Abschlussprüfung</t>
  </si>
  <si>
    <t>Berufliche Oberschule Kempten</t>
  </si>
  <si>
    <t>FOS/BOS Kempten</t>
  </si>
  <si>
    <t>Ø</t>
  </si>
  <si>
    <t>HJ</t>
  </si>
  <si>
    <t>HJZ</t>
  </si>
  <si>
    <t>mü</t>
  </si>
  <si>
    <t>Ex</t>
  </si>
  <si>
    <t>Zweitkorrektor</t>
  </si>
  <si>
    <t>Summe</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</si>
  <si>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</si>
  <si>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</si>
  <si>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</si>
  <si>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</si>
  <si>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</si>
  <si>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</si>
  <si>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</si>
  <si>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</si>
  <si>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</si>
  <si>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</si>
  <si>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</si>
  <si>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</si>
  <si>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</si>
  <si>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</si>
  <si>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</si>
  <si>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</si>
  <si>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</si>
  <si>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</si>
  <si>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</si>
  <si>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</si>
  <si>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</si>
  <si>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</si>
  <si>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</si>
  <si>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</si>
  <si>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</si>
  <si>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</si>
  <si>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</si>
  <si>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</si>
  <si>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</si>
  <si>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</si>
  <si>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</si>
  <si>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</si>
  <si>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</si>
  <si>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</si>
  <si>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</si>
  <si>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</si>
  <si>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</si>
  <si>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</si>
  <si>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</si>
  <si>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</si>
  <si>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</si>
  <si>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</si>
  <si>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</si>
  <si>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</si>
  <si>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</si>
  <si>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</si>
  <si>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Kontrolle</t>
  </si>
  <si>
    <t>Alarm bei Abweichung</t>
  </si>
  <si>
    <t>um mehr als 1 BE</t>
  </si>
  <si>
    <t>Punkte
1. Prüfer</t>
  </si>
  <si>
    <t>Bewertungseinheiten</t>
  </si>
  <si>
    <t>2. Prüfer</t>
  </si>
  <si>
    <t>1. Prüfer</t>
  </si>
  <si>
    <t>Tipp zum Ausdrucken: Überflüssige Zeilen/Spalten ausblenden und auf eine Seite verkleinern auswählen</t>
  </si>
  <si>
    <t>Erstkorrektor</t>
  </si>
  <si>
    <t>Verbindung zur Notenverwaltung</t>
  </si>
  <si>
    <t>Hiermit bestätigen wir, dass wir die Ergebnisse der schriftlichen Abschlussprüfung auf diesem Blatt gemeinsam eingetragen und überprüft haben.</t>
  </si>
  <si>
    <t>1.1</t>
  </si>
  <si>
    <t>Hiermit bestätigen wir, dass wir die Ergebnisse der Gruppenprüfung auf diesem Blatt gemeinsam eingetragen und überprüft haben.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</si>
</sst>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000"/>
    <numFmt numFmtId="166" formatCode="0.0%"/>
    <numFmt numFmtId="167" formatCode="&quot;(&quot;0.00&quot;)&quot;"/>
    <numFmt numFmtId="168" formatCode="dd/\ mmmm\ yyyy"/>
    <numFmt numFmtId="169" formatCode="0.0000"/>
    <numFmt numFmtId="170" formatCode="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
      <b/>
      <sz val="9"/>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0">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61">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Border="1" applyAlignment="1" applyProtection="1">
      <alignment horizontal="center"/>
      <protection hidden="1"/>
    </xf>
    <xf numFmtId="0" fontId="5" fillId="0" borderId="33" xfId="0" applyFont="1" applyBorder="1" applyAlignment="1" applyProtection="1">
      <alignment horizontal="center"/>
      <protection hidden="1"/>
    </xf>
    <xf numFmtId="0" fontId="5" fillId="0" borderId="36" xfId="0" applyFont="1" applyBorder="1" applyAlignment="1" applyProtection="1">
      <alignment horizontal="center"/>
      <protection hidden="1"/>
    </xf>
    <xf numFmtId="0" fontId="0" fillId="0" borderId="2" xfId="0"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Alignment="1" applyProtection="1">
      <alignment horizontal="right"/>
      <protection hidden="1"/>
    </xf>
    <xf numFmtId="0" fontId="7" fillId="0" borderId="0" xfId="0" applyFont="1" applyProtection="1">
      <protection hidden="1"/>
    </xf>
    <xf numFmtId="0" fontId="2" fillId="0" borderId="0" xfId="0" applyFont="1" applyProtection="1">
      <protection hidden="1"/>
    </xf>
    <xf numFmtId="2" fontId="0" fillId="0" borderId="0" xfId="0" applyNumberFormat="1" applyProtection="1">
      <protection locked="0"/>
    </xf>
    <xf numFmtId="0" fontId="4" fillId="3" borderId="15" xfId="0" applyFont="1" applyFill="1" applyBorder="1" applyAlignment="1" applyProtection="1">
      <alignment horizontal="center"/>
      <protection locked="0"/>
    </xf>
    <xf numFmtId="0" fontId="4" fillId="3" borderId="6" xfId="0" applyFont="1" applyFill="1" applyBorder="1" applyAlignment="1" applyProtection="1">
      <alignment horizontal="center"/>
      <protection locked="0"/>
    </xf>
    <xf numFmtId="0" fontId="5" fillId="0" borderId="0" xfId="0" applyFont="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9" fillId="0" borderId="0" xfId="0" applyFont="1" applyAlignment="1" applyProtection="1">
      <alignment horizontal="right"/>
      <protection hidden="1"/>
    </xf>
    <xf numFmtId="0" fontId="8" fillId="0" borderId="0" xfId="0" applyFont="1" applyAlignment="1" applyProtection="1">
      <alignment horizontal="right"/>
      <protection hidden="1"/>
    </xf>
    <xf numFmtId="0" fontId="0" fillId="0" borderId="0" xfId="0" applyAlignment="1">
      <alignment horizontal="right"/>
    </xf>
    <xf numFmtId="0" fontId="7" fillId="0" borderId="0" xfId="0" applyFont="1" applyAlignment="1" applyProtection="1">
      <alignment horizontal="right"/>
      <protection hidden="1"/>
    </xf>
    <xf numFmtId="0" fontId="1" fillId="0" borderId="0" xfId="0" applyFont="1" applyAlignment="1" applyProtection="1">
      <alignment horizontal="right"/>
      <protection hidden="1"/>
    </xf>
    <xf numFmtId="0" fontId="1" fillId="0" borderId="24"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0" fontId="10" fillId="0" borderId="0" xfId="0" applyFont="1" applyProtection="1">
      <protection hidden="1"/>
    </xf>
    <xf numFmtId="0" fontId="0" fillId="0" borderId="33" xfId="0" applyBorder="1" applyAlignment="1" applyProtection="1">
      <alignment horizontal="center"/>
      <protection hidden="1"/>
    </xf>
    <xf numFmtId="0" fontId="0" fillId="0" borderId="36" xfId="0" applyBorder="1" applyAlignment="1" applyProtection="1">
      <alignment horizontal="center"/>
      <protection hidden="1"/>
    </xf>
    <xf numFmtId="0" fontId="0" fillId="0" borderId="38" xfId="0" applyBorder="1" applyAlignment="1" applyProtection="1">
      <alignment horizontal="center"/>
      <protection hidden="1"/>
    </xf>
    <xf numFmtId="0" fontId="10" fillId="0" borderId="0" xfId="0" applyFont="1"/>
    <xf numFmtId="0" fontId="0" fillId="0" borderId="12" xfId="0" applyBorder="1" applyProtection="1">
      <protection hidden="1"/>
    </xf>
    <xf numFmtId="0" fontId="5" fillId="0" borderId="9" xfId="0" applyFont="1" applyBorder="1" applyAlignment="1" applyProtection="1">
      <alignment horizontal="center"/>
      <protection hidden="1"/>
    </xf>
    <xf numFmtId="0" fontId="5" fillId="0" borderId="4" xfId="0" applyFont="1" applyBorder="1" applyAlignment="1" applyProtection="1">
      <alignment horizontal="center"/>
      <protection hidden="1"/>
    </xf>
    <xf numFmtId="0" fontId="4" fillId="0" borderId="0" xfId="0" applyFont="1" applyProtection="1">
      <protection hidden="1"/>
    </xf>
    <xf numFmtId="0" fontId="4" fillId="0" borderId="0" xfId="0" applyFont="1"/>
    <xf numFmtId="164" fontId="2" fillId="0" borderId="0" xfId="0" applyNumberFormat="1" applyFont="1" applyAlignment="1">
      <alignment horizontal="center"/>
    </xf>
    <xf numFmtId="0" fontId="4" fillId="0" borderId="0" xfId="0" applyFont="1" applyAlignment="1">
      <alignment horizontal="center"/>
    </xf>
    <xf numFmtId="164" fontId="4" fillId="3" borderId="0" xfId="0" applyNumberFormat="1" applyFont="1" applyFill="1" applyAlignment="1" applyProtection="1">
      <alignment horizontal="center"/>
      <protection locked="0"/>
    </xf>
    <xf numFmtId="167" fontId="0" fillId="0" borderId="0" xfId="0" applyNumberFormat="1" applyAlignment="1" applyProtection="1">
      <alignment horizontal="center"/>
      <protection locked="0"/>
    </xf>
    <xf numFmtId="0" fontId="0" fillId="0" borderId="45" xfId="0"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Alignment="1">
      <alignment horizontal="center"/>
    </xf>
    <xf numFmtId="9" fontId="1" fillId="0" borderId="0" xfId="1" applyFill="1" applyAlignment="1">
      <alignment horizontal="center"/>
    </xf>
    <xf numFmtId="0" fontId="0" fillId="0" borderId="0" xfId="0" applyAlignment="1">
      <alignment vertical="center"/>
    </xf>
    <xf numFmtId="0" fontId="0" fillId="0" borderId="2" xfId="0" applyBorder="1" applyAlignment="1">
      <alignment horizontal="center"/>
    </xf>
    <xf numFmtId="0" fontId="0" fillId="0" borderId="3" xfId="0" applyBorder="1" applyAlignment="1">
      <alignment horizontal="center"/>
    </xf>
    <xf numFmtId="0" fontId="0" fillId="0" borderId="18" xfId="0" applyBorder="1" applyAlignment="1">
      <alignment horizontal="right"/>
    </xf>
    <xf numFmtId="1" fontId="0" fillId="0" borderId="5" xfId="0" applyNumberFormat="1" applyBorder="1" applyAlignment="1">
      <alignment horizontal="center"/>
    </xf>
    <xf numFmtId="0" fontId="5" fillId="0" borderId="10" xfId="0" applyFont="1" applyBorder="1" applyAlignment="1" applyProtection="1">
      <alignment horizontal="center"/>
      <protection hidden="1"/>
    </xf>
    <xf numFmtId="0" fontId="5" fillId="0" borderId="24" xfId="0" applyFont="1" applyBorder="1" applyAlignment="1" applyProtection="1">
      <alignment horizontal="center"/>
      <protection hidden="1"/>
    </xf>
    <xf numFmtId="0" fontId="5" fillId="0" borderId="44" xfId="0"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6" xfId="0" applyBorder="1" applyAlignment="1" applyProtection="1">
      <alignment vertical="center"/>
      <protection hidden="1"/>
    </xf>
    <xf numFmtId="0" fontId="5" fillId="0" borderId="0" xfId="2"/>
    <xf numFmtId="0" fontId="5" fillId="0" borderId="0" xfId="2" applyProtection="1">
      <protection hidden="1"/>
    </xf>
    <xf numFmtId="0" fontId="5" fillId="0" borderId="0" xfId="2" applyAlignment="1" applyProtection="1">
      <alignment horizontal="right"/>
      <protection hidden="1"/>
    </xf>
    <xf numFmtId="0" fontId="5" fillId="0" borderId="24" xfId="2" applyBorder="1" applyAlignment="1" applyProtection="1">
      <alignment horizontal="left"/>
      <protection hidden="1"/>
    </xf>
    <xf numFmtId="0" fontId="5" fillId="0" borderId="0" xfId="2" applyAlignment="1" applyProtection="1">
      <alignment horizontal="left"/>
      <protection hidden="1"/>
    </xf>
    <xf numFmtId="0" fontId="5" fillId="0" borderId="6" xfId="2" applyBorder="1" applyAlignment="1" applyProtection="1">
      <alignment horizontal="center"/>
      <protection hidden="1"/>
    </xf>
    <xf numFmtId="0" fontId="5" fillId="0" borderId="6" xfId="2" applyBorder="1" applyProtection="1">
      <protection hidden="1"/>
    </xf>
    <xf numFmtId="0" fontId="5" fillId="0" borderId="2" xfId="2" applyBorder="1"/>
    <xf numFmtId="0" fontId="5" fillId="0" borderId="0" xfId="2" applyAlignment="1">
      <alignment horizontal="center"/>
    </xf>
    <xf numFmtId="168" fontId="5" fillId="0" borderId="0" xfId="2" applyNumberFormat="1" applyAlignment="1">
      <alignment horizontal="left"/>
    </xf>
    <xf numFmtId="0" fontId="5" fillId="0" borderId="3" xfId="2" applyBorder="1"/>
    <xf numFmtId="2" fontId="4" fillId="0" borderId="24" xfId="2" applyNumberFormat="1" applyFont="1" applyBorder="1"/>
    <xf numFmtId="2" fontId="4" fillId="0" borderId="2" xfId="2" applyNumberFormat="1" applyFont="1" applyBorder="1"/>
    <xf numFmtId="0" fontId="15" fillId="0" borderId="0" xfId="0" applyFont="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9" fillId="0" borderId="0" xfId="2" applyFont="1"/>
    <xf numFmtId="0" fontId="5" fillId="0" borderId="10" xfId="2" applyBorder="1"/>
    <xf numFmtId="0" fontId="5" fillId="0" borderId="11" xfId="2" applyBorder="1"/>
    <xf numFmtId="0" fontId="5" fillId="0" borderId="24" xfId="2" applyBorder="1"/>
    <xf numFmtId="0" fontId="5" fillId="0" borderId="5" xfId="2" applyBorder="1"/>
    <xf numFmtId="0" fontId="5" fillId="0" borderId="9" xfId="2" applyBorder="1"/>
    <xf numFmtId="0" fontId="4" fillId="0" borderId="0" xfId="2" applyFont="1"/>
    <xf numFmtId="0" fontId="4" fillId="0" borderId="0" xfId="2" applyFont="1" applyAlignment="1">
      <alignment horizontal="center" vertical="top" wrapText="1"/>
    </xf>
    <xf numFmtId="0" fontId="14" fillId="0" borderId="32" xfId="2" applyFont="1" applyBorder="1" applyAlignment="1">
      <alignment horizontal="center"/>
    </xf>
    <xf numFmtId="0" fontId="13" fillId="0" borderId="32" xfId="2" applyFont="1" applyBorder="1" applyAlignment="1">
      <alignment horizontal="center"/>
    </xf>
    <xf numFmtId="0" fontId="5" fillId="0" borderId="53" xfId="2" applyBorder="1" applyAlignment="1">
      <alignment horizontal="center"/>
    </xf>
    <xf numFmtId="0" fontId="4" fillId="6" borderId="6" xfId="2" applyFont="1" applyFill="1" applyBorder="1" applyAlignment="1">
      <alignment horizontal="center" wrapText="1"/>
    </xf>
    <xf numFmtId="0" fontId="4" fillId="6" borderId="6" xfId="2" applyFont="1" applyFill="1" applyBorder="1" applyAlignment="1">
      <alignment horizontal="center"/>
    </xf>
    <xf numFmtId="0" fontId="5" fillId="0" borderId="6" xfId="2" applyBorder="1" applyAlignment="1">
      <alignment horizontal="center"/>
    </xf>
    <xf numFmtId="0" fontId="0" fillId="0" borderId="6" xfId="0"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8"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6" xfId="0" applyFont="1" applyFill="1" applyBorder="1" applyAlignment="1" applyProtection="1">
      <alignment vertical="center"/>
      <protection hidden="1"/>
    </xf>
    <xf numFmtId="1" fontId="6" fillId="2" borderId="60" xfId="0" applyNumberFormat="1"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1"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1" xfId="0" applyFont="1" applyFill="1" applyBorder="1" applyProtection="1">
      <protection hidden="1"/>
    </xf>
    <xf numFmtId="0" fontId="6" fillId="2" borderId="62"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5" xfId="0" applyNumberFormat="1" applyFont="1" applyFill="1" applyBorder="1" applyAlignment="1" applyProtection="1">
      <alignment vertical="center"/>
      <protection hidden="1"/>
    </xf>
    <xf numFmtId="0" fontId="3" fillId="3" borderId="65" xfId="0" applyFont="1" applyFill="1" applyBorder="1" applyAlignment="1" applyProtection="1">
      <alignment horizontal="center" vertical="center"/>
      <protection locked="0" hidden="1"/>
    </xf>
    <xf numFmtId="0" fontId="3" fillId="3" borderId="64" xfId="0" applyFont="1" applyFill="1" applyBorder="1" applyAlignment="1" applyProtection="1">
      <alignment horizontal="center" vertical="center"/>
      <protection locked="0" hidden="1"/>
    </xf>
    <xf numFmtId="1" fontId="6" fillId="2" borderId="66"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7"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0" fontId="6" fillId="2" borderId="54" xfId="0" applyFont="1" applyFill="1" applyBorder="1" applyAlignment="1" applyProtection="1">
      <alignment vertical="center" wrapText="1"/>
      <protection hidden="1"/>
    </xf>
    <xf numFmtId="0" fontId="6" fillId="2" borderId="69"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5"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0" xfId="0" applyFont="1" applyFill="1" applyBorder="1" applyProtection="1">
      <protection hidden="1"/>
    </xf>
    <xf numFmtId="0" fontId="6" fillId="2" borderId="70" xfId="0" applyFont="1" applyFill="1" applyBorder="1" applyAlignment="1" applyProtection="1">
      <alignment vertical="center"/>
      <protection hidden="1"/>
    </xf>
    <xf numFmtId="0" fontId="6" fillId="2" borderId="71" xfId="0" applyFont="1" applyFill="1" applyBorder="1" applyProtection="1">
      <protection hidden="1"/>
    </xf>
    <xf numFmtId="0" fontId="16" fillId="2" borderId="71" xfId="0" applyFont="1" applyFill="1" applyBorder="1" applyAlignment="1" applyProtection="1">
      <alignment horizontal="center" vertical="center"/>
      <protection hidden="1"/>
    </xf>
    <xf numFmtId="0" fontId="6" fillId="2" borderId="72" xfId="0" applyFont="1" applyFill="1" applyBorder="1" applyProtection="1">
      <protection hidden="1"/>
    </xf>
    <xf numFmtId="1" fontId="17" fillId="8" borderId="41" xfId="0" applyNumberFormat="1" applyFont="1" applyFill="1" applyBorder="1" applyAlignment="1" applyProtection="1">
      <alignment horizontal="center" vertical="center"/>
      <protection hidden="1"/>
    </xf>
    <xf numFmtId="1" fontId="17" fillId="8" borderId="56" xfId="0" applyNumberFormat="1" applyFont="1" applyFill="1" applyBorder="1" applyAlignment="1" applyProtection="1">
      <alignment horizontal="center" vertical="center"/>
      <protection hidden="1"/>
    </xf>
    <xf numFmtId="1" fontId="17" fillId="8" borderId="57" xfId="0" applyNumberFormat="1" applyFont="1" applyFill="1" applyBorder="1" applyAlignment="1" applyProtection="1">
      <alignment horizontal="center" vertical="center"/>
      <protection hidden="1"/>
    </xf>
    <xf numFmtId="0" fontId="1" fillId="0" borderId="0" xfId="0" applyFont="1"/>
    <xf numFmtId="0" fontId="18" fillId="0" borderId="0" xfId="0" applyFont="1"/>
    <xf numFmtId="164" fontId="1" fillId="0" borderId="0" xfId="0" applyNumberFormat="1" applyFont="1"/>
    <xf numFmtId="164" fontId="0" fillId="0" borderId="0" xfId="0" applyNumberFormat="1"/>
    <xf numFmtId="2" fontId="0" fillId="0" borderId="0" xfId="0" applyNumberFormat="1" applyProtection="1">
      <protection hidden="1"/>
    </xf>
    <xf numFmtId="164" fontId="0" fillId="0" borderId="0" xfId="0" applyNumberFormat="1" applyAlignment="1">
      <alignment horizontal="center"/>
    </xf>
    <xf numFmtId="164" fontId="0" fillId="0" borderId="64" xfId="0" applyNumberFormat="1" applyBorder="1" applyAlignment="1">
      <alignment horizontal="center"/>
    </xf>
    <xf numFmtId="164" fontId="0" fillId="0" borderId="10" xfId="0" applyNumberFormat="1" applyBorder="1" applyAlignment="1">
      <alignment horizontal="center"/>
    </xf>
    <xf numFmtId="164" fontId="0" fillId="0" borderId="24" xfId="0" applyNumberFormat="1" applyBorder="1" applyAlignment="1">
      <alignment horizontal="center"/>
    </xf>
    <xf numFmtId="164" fontId="0" fillId="0" borderId="63" xfId="0" applyNumberFormat="1" applyBorder="1" applyAlignment="1">
      <alignment horizontal="center"/>
    </xf>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Border="1" applyAlignment="1">
      <alignment horizontal="right"/>
    </xf>
    <xf numFmtId="0" fontId="0" fillId="0" borderId="22" xfId="0" applyBorder="1" applyAlignment="1">
      <alignment horizontal="right"/>
    </xf>
    <xf numFmtId="0" fontId="0" fillId="0" borderId="12" xfId="0" applyBorder="1" applyAlignment="1">
      <alignment horizontal="right"/>
    </xf>
    <xf numFmtId="0" fontId="0" fillId="3" borderId="14" xfId="0" applyFill="1" applyBorder="1" applyAlignment="1">
      <alignment horizontal="center"/>
    </xf>
    <xf numFmtId="0" fontId="0" fillId="0" borderId="18" xfId="0" applyBorder="1"/>
    <xf numFmtId="0" fontId="1" fillId="0" borderId="9" xfId="0" applyFont="1" applyBorder="1"/>
    <xf numFmtId="0" fontId="1" fillId="0" borderId="10" xfId="0" applyFont="1" applyBorder="1"/>
    <xf numFmtId="0" fontId="1" fillId="0" borderId="1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4" xfId="0" applyFont="1" applyBorder="1"/>
    <xf numFmtId="0" fontId="1" fillId="0" borderId="30" xfId="0" applyFont="1" applyBorder="1"/>
    <xf numFmtId="1" fontId="6" fillId="2" borderId="64" xfId="0" applyNumberFormat="1" applyFont="1" applyFill="1" applyBorder="1" applyAlignment="1" applyProtection="1">
      <alignment vertical="center"/>
      <protection hidden="1"/>
    </xf>
    <xf numFmtId="1" fontId="6" fillId="2" borderId="73" xfId="0" applyNumberFormat="1" applyFont="1" applyFill="1" applyBorder="1" applyAlignment="1" applyProtection="1">
      <alignment vertical="center"/>
      <protection hidden="1"/>
    </xf>
    <xf numFmtId="1" fontId="6" fillId="2" borderId="74" xfId="0" applyNumberFormat="1" applyFont="1" applyFill="1" applyBorder="1" applyAlignment="1" applyProtection="1">
      <alignment vertical="center"/>
      <protection hidden="1"/>
    </xf>
    <xf numFmtId="1" fontId="6" fillId="2" borderId="7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7"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3" fillId="3" borderId="58" xfId="0" applyNumberFormat="1" applyFont="1" applyFill="1" applyBorder="1" applyAlignment="1" applyProtection="1">
      <alignment horizontal="center" vertical="center"/>
      <protection locked="0" hidden="1"/>
    </xf>
    <xf numFmtId="1" fontId="3" fillId="3" borderId="59"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1" fontId="3" fillId="3" borderId="64" xfId="0" applyNumberFormat="1" applyFont="1" applyFill="1" applyBorder="1" applyAlignment="1" applyProtection="1">
      <alignment horizontal="center" vertical="center"/>
      <protection locked="0" hidden="1"/>
    </xf>
    <xf numFmtId="0" fontId="18" fillId="0" borderId="0" xfId="0" applyFont="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83" xfId="0" applyFont="1" applyFill="1" applyBorder="1" applyProtection="1">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1" xfId="0" applyNumberFormat="1" applyFont="1" applyFill="1" applyBorder="1" applyAlignment="1" applyProtection="1">
      <alignment vertical="center"/>
      <protection hidden="1"/>
    </xf>
    <xf numFmtId="2" fontId="6" fillId="9" borderId="51"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5"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Border="1" applyAlignment="1">
      <alignment horizontal="center"/>
    </xf>
    <xf numFmtId="1" fontId="0" fillId="0" borderId="13" xfId="0" applyNumberFormat="1" applyBorder="1" applyAlignment="1">
      <alignment horizontal="center"/>
    </xf>
    <xf numFmtId="1" fontId="0" fillId="0" borderId="22" xfId="0" applyNumberFormat="1" applyBorder="1" applyAlignment="1">
      <alignment horizontal="center"/>
    </xf>
    <xf numFmtId="1" fontId="0" fillId="0" borderId="12" xfId="0" applyNumberFormat="1" applyBorder="1" applyAlignment="1">
      <alignment horizontal="center"/>
    </xf>
    <xf numFmtId="0" fontId="1" fillId="0" borderId="0" xfId="0" quotePrefix="1" applyFont="1" applyProtection="1">
      <protection hidden="1"/>
    </xf>
    <xf numFmtId="2" fontId="11" fillId="0" borderId="9" xfId="2" applyNumberFormat="1" applyFont="1" applyBorder="1"/>
    <xf numFmtId="0" fontId="11" fillId="0" borderId="10" xfId="2" applyFont="1" applyBorder="1"/>
    <xf numFmtId="0" fontId="11" fillId="0" borderId="11" xfId="2" applyFont="1" applyBorder="1"/>
    <xf numFmtId="2" fontId="4" fillId="0" borderId="4" xfId="2" applyNumberFormat="1" applyFont="1" applyBorder="1"/>
    <xf numFmtId="0" fontId="1" fillId="0" borderId="0" xfId="3"/>
    <xf numFmtId="0" fontId="4" fillId="0" borderId="0" xfId="3" applyFont="1"/>
    <xf numFmtId="0" fontId="12" fillId="0" borderId="0" xfId="3" applyFont="1" applyAlignment="1">
      <alignment horizontal="center"/>
    </xf>
    <xf numFmtId="0" fontId="1" fillId="0" borderId="0" xfId="3" applyAlignment="1">
      <alignment horizontal="center"/>
    </xf>
    <xf numFmtId="2" fontId="4" fillId="0" borderId="0" xfId="3" applyNumberFormat="1" applyFont="1" applyAlignment="1">
      <alignment horizontal="center"/>
    </xf>
    <xf numFmtId="0" fontId="4" fillId="0" borderId="0" xfId="3" applyFont="1" applyAlignment="1">
      <alignment horizontal="center"/>
    </xf>
    <xf numFmtId="0" fontId="2" fillId="0" borderId="0" xfId="3" applyFont="1" applyAlignment="1">
      <alignment horizontal="center"/>
    </xf>
    <xf numFmtId="0" fontId="20" fillId="0" borderId="0" xfId="3" applyFont="1" applyAlignment="1">
      <alignment horizontal="center"/>
    </xf>
    <xf numFmtId="0" fontId="1" fillId="4" borderId="13" xfId="3" applyFill="1" applyBorder="1" applyAlignment="1">
      <alignment horizontal="center"/>
    </xf>
    <xf numFmtId="0" fontId="1" fillId="4" borderId="8" xfId="3" applyFill="1" applyBorder="1" applyAlignment="1">
      <alignment horizontal="center"/>
    </xf>
    <xf numFmtId="0" fontId="1" fillId="4" borderId="0" xfId="3" applyFill="1" applyAlignment="1">
      <alignment horizontal="center"/>
    </xf>
    <xf numFmtId="2" fontId="4" fillId="6" borderId="20" xfId="3" applyNumberFormat="1" applyFont="1" applyFill="1" applyBorder="1" applyAlignment="1">
      <alignment horizontal="center"/>
    </xf>
    <xf numFmtId="0" fontId="4" fillId="6" borderId="8" xfId="3" applyFont="1" applyFill="1" applyBorder="1" applyAlignment="1">
      <alignment horizontal="center"/>
    </xf>
    <xf numFmtId="0" fontId="1" fillId="4" borderId="7" xfId="3" applyFill="1" applyBorder="1" applyAlignment="1" applyProtection="1">
      <alignment horizontal="center"/>
      <protection locked="0"/>
    </xf>
    <xf numFmtId="0" fontId="1" fillId="6" borderId="10" xfId="3" applyFill="1" applyBorder="1" applyAlignment="1" applyProtection="1">
      <alignment horizontal="center"/>
      <protection locked="0"/>
    </xf>
    <xf numFmtId="0" fontId="1" fillId="4" borderId="10" xfId="3" applyFill="1" applyBorder="1" applyAlignment="1" applyProtection="1">
      <alignment horizontal="center"/>
      <protection locked="0"/>
    </xf>
    <xf numFmtId="0" fontId="1" fillId="4" borderId="11" xfId="3" applyFill="1" applyBorder="1" applyAlignment="1" applyProtection="1">
      <alignment horizontal="center"/>
      <protection locked="0"/>
    </xf>
    <xf numFmtId="0" fontId="1" fillId="6" borderId="3" xfId="3" applyFill="1" applyBorder="1" applyAlignment="1">
      <alignment horizontal="center"/>
    </xf>
    <xf numFmtId="0" fontId="1" fillId="4" borderId="22" xfId="3" applyFill="1" applyBorder="1" applyAlignment="1">
      <alignment horizontal="center"/>
    </xf>
    <xf numFmtId="0" fontId="1" fillId="0" borderId="7" xfId="3" applyBorder="1" applyAlignment="1">
      <alignment horizontal="center"/>
    </xf>
    <xf numFmtId="0" fontId="1" fillId="0" borderId="10" xfId="3" applyBorder="1" applyAlignment="1">
      <alignment horizontal="center"/>
    </xf>
    <xf numFmtId="0" fontId="1" fillId="0" borderId="13" xfId="3" applyBorder="1" applyAlignment="1">
      <alignment horizontal="center"/>
    </xf>
    <xf numFmtId="0" fontId="1" fillId="0" borderId="20" xfId="3" applyBorder="1" applyAlignment="1" applyProtection="1">
      <alignment horizontal="center"/>
      <protection locked="0"/>
    </xf>
    <xf numFmtId="0" fontId="1" fillId="0" borderId="0" xfId="3"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lignment horizontal="center"/>
    </xf>
    <xf numFmtId="0" fontId="1" fillId="0" borderId="3" xfId="3" applyBorder="1" applyAlignment="1">
      <alignment horizontal="center"/>
    </xf>
    <xf numFmtId="0" fontId="4" fillId="4" borderId="8" xfId="3" applyFont="1" applyFill="1" applyBorder="1" applyAlignment="1">
      <alignment horizontal="center"/>
    </xf>
    <xf numFmtId="0" fontId="1" fillId="0" borderId="20" xfId="3" applyBorder="1" applyAlignment="1">
      <alignment horizontal="center"/>
    </xf>
    <xf numFmtId="0" fontId="1" fillId="0" borderId="22" xfId="3" applyBorder="1" applyAlignment="1">
      <alignment horizontal="center"/>
    </xf>
    <xf numFmtId="0" fontId="4" fillId="4" borderId="0" xfId="3" applyFont="1" applyFill="1" applyAlignment="1">
      <alignment horizontal="center"/>
    </xf>
    <xf numFmtId="0" fontId="4" fillId="4" borderId="85" xfId="3" applyFont="1" applyFill="1" applyBorder="1" applyAlignment="1">
      <alignment horizontal="center"/>
    </xf>
    <xf numFmtId="0" fontId="4" fillId="6" borderId="85" xfId="3" applyFont="1" applyFill="1" applyBorder="1" applyAlignment="1">
      <alignment horizontal="center"/>
    </xf>
    <xf numFmtId="0" fontId="1" fillId="0" borderId="86" xfId="3" applyBorder="1" applyAlignment="1">
      <alignment horizontal="center"/>
    </xf>
    <xf numFmtId="0" fontId="4" fillId="0" borderId="30" xfId="3" applyFont="1" applyBorder="1"/>
    <xf numFmtId="0" fontId="2" fillId="0" borderId="14" xfId="3" applyFont="1" applyBorder="1" applyAlignment="1" applyProtection="1">
      <alignment horizontal="center"/>
      <protection locked="0"/>
    </xf>
    <xf numFmtId="0" fontId="2" fillId="0" borderId="86" xfId="3" applyFont="1" applyBorder="1" applyAlignment="1" applyProtection="1">
      <alignment horizontal="center"/>
      <protection locked="0"/>
    </xf>
    <xf numFmtId="0" fontId="2" fillId="0" borderId="87" xfId="3" applyFont="1" applyBorder="1" applyAlignment="1" applyProtection="1">
      <alignment horizontal="center"/>
      <protection locked="0"/>
    </xf>
    <xf numFmtId="0" fontId="1" fillId="6" borderId="87" xfId="3" applyFill="1" applyBorder="1" applyAlignment="1">
      <alignment horizontal="center"/>
    </xf>
    <xf numFmtId="0" fontId="2" fillId="0" borderId="31" xfId="3" applyFont="1" applyBorder="1" applyAlignment="1" applyProtection="1">
      <alignment horizontal="center"/>
      <protection locked="0"/>
    </xf>
    <xf numFmtId="0" fontId="1" fillId="4" borderId="29" xfId="3" applyFill="1" applyBorder="1" applyAlignment="1">
      <alignment horizontal="center"/>
    </xf>
    <xf numFmtId="0" fontId="4" fillId="4" borderId="30" xfId="3" applyFont="1" applyFill="1" applyBorder="1" applyAlignment="1">
      <alignment horizontal="center"/>
    </xf>
    <xf numFmtId="0" fontId="2" fillId="0" borderId="20" xfId="3" applyFont="1" applyBorder="1" applyAlignment="1">
      <alignment horizontal="center"/>
    </xf>
    <xf numFmtId="0" fontId="1" fillId="4" borderId="88" xfId="3" applyFill="1" applyBorder="1" applyAlignment="1" applyProtection="1">
      <alignment horizontal="center"/>
      <protection locked="0"/>
    </xf>
    <xf numFmtId="0" fontId="1" fillId="4" borderId="53" xfId="3" applyFill="1" applyBorder="1" applyAlignment="1" applyProtection="1">
      <alignment horizontal="center"/>
      <protection locked="0"/>
    </xf>
    <xf numFmtId="0" fontId="1" fillId="6" borderId="89" xfId="3" applyFill="1" applyBorder="1" applyAlignment="1">
      <alignment horizontal="center"/>
    </xf>
    <xf numFmtId="0" fontId="1" fillId="4" borderId="90" xfId="3" applyFill="1" applyBorder="1" applyAlignment="1" applyProtection="1">
      <alignment horizontal="center"/>
      <protection locked="0"/>
    </xf>
    <xf numFmtId="0" fontId="1" fillId="4" borderId="91" xfId="3" applyFill="1" applyBorder="1" applyAlignment="1" applyProtection="1">
      <alignment horizontal="center"/>
      <protection locked="0"/>
    </xf>
    <xf numFmtId="0" fontId="1" fillId="6" borderId="92" xfId="3" applyFill="1" applyBorder="1" applyAlignment="1">
      <alignment horizontal="center"/>
    </xf>
    <xf numFmtId="0" fontId="1" fillId="4" borderId="93" xfId="3" applyFill="1" applyBorder="1" applyAlignment="1">
      <alignment horizontal="center"/>
    </xf>
    <xf numFmtId="0" fontId="1" fillId="6" borderId="94" xfId="3" applyFill="1" applyBorder="1" applyAlignment="1">
      <alignment horizontal="center"/>
    </xf>
    <xf numFmtId="2" fontId="1" fillId="6" borderId="97" xfId="3" applyNumberFormat="1" applyFill="1" applyBorder="1" applyAlignment="1">
      <alignment horizontal="center"/>
    </xf>
    <xf numFmtId="0" fontId="1" fillId="6" borderId="98" xfId="3" applyFill="1" applyBorder="1" applyAlignment="1">
      <alignment horizontal="center"/>
    </xf>
    <xf numFmtId="169" fontId="1" fillId="0" borderId="0" xfId="3" applyNumberFormat="1"/>
    <xf numFmtId="0" fontId="1" fillId="0" borderId="52" xfId="3" applyBorder="1" applyAlignment="1" applyProtection="1">
      <alignment horizontal="center"/>
      <protection locked="0"/>
    </xf>
    <xf numFmtId="0" fontId="1" fillId="6" borderId="29" xfId="3" applyFill="1" applyBorder="1" applyAlignment="1">
      <alignment horizontal="center"/>
    </xf>
    <xf numFmtId="0" fontId="1" fillId="0" borderId="99" xfId="3" applyBorder="1" applyAlignment="1" applyProtection="1">
      <alignment horizontal="center"/>
      <protection locked="0"/>
    </xf>
    <xf numFmtId="0" fontId="1" fillId="0" borderId="100" xfId="3" applyBorder="1" applyAlignment="1" applyProtection="1">
      <alignment horizontal="center"/>
      <protection locked="0"/>
    </xf>
    <xf numFmtId="0" fontId="1" fillId="6" borderId="100" xfId="3" applyFill="1" applyBorder="1" applyAlignment="1">
      <alignment horizontal="center"/>
    </xf>
    <xf numFmtId="0" fontId="1" fillId="4" borderId="101" xfId="3" applyFill="1" applyBorder="1" applyAlignment="1">
      <alignment horizontal="center"/>
    </xf>
    <xf numFmtId="2" fontId="1" fillId="6" borderId="102" xfId="3" applyNumberFormat="1" applyFill="1" applyBorder="1" applyAlignment="1">
      <alignment horizontal="center"/>
    </xf>
    <xf numFmtId="0" fontId="1" fillId="6" borderId="103" xfId="3" applyFill="1" applyBorder="1" applyAlignment="1">
      <alignment horizontal="center"/>
    </xf>
    <xf numFmtId="0" fontId="1" fillId="4" borderId="104" xfId="3" applyFill="1" applyBorder="1" applyAlignment="1" applyProtection="1">
      <alignment horizontal="center"/>
      <protection locked="0"/>
    </xf>
    <xf numFmtId="0" fontId="1" fillId="6" borderId="95" xfId="3" applyFill="1" applyBorder="1" applyAlignment="1">
      <alignment horizontal="center"/>
    </xf>
    <xf numFmtId="169" fontId="1" fillId="0" borderId="0" xfId="3" applyNumberFormat="1" applyAlignment="1">
      <alignment horizontal="center"/>
    </xf>
    <xf numFmtId="0" fontId="1" fillId="0" borderId="105" xfId="3" applyBorder="1" applyAlignment="1" applyProtection="1">
      <alignment horizontal="center"/>
      <protection locked="0"/>
    </xf>
    <xf numFmtId="0" fontId="1" fillId="6" borderId="101" xfId="3" applyFill="1" applyBorder="1" applyAlignment="1">
      <alignment horizontal="center"/>
    </xf>
    <xf numFmtId="0" fontId="1" fillId="0" borderId="106" xfId="3" applyBorder="1" applyAlignment="1" applyProtection="1">
      <alignment horizontal="center"/>
      <protection locked="0"/>
    </xf>
    <xf numFmtId="0" fontId="1" fillId="0" borderId="107" xfId="3" applyBorder="1" applyAlignment="1" applyProtection="1">
      <alignment horizontal="center"/>
      <protection locked="0"/>
    </xf>
    <xf numFmtId="0" fontId="1" fillId="6" borderId="93" xfId="3" applyFill="1" applyBorder="1" applyAlignment="1">
      <alignment horizontal="center"/>
    </xf>
    <xf numFmtId="0" fontId="1" fillId="0" borderId="108" xfId="3" applyBorder="1" applyAlignment="1" applyProtection="1">
      <alignment horizontal="center"/>
      <protection locked="0"/>
    </xf>
    <xf numFmtId="0" fontId="1" fillId="0" borderId="109" xfId="3" applyBorder="1" applyAlignment="1" applyProtection="1">
      <alignment horizontal="center"/>
      <protection locked="0"/>
    </xf>
    <xf numFmtId="0" fontId="1" fillId="6" borderId="110" xfId="3" applyFill="1" applyBorder="1" applyAlignment="1">
      <alignment horizontal="center"/>
    </xf>
    <xf numFmtId="2" fontId="1" fillId="6" borderId="111" xfId="3" applyNumberFormat="1" applyFill="1" applyBorder="1" applyAlignment="1">
      <alignment horizontal="center"/>
    </xf>
    <xf numFmtId="0" fontId="1" fillId="6" borderId="112" xfId="3" applyFill="1" applyBorder="1" applyAlignment="1">
      <alignment horizontal="center"/>
    </xf>
    <xf numFmtId="0" fontId="1" fillId="0" borderId="18" xfId="3" applyBorder="1" applyAlignment="1">
      <alignment horizontal="center"/>
    </xf>
    <xf numFmtId="1" fontId="1" fillId="0" borderId="0" xfId="3" applyNumberFormat="1" applyAlignment="1">
      <alignment horizontal="center"/>
    </xf>
    <xf numFmtId="2" fontId="1" fillId="0" borderId="0" xfId="3" applyNumberFormat="1" applyAlignment="1">
      <alignment horizontal="center"/>
    </xf>
    <xf numFmtId="2" fontId="4" fillId="0" borderId="30" xfId="3" applyNumberFormat="1" applyFont="1" applyBorder="1" applyAlignment="1">
      <alignment horizontal="left"/>
    </xf>
    <xf numFmtId="0" fontId="12" fillId="0" borderId="0" xfId="3" applyFont="1"/>
    <xf numFmtId="0" fontId="1" fillId="0" borderId="10" xfId="3" applyBorder="1"/>
    <xf numFmtId="0" fontId="1" fillId="0" borderId="3" xfId="3" applyBorder="1"/>
    <xf numFmtId="0" fontId="1" fillId="0" borderId="24" xfId="3" applyBorder="1"/>
    <xf numFmtId="0" fontId="1" fillId="0" borderId="5" xfId="3" applyBorder="1"/>
    <xf numFmtId="0" fontId="1" fillId="0" borderId="2" xfId="3" applyBorder="1"/>
    <xf numFmtId="0" fontId="1" fillId="0" borderId="6" xfId="3" applyBorder="1" applyProtection="1">
      <protection hidden="1"/>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Alignment="1">
      <alignment horizontal="left"/>
    </xf>
    <xf numFmtId="1" fontId="6" fillId="9" borderId="22" xfId="0" applyNumberFormat="1" applyFont="1" applyFill="1" applyBorder="1" applyAlignment="1" applyProtection="1">
      <alignment vertical="center"/>
      <protection hidden="1"/>
    </xf>
    <xf numFmtId="1" fontId="17" fillId="8" borderId="85" xfId="0" applyNumberFormat="1" applyFont="1" applyFill="1" applyBorder="1" applyAlignment="1" applyProtection="1">
      <alignment horizontal="center" vertical="center"/>
      <protection hidden="1"/>
    </xf>
    <xf numFmtId="0" fontId="6" fillId="2" borderId="96"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85"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6"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0" xfId="0" applyFont="1" applyFill="1" applyBorder="1" applyAlignment="1" applyProtection="1">
      <alignment horizontal="center"/>
      <protection hidden="1"/>
    </xf>
    <xf numFmtId="0" fontId="6" fillId="2" borderId="62" xfId="0" applyFont="1" applyFill="1" applyBorder="1" applyAlignment="1" applyProtection="1">
      <alignment horizontal="center"/>
      <protection hidden="1"/>
    </xf>
    <xf numFmtId="0" fontId="6" fillId="2" borderId="80"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0" fillId="0" borderId="86" xfId="0" applyBorder="1" applyProtection="1">
      <protection hidden="1"/>
    </xf>
    <xf numFmtId="0" fontId="0" fillId="0" borderId="28"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1" xfId="0" applyBorder="1" applyAlignment="1" applyProtection="1">
      <alignment horizontal="center"/>
      <protection hidden="1"/>
    </xf>
    <xf numFmtId="0" fontId="0" fillId="0" borderId="51" xfId="0" applyBorder="1" applyProtection="1">
      <protection hidden="1"/>
    </xf>
    <xf numFmtId="0" fontId="0" fillId="0" borderId="48" xfId="0" applyBorder="1" applyProtection="1">
      <protection hidden="1"/>
    </xf>
    <xf numFmtId="0" fontId="0" fillId="0" borderId="63" xfId="0" applyBorder="1" applyProtection="1">
      <protection hidden="1"/>
    </xf>
    <xf numFmtId="0" fontId="0" fillId="0" borderId="56" xfId="0" applyBorder="1" applyProtection="1">
      <protection hidden="1"/>
    </xf>
    <xf numFmtId="0" fontId="0" fillId="0" borderId="57" xfId="0" applyBorder="1" applyProtection="1">
      <protection hidden="1"/>
    </xf>
    <xf numFmtId="0" fontId="0" fillId="3" borderId="48" xfId="0" applyFill="1" applyBorder="1" applyAlignment="1" applyProtection="1">
      <alignment horizontal="center"/>
      <protection locked="0"/>
    </xf>
    <xf numFmtId="0" fontId="0" fillId="3" borderId="63" xfId="0" applyFill="1" applyBorder="1" applyAlignment="1" applyProtection="1">
      <alignment horizontal="center"/>
      <protection locked="0"/>
    </xf>
    <xf numFmtId="1" fontId="0" fillId="0" borderId="56" xfId="0" applyNumberFormat="1" applyBorder="1" applyAlignment="1" applyProtection="1">
      <alignment horizontal="center"/>
      <protection hidden="1"/>
    </xf>
    <xf numFmtId="1" fontId="0" fillId="0" borderId="57" xfId="0" applyNumberFormat="1" applyBorder="1" applyAlignment="1" applyProtection="1">
      <alignment horizontal="center"/>
      <protection hidden="1"/>
    </xf>
    <xf numFmtId="0" fontId="0" fillId="0" borderId="86"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Border="1" applyProtection="1">
      <protection hidden="1"/>
    </xf>
    <xf numFmtId="1" fontId="0" fillId="0" borderId="41" xfId="0" applyNumberFormat="1" applyBorder="1" applyAlignment="1" applyProtection="1">
      <alignment horizontal="center"/>
      <protection hidden="1"/>
    </xf>
    <xf numFmtId="2" fontId="0" fillId="0" borderId="114" xfId="0" applyNumberFormat="1" applyBorder="1" applyProtection="1">
      <protection hidden="1"/>
    </xf>
    <xf numFmtId="2" fontId="0" fillId="0" borderId="55" xfId="0" applyNumberFormat="1" applyBorder="1" applyProtection="1">
      <protection hidden="1"/>
    </xf>
    <xf numFmtId="2" fontId="0" fillId="0" borderId="43" xfId="0" applyNumberFormat="1" applyBorder="1" applyProtection="1">
      <protection hidden="1"/>
    </xf>
    <xf numFmtId="2" fontId="0" fillId="0" borderId="21" xfId="0" applyNumberFormat="1" applyBorder="1" applyProtection="1">
      <protection hidden="1"/>
    </xf>
    <xf numFmtId="49" fontId="0" fillId="0" borderId="0" xfId="0" applyNumberFormat="1" applyProtection="1">
      <protection hidden="1"/>
    </xf>
    <xf numFmtId="0" fontId="1" fillId="6" borderId="85" xfId="3" applyFill="1" applyBorder="1" applyAlignment="1">
      <alignment horizontal="center"/>
    </xf>
    <xf numFmtId="0" fontId="1" fillId="0" borderId="6" xfId="2" applyFont="1" applyBorder="1"/>
    <xf numFmtId="0" fontId="5" fillId="0" borderId="6" xfId="2" applyBorder="1"/>
    <xf numFmtId="4" fontId="0" fillId="0" borderId="18" xfId="0" applyNumberFormat="1" applyBorder="1" applyAlignment="1" applyProtection="1">
      <alignment horizontal="center"/>
      <protection hidden="1"/>
    </xf>
    <xf numFmtId="0" fontId="1" fillId="7" borderId="80" xfId="0" applyFont="1" applyFill="1" applyBorder="1" applyProtection="1">
      <protection hidden="1"/>
    </xf>
    <xf numFmtId="2" fontId="0" fillId="7" borderId="115" xfId="0" applyNumberFormat="1" applyFill="1" applyBorder="1" applyProtection="1">
      <protection hidden="1"/>
    </xf>
    <xf numFmtId="2" fontId="0" fillId="7" borderId="116" xfId="0" applyNumberFormat="1" applyFill="1" applyBorder="1" applyProtection="1">
      <protection hidden="1"/>
    </xf>
    <xf numFmtId="0" fontId="0" fillId="0" borderId="30" xfId="0" applyBorder="1" applyProtection="1">
      <protection hidden="1"/>
    </xf>
    <xf numFmtId="1" fontId="0" fillId="7" borderId="41" xfId="0" applyNumberFormat="1" applyFill="1" applyBorder="1" applyAlignment="1" applyProtection="1">
      <alignment horizontal="center"/>
      <protection hidden="1"/>
    </xf>
    <xf numFmtId="1" fontId="0" fillId="7" borderId="57" xfId="0" applyNumberFormat="1" applyFill="1" applyBorder="1" applyAlignment="1" applyProtection="1">
      <alignment horizontal="center"/>
      <protection hidden="1"/>
    </xf>
    <xf numFmtId="4" fontId="0" fillId="0" borderId="42" xfId="0" applyNumberFormat="1" applyBorder="1" applyAlignment="1" applyProtection="1">
      <alignment horizontal="center"/>
      <protection hidden="1"/>
    </xf>
    <xf numFmtId="0" fontId="11" fillId="0" borderId="0" xfId="0" applyFont="1" applyProtection="1">
      <protection hidden="1"/>
    </xf>
    <xf numFmtId="0" fontId="23" fillId="7" borderId="0" xfId="0" applyFont="1" applyFill="1" applyProtection="1">
      <protection locked="0" hidden="1"/>
    </xf>
    <xf numFmtId="165" fontId="0" fillId="0" borderId="0" xfId="0" applyNumberFormat="1" applyAlignment="1" applyProtection="1">
      <alignment horizontal="left"/>
      <protection hidden="1"/>
    </xf>
    <xf numFmtId="164" fontId="0" fillId="0" borderId="22" xfId="0" applyNumberFormat="1" applyBorder="1" applyAlignment="1">
      <alignment horizontal="center"/>
    </xf>
    <xf numFmtId="164" fontId="0" fillId="0" borderId="13" xfId="0" applyNumberFormat="1" applyBorder="1" applyAlignment="1">
      <alignment horizontal="center"/>
    </xf>
    <xf numFmtId="164" fontId="0" fillId="0" borderId="12" xfId="0" applyNumberFormat="1" applyBorder="1" applyAlignment="1">
      <alignment horizontal="center"/>
    </xf>
    <xf numFmtId="0" fontId="0" fillId="0" borderId="12" xfId="0" applyBorder="1" applyAlignment="1">
      <alignment vertical="center"/>
    </xf>
    <xf numFmtId="0" fontId="0" fillId="0" borderId="24" xfId="0" applyBorder="1" applyAlignment="1" applyProtection="1">
      <alignment horizontal="center"/>
      <protection locked="0"/>
    </xf>
    <xf numFmtId="0" fontId="12" fillId="0" borderId="24" xfId="0" applyFont="1" applyBorder="1" applyAlignment="1">
      <alignment vertical="center"/>
    </xf>
    <xf numFmtId="0" fontId="4" fillId="0" borderId="24" xfId="0" applyFont="1" applyBorder="1" applyAlignment="1">
      <alignment horizontal="center"/>
    </xf>
    <xf numFmtId="9" fontId="4" fillId="0" borderId="0" xfId="1" applyFont="1" applyFill="1" applyAlignment="1">
      <alignment horizontal="center"/>
    </xf>
    <xf numFmtId="0" fontId="0" fillId="0" borderId="1" xfId="0" applyBorder="1" applyAlignment="1" applyProtection="1">
      <alignment horizontal="center" vertical="top"/>
      <protection locked="0"/>
    </xf>
    <xf numFmtId="0" fontId="15" fillId="0" borderId="48" xfId="0" applyFont="1" applyBorder="1" applyAlignment="1" applyProtection="1">
      <alignment horizontal="center" vertical="top"/>
      <protection locked="0"/>
    </xf>
    <xf numFmtId="0" fontId="0" fillId="0" borderId="12" xfId="0" applyBorder="1" applyAlignment="1" applyProtection="1">
      <alignment vertical="center"/>
      <protection hidden="1"/>
    </xf>
    <xf numFmtId="0" fontId="0" fillId="0" borderId="12" xfId="0" applyBorder="1" applyAlignment="1" applyProtection="1">
      <alignment horizontal="center" vertical="top"/>
      <protection locked="0"/>
    </xf>
    <xf numFmtId="0" fontId="0" fillId="0" borderId="4" xfId="0" applyBorder="1" applyAlignment="1" applyProtection="1">
      <alignment horizontal="center" vertical="top"/>
      <protection locked="0"/>
    </xf>
    <xf numFmtId="0" fontId="15" fillId="0" borderId="5" xfId="0" applyFont="1" applyBorder="1" applyAlignment="1" applyProtection="1">
      <alignment horizontal="center" vertical="top"/>
      <protection locked="0"/>
    </xf>
    <xf numFmtId="0" fontId="0" fillId="0" borderId="51" xfId="0" applyBorder="1" applyAlignment="1">
      <alignment vertical="center"/>
    </xf>
    <xf numFmtId="0" fontId="0" fillId="0" borderId="51" xfId="0" applyBorder="1" applyAlignment="1" applyProtection="1">
      <alignment horizontal="center"/>
      <protection locked="0"/>
    </xf>
    <xf numFmtId="0" fontId="0" fillId="0" borderId="50" xfId="0" applyBorder="1" applyAlignment="1" applyProtection="1">
      <alignment horizontal="center"/>
      <protection locked="0"/>
    </xf>
    <xf numFmtId="0" fontId="1" fillId="0" borderId="0" xfId="0" applyFont="1" applyAlignment="1">
      <alignment vertical="center"/>
    </xf>
    <xf numFmtId="0" fontId="4" fillId="0" borderId="0" xfId="0" applyFont="1" applyAlignment="1">
      <alignment horizontal="center" vertical="top"/>
    </xf>
    <xf numFmtId="0" fontId="4" fillId="0" borderId="64" xfId="0" applyFont="1" applyBorder="1" applyAlignment="1">
      <alignment horizontal="center"/>
    </xf>
    <xf numFmtId="0" fontId="4" fillId="0" borderId="43" xfId="0" applyFont="1" applyBorder="1" applyAlignment="1">
      <alignment horizontal="center"/>
    </xf>
    <xf numFmtId="0" fontId="4" fillId="0" borderId="57" xfId="0" applyFont="1" applyBorder="1" applyAlignment="1">
      <alignment horizontal="center"/>
    </xf>
    <xf numFmtId="0" fontId="25" fillId="3" borderId="28" xfId="0" applyFont="1" applyFill="1" applyBorder="1" applyAlignment="1" applyProtection="1">
      <alignment horizontal="center" vertical="center"/>
      <protection locked="0"/>
    </xf>
    <xf numFmtId="0" fontId="25" fillId="3" borderId="29" xfId="0" applyFont="1" applyFill="1" applyBorder="1" applyAlignment="1" applyProtection="1">
      <alignment horizontal="center" vertical="center"/>
      <protection locked="0"/>
    </xf>
    <xf numFmtId="0" fontId="24" fillId="3" borderId="29" xfId="0" applyFont="1" applyFill="1" applyBorder="1" applyAlignment="1" applyProtection="1">
      <alignment horizontal="center" vertical="center"/>
      <protection locked="0"/>
    </xf>
    <xf numFmtId="0" fontId="6" fillId="2" borderId="118" xfId="0" applyFont="1" applyFill="1" applyBorder="1" applyProtection="1">
      <protection hidden="1"/>
    </xf>
    <xf numFmtId="0" fontId="6" fillId="2" borderId="0" xfId="0" applyFont="1" applyFill="1" applyProtection="1">
      <protection hidden="1"/>
    </xf>
    <xf numFmtId="0" fontId="6" fillId="2" borderId="0" xfId="0" applyFont="1" applyFill="1" applyAlignment="1" applyProtection="1">
      <alignment vertical="center"/>
      <protection hidden="1"/>
    </xf>
    <xf numFmtId="0" fontId="6" fillId="2" borderId="1" xfId="0" applyFont="1" applyFill="1" applyBorder="1" applyProtection="1">
      <protection hidden="1"/>
    </xf>
    <xf numFmtId="0" fontId="6" fillId="2" borderId="83" xfId="0" applyFont="1" applyFill="1" applyBorder="1" applyAlignment="1" applyProtection="1">
      <alignment horizontal="center"/>
      <protection hidden="1"/>
    </xf>
    <xf numFmtId="0" fontId="6" fillId="2" borderId="118" xfId="0" applyFont="1" applyFill="1" applyBorder="1" applyAlignment="1" applyProtection="1">
      <alignment horizontal="center"/>
      <protection hidden="1"/>
    </xf>
    <xf numFmtId="0" fontId="6" fillId="2" borderId="71" xfId="0" applyFont="1" applyFill="1" applyBorder="1" applyAlignment="1" applyProtection="1">
      <alignment horizontal="center"/>
      <protection hidden="1"/>
    </xf>
    <xf numFmtId="0" fontId="6" fillId="5" borderId="48" xfId="0" applyFont="1" applyFill="1" applyBorder="1" applyProtection="1">
      <protection locked="0"/>
    </xf>
    <xf numFmtId="0" fontId="6" fillId="2" borderId="119" xfId="0" applyFont="1" applyFill="1" applyBorder="1" applyProtection="1">
      <protection hidden="1"/>
    </xf>
    <xf numFmtId="0" fontId="6" fillId="2" borderId="113" xfId="0" applyFont="1" applyFill="1" applyBorder="1" applyProtection="1">
      <protection hidden="1"/>
    </xf>
    <xf numFmtId="0" fontId="6" fillId="2" borderId="64" xfId="0" applyFont="1" applyFill="1" applyBorder="1" applyProtection="1">
      <protection hidden="1"/>
    </xf>
    <xf numFmtId="0" fontId="6" fillId="2" borderId="80" xfId="0" applyFont="1" applyFill="1" applyBorder="1" applyProtection="1">
      <protection hidden="1"/>
    </xf>
    <xf numFmtId="0" fontId="1" fillId="0" borderId="71" xfId="0" applyFont="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7" borderId="113" xfId="0" applyFont="1" applyFill="1" applyBorder="1" applyAlignment="1" applyProtection="1">
      <alignment horizontal="left"/>
      <protection locked="0"/>
    </xf>
    <xf numFmtId="2" fontId="4" fillId="0" borderId="0" xfId="0" applyNumberFormat="1" applyFont="1" applyAlignment="1">
      <alignment horizontal="center"/>
    </xf>
    <xf numFmtId="164" fontId="4" fillId="0" borderId="0" xfId="0" applyNumberFormat="1" applyFont="1" applyAlignment="1">
      <alignment horizontal="center"/>
    </xf>
    <xf numFmtId="0" fontId="4" fillId="0" borderId="25" xfId="0" applyFont="1" applyBorder="1" applyAlignment="1" applyProtection="1">
      <alignment horizontal="center" vertical="top"/>
      <protection hidden="1"/>
    </xf>
    <xf numFmtId="0" fontId="4" fillId="0" borderId="56" xfId="0" applyFont="1" applyBorder="1" applyAlignment="1" applyProtection="1">
      <alignment horizontal="center" vertical="top"/>
      <protection hidden="1"/>
    </xf>
    <xf numFmtId="0" fontId="4" fillId="0" borderId="70" xfId="0" applyFont="1" applyBorder="1" applyAlignment="1" applyProtection="1">
      <alignment horizontal="center" vertical="top"/>
      <protection hidden="1"/>
    </xf>
    <xf numFmtId="0" fontId="15" fillId="0" borderId="41" xfId="0" applyFont="1" applyBorder="1" applyAlignment="1" applyProtection="1">
      <alignment horizontal="center" vertical="top"/>
      <protection hidden="1"/>
    </xf>
    <xf numFmtId="0" fontId="13" fillId="0" borderId="32" xfId="2" applyFont="1" applyBorder="1" applyAlignment="1" applyProtection="1">
      <alignment horizontal="center"/>
      <protection locked="0"/>
    </xf>
    <xf numFmtId="49" fontId="0" fillId="0" borderId="12" xfId="0" quotePrefix="1" applyNumberFormat="1" applyBorder="1" applyAlignment="1" applyProtection="1">
      <alignment horizontal="center"/>
      <protection locked="0"/>
    </xf>
    <xf numFmtId="49" fontId="0" fillId="0" borderId="4" xfId="0" quotePrefix="1" applyNumberFormat="1" applyBorder="1" applyAlignment="1" applyProtection="1">
      <alignment horizontal="center"/>
      <protection locked="0"/>
    </xf>
    <xf numFmtId="0" fontId="1" fillId="0" borderId="6" xfId="3" applyBorder="1"/>
    <xf numFmtId="0" fontId="4" fillId="0" borderId="6" xfId="3" applyFont="1" applyBorder="1" applyAlignment="1">
      <alignment horizontal="left" vertical="top"/>
    </xf>
    <xf numFmtId="0" fontId="4" fillId="0" borderId="6" xfId="3" applyFont="1" applyBorder="1" applyAlignment="1">
      <alignment horizontal="center" vertical="top" wrapText="1"/>
    </xf>
    <xf numFmtId="0" fontId="5" fillId="0" borderId="33" xfId="2" applyBorder="1"/>
    <xf numFmtId="0" fontId="5" fillId="0" borderId="34" xfId="2" applyBorder="1" applyProtection="1">
      <protection hidden="1"/>
    </xf>
    <xf numFmtId="0" fontId="14" fillId="0" borderId="34" xfId="2" applyFont="1" applyBorder="1" applyAlignment="1">
      <alignment horizontal="center"/>
    </xf>
    <xf numFmtId="0" fontId="13" fillId="0" borderId="34" xfId="2" applyFont="1" applyBorder="1" applyAlignment="1">
      <alignment horizontal="center"/>
    </xf>
    <xf numFmtId="0" fontId="13" fillId="0" borderId="34" xfId="2" applyFont="1" applyBorder="1" applyAlignment="1" applyProtection="1">
      <alignment horizontal="center"/>
      <protection locked="0"/>
    </xf>
    <xf numFmtId="0" fontId="1" fillId="0" borderId="35" xfId="2" applyFont="1" applyBorder="1"/>
    <xf numFmtId="0" fontId="5" fillId="0" borderId="36" xfId="2" applyBorder="1"/>
    <xf numFmtId="0" fontId="1" fillId="0" borderId="37" xfId="2" applyFont="1" applyBorder="1"/>
    <xf numFmtId="0" fontId="5" fillId="0" borderId="38" xfId="2" applyBorder="1"/>
    <xf numFmtId="0" fontId="5" fillId="0" borderId="39" xfId="2" applyBorder="1" applyProtection="1">
      <protection hidden="1"/>
    </xf>
    <xf numFmtId="0" fontId="14" fillId="0" borderId="39" xfId="2" applyFont="1" applyBorder="1" applyAlignment="1">
      <alignment horizontal="center"/>
    </xf>
    <xf numFmtId="0" fontId="13" fillId="0" borderId="39" xfId="2" applyFont="1" applyBorder="1" applyAlignment="1">
      <alignment horizontal="center"/>
    </xf>
    <xf numFmtId="0" fontId="13" fillId="0" borderId="39" xfId="2" applyFont="1" applyBorder="1" applyAlignment="1" applyProtection="1">
      <alignment horizontal="center"/>
      <protection locked="0"/>
    </xf>
    <xf numFmtId="0" fontId="1" fillId="0" borderId="40" xfId="2" applyFont="1" applyBorder="1"/>
    <xf numFmtId="2" fontId="11" fillId="0" borderId="84" xfId="2" applyNumberFormat="1" applyFont="1" applyBorder="1"/>
    <xf numFmtId="0" fontId="11" fillId="0" borderId="18" xfId="2" applyFont="1" applyBorder="1"/>
    <xf numFmtId="0" fontId="1" fillId="0" borderId="18" xfId="3" applyBorder="1"/>
    <xf numFmtId="0" fontId="11" fillId="0" borderId="19" xfId="2" applyFont="1" applyBorder="1"/>
    <xf numFmtId="2" fontId="4" fillId="0" borderId="20" xfId="2" applyNumberFormat="1" applyFont="1" applyBorder="1"/>
    <xf numFmtId="0" fontId="5" fillId="0" borderId="8" xfId="2" applyBorder="1"/>
    <xf numFmtId="2" fontId="4" fillId="0" borderId="14" xfId="2" applyNumberFormat="1" applyFont="1" applyBorder="1"/>
    <xf numFmtId="0" fontId="5" fillId="0" borderId="86" xfId="2" applyBorder="1"/>
    <xf numFmtId="2" fontId="4" fillId="0" borderId="86" xfId="2" applyNumberFormat="1" applyFont="1" applyBorder="1"/>
    <xf numFmtId="0" fontId="5" fillId="0" borderId="30" xfId="2" applyBorder="1"/>
    <xf numFmtId="14" fontId="6" fillId="5" borderId="44" xfId="0" applyNumberFormat="1" applyFont="1" applyFill="1" applyBorder="1" applyAlignment="1" applyProtection="1">
      <alignment horizontal="center"/>
      <protection hidden="1"/>
    </xf>
    <xf numFmtId="0" fontId="6" fillId="5" borderId="48" xfId="0" applyFont="1" applyFill="1" applyBorder="1" applyAlignment="1" applyProtection="1">
      <alignment horizontal="center"/>
      <protection hidden="1"/>
    </xf>
    <xf numFmtId="0" fontId="17" fillId="2" borderId="50" xfId="0" applyFont="1" applyFill="1" applyBorder="1" applyAlignment="1" applyProtection="1">
      <alignment horizontal="center"/>
      <protection hidden="1"/>
    </xf>
    <xf numFmtId="0" fontId="17" fillId="2" borderId="64" xfId="0" applyFont="1" applyFill="1" applyBorder="1" applyAlignment="1" applyProtection="1">
      <alignment horizontal="center"/>
      <protection hidden="1"/>
    </xf>
    <xf numFmtId="0" fontId="6" fillId="2" borderId="1" xfId="0" applyFont="1" applyFill="1" applyBorder="1" applyProtection="1">
      <protection hidden="1"/>
    </xf>
    <xf numFmtId="0" fontId="6" fillId="2" borderId="44" xfId="0" applyFont="1" applyFill="1" applyBorder="1" applyProtection="1">
      <protection hidden="1"/>
    </xf>
    <xf numFmtId="0" fontId="6" fillId="5" borderId="44" xfId="0" applyFont="1" applyFill="1" applyBorder="1" applyProtection="1">
      <protection locked="0"/>
    </xf>
    <xf numFmtId="0" fontId="6" fillId="5" borderId="48" xfId="0" applyFont="1" applyFill="1" applyBorder="1" applyProtection="1">
      <protection locked="0"/>
    </xf>
    <xf numFmtId="0" fontId="6" fillId="5" borderId="44" xfId="0" applyFont="1" applyFill="1" applyBorder="1" applyAlignment="1" applyProtection="1">
      <alignment horizontal="left"/>
      <protection locked="0"/>
    </xf>
    <xf numFmtId="0" fontId="6" fillId="5" borderId="48" xfId="0" applyFont="1" applyFill="1" applyBorder="1" applyAlignment="1" applyProtection="1">
      <alignment horizontal="left"/>
      <protection locked="0"/>
    </xf>
    <xf numFmtId="0" fontId="5" fillId="0" borderId="17" xfId="0" applyFont="1" applyBorder="1" applyAlignment="1">
      <alignment horizontal="center" vertical="center" textRotation="180" wrapText="1"/>
    </xf>
    <xf numFmtId="0" fontId="5" fillId="0" borderId="21" xfId="0" applyFont="1" applyBorder="1" applyAlignment="1">
      <alignment horizontal="center" vertical="center" textRotation="180" wrapText="1"/>
    </xf>
    <xf numFmtId="0" fontId="5" fillId="0" borderId="23" xfId="0" applyFont="1" applyBorder="1" applyAlignment="1">
      <alignment horizontal="center" vertical="center" textRotation="180" wrapText="1"/>
    </xf>
    <xf numFmtId="0" fontId="5" fillId="0" borderId="6" xfId="0" applyFont="1" applyBorder="1" applyAlignment="1" applyProtection="1">
      <alignment horizontal="center"/>
      <protection hidden="1"/>
    </xf>
    <xf numFmtId="0" fontId="0" fillId="0" borderId="6" xfId="0" applyBorder="1" applyProtection="1">
      <protection hidden="1"/>
    </xf>
    <xf numFmtId="14" fontId="0" fillId="3" borderId="0" xfId="0" applyNumberFormat="1" applyFill="1" applyAlignment="1" applyProtection="1">
      <alignment horizontal="center"/>
      <protection locked="0"/>
    </xf>
    <xf numFmtId="0" fontId="0" fillId="3" borderId="0" xfId="0" applyFill="1" applyAlignment="1" applyProtection="1">
      <alignment horizontal="center"/>
      <protection locked="0"/>
    </xf>
    <xf numFmtId="0" fontId="9" fillId="0" borderId="0" xfId="0" applyFont="1" applyAlignment="1" applyProtection="1">
      <alignment horizontal="left"/>
      <protection hidden="1"/>
    </xf>
    <xf numFmtId="0" fontId="0" fillId="0" borderId="49" xfId="0" applyBorder="1" applyAlignment="1">
      <alignment horizontal="center"/>
    </xf>
    <xf numFmtId="0" fontId="0" fillId="0" borderId="1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6" fillId="2" borderId="118" xfId="0" applyFont="1" applyFill="1" applyBorder="1" applyProtection="1">
      <protection hidden="1"/>
    </xf>
    <xf numFmtId="0" fontId="6" fillId="2" borderId="72" xfId="0" applyFont="1" applyFill="1" applyBorder="1" applyProtection="1">
      <protection hidden="1"/>
    </xf>
    <xf numFmtId="14" fontId="6" fillId="5" borderId="72" xfId="0" applyNumberFormat="1" applyFont="1" applyFill="1" applyBorder="1" applyAlignment="1" applyProtection="1">
      <alignment horizontal="center"/>
      <protection hidden="1"/>
    </xf>
    <xf numFmtId="0" fontId="6" fillId="5" borderId="113" xfId="0" applyFont="1" applyFill="1" applyBorder="1" applyAlignment="1" applyProtection="1">
      <alignment horizontal="center"/>
      <protection hidden="1"/>
    </xf>
    <xf numFmtId="0" fontId="17" fillId="2" borderId="118" xfId="0" applyFont="1" applyFill="1" applyBorder="1" applyAlignment="1" applyProtection="1">
      <alignment horizontal="center"/>
      <protection hidden="1"/>
    </xf>
    <xf numFmtId="0" fontId="17" fillId="2" borderId="72" xfId="0" applyFont="1" applyFill="1" applyBorder="1" applyAlignment="1" applyProtection="1">
      <alignment horizontal="center"/>
      <protection hidden="1"/>
    </xf>
    <xf numFmtId="0" fontId="17" fillId="2" borderId="113" xfId="0" applyFont="1" applyFill="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5" borderId="113" xfId="0" applyFont="1" applyFill="1" applyBorder="1" applyAlignment="1" applyProtection="1">
      <alignment horizontal="left"/>
      <protection locked="0"/>
    </xf>
    <xf numFmtId="0" fontId="17" fillId="2" borderId="80" xfId="0" applyFont="1" applyFill="1" applyBorder="1" applyAlignment="1" applyProtection="1">
      <alignment horizontal="center"/>
      <protection hidden="1"/>
    </xf>
    <xf numFmtId="0" fontId="0" fillId="0" borderId="0" xfId="0" applyAlignment="1" applyProtection="1">
      <alignment horizontal="center"/>
      <protection hidden="1"/>
    </xf>
    <xf numFmtId="0" fontId="1" fillId="0" borderId="72" xfId="0" applyFont="1" applyBorder="1" applyAlignment="1" applyProtection="1">
      <alignment horizontal="center"/>
      <protection hidden="1"/>
    </xf>
    <xf numFmtId="0" fontId="0" fillId="0" borderId="113" xfId="0" applyBorder="1" applyAlignment="1" applyProtection="1">
      <alignment horizontal="center"/>
      <protection hidden="1"/>
    </xf>
    <xf numFmtId="0" fontId="0" fillId="0" borderId="0" xfId="0" applyAlignment="1" applyProtection="1">
      <alignment horizontal="left"/>
      <protection hidden="1"/>
    </xf>
    <xf numFmtId="0" fontId="0" fillId="0" borderId="72" xfId="0" applyBorder="1" applyAlignment="1" applyProtection="1">
      <alignment horizontal="center"/>
      <protection hidden="1"/>
    </xf>
    <xf numFmtId="0" fontId="0" fillId="0" borderId="80" xfId="0" applyBorder="1" applyAlignment="1" applyProtection="1">
      <alignment horizontal="center"/>
      <protection hidden="1"/>
    </xf>
    <xf numFmtId="0" fontId="1" fillId="0" borderId="119" xfId="0" applyFont="1" applyBorder="1" applyAlignment="1" applyProtection="1">
      <alignment horizontal="center"/>
      <protection hidden="1"/>
    </xf>
    <xf numFmtId="0" fontId="1" fillId="0" borderId="80" xfId="0" applyFont="1" applyBorder="1" applyAlignment="1" applyProtection="1">
      <alignment horizontal="center"/>
      <protection hidden="1"/>
    </xf>
    <xf numFmtId="0" fontId="18" fillId="0" borderId="70" xfId="0" applyFont="1" applyBorder="1" applyAlignment="1">
      <alignment horizontal="center"/>
    </xf>
    <xf numFmtId="0" fontId="18" fillId="0" borderId="44" xfId="0" applyFont="1" applyBorder="1" applyAlignment="1">
      <alignment horizontal="center"/>
    </xf>
    <xf numFmtId="0" fontId="15" fillId="0" borderId="7" xfId="0" applyFont="1" applyBorder="1" applyAlignment="1">
      <alignment horizontal="center"/>
    </xf>
    <xf numFmtId="0" fontId="15" fillId="0" borderId="117" xfId="0" applyFont="1" applyBorder="1" applyAlignment="1">
      <alignment horizontal="center"/>
    </xf>
    <xf numFmtId="0" fontId="5" fillId="0" borderId="6" xfId="2" applyBorder="1" applyAlignment="1">
      <alignment horizontal="center"/>
    </xf>
    <xf numFmtId="0" fontId="5" fillId="0" borderId="6" xfId="2" applyBorder="1"/>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2" xfId="2" applyBorder="1" applyAlignment="1">
      <alignment horizontal="center"/>
    </xf>
    <xf numFmtId="0" fontId="5" fillId="0" borderId="0" xfId="2" applyAlignment="1">
      <alignment horizontal="center"/>
    </xf>
    <xf numFmtId="168" fontId="5" fillId="0" borderId="0" xfId="2" applyNumberFormat="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2" fillId="6" borderId="1" xfId="2" applyFont="1" applyFill="1" applyBorder="1" applyAlignment="1">
      <alignment horizontal="center"/>
    </xf>
    <xf numFmtId="0" fontId="12" fillId="6" borderId="44" xfId="2" applyFont="1" applyFill="1" applyBorder="1" applyAlignment="1">
      <alignment horizontal="center"/>
    </xf>
    <xf numFmtId="0" fontId="12" fillId="6" borderId="48" xfId="2" applyFont="1" applyFill="1" applyBorder="1" applyAlignment="1">
      <alignment horizontal="center"/>
    </xf>
    <xf numFmtId="0" fontId="4" fillId="0" borderId="0" xfId="2" applyFont="1" applyAlignment="1">
      <alignment horizontal="center" vertical="top" wrapText="1"/>
    </xf>
    <xf numFmtId="0" fontId="5" fillId="6" borderId="6" xfId="2" applyFill="1" applyBorder="1"/>
    <xf numFmtId="0" fontId="4" fillId="0" borderId="0" xfId="2" applyFont="1" applyAlignment="1">
      <alignment horizontal="center" wrapText="1"/>
    </xf>
    <xf numFmtId="0" fontId="4" fillId="0" borderId="0" xfId="2" applyFont="1" applyAlignment="1">
      <alignment horizontal="center"/>
    </xf>
    <xf numFmtId="0" fontId="1" fillId="0" borderId="52"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Alignment="1">
      <alignment horizontal="left"/>
    </xf>
    <xf numFmtId="0" fontId="19" fillId="4" borderId="95" xfId="3" applyFont="1" applyFill="1" applyBorder="1" applyAlignment="1">
      <alignment horizontal="center" vertical="center"/>
    </xf>
    <xf numFmtId="0" fontId="19" fillId="4" borderId="29" xfId="3" applyFont="1" applyFill="1" applyBorder="1" applyAlignment="1">
      <alignment horizontal="center" vertical="center"/>
    </xf>
    <xf numFmtId="0" fontId="19" fillId="4" borderId="96" xfId="3" applyFont="1" applyFill="1" applyBorder="1" applyAlignment="1">
      <alignment horizontal="center" vertical="center"/>
    </xf>
    <xf numFmtId="0" fontId="19" fillId="4" borderId="42" xfId="3" applyFont="1" applyFill="1" applyBorder="1" applyAlignment="1">
      <alignment horizontal="center" vertical="center"/>
    </xf>
    <xf numFmtId="0" fontId="19" fillId="6" borderId="84" xfId="3" applyFont="1" applyFill="1" applyBorder="1" applyAlignment="1">
      <alignment horizontal="left" vertical="center"/>
    </xf>
    <xf numFmtId="0" fontId="19" fillId="6" borderId="14" xfId="3" applyFont="1" applyFill="1" applyBorder="1" applyAlignment="1">
      <alignment horizontal="left" vertical="center"/>
    </xf>
    <xf numFmtId="1" fontId="19" fillId="0" borderId="84" xfId="3" applyNumberFormat="1" applyFont="1" applyBorder="1" applyAlignment="1" applyProtection="1">
      <alignment horizontal="center" vertical="center"/>
      <protection locked="0"/>
    </xf>
    <xf numFmtId="1" fontId="19" fillId="0" borderId="14" xfId="3" applyNumberFormat="1" applyFont="1" applyBorder="1" applyAlignment="1" applyProtection="1">
      <alignment horizontal="center" vertical="center"/>
      <protection locked="0"/>
    </xf>
    <xf numFmtId="1" fontId="19" fillId="0" borderId="18" xfId="3" applyNumberFormat="1" applyFont="1" applyBorder="1" applyAlignment="1" applyProtection="1">
      <alignment horizontal="center" vertical="center"/>
      <protection locked="0"/>
    </xf>
    <xf numFmtId="1" fontId="19" fillId="0" borderId="86" xfId="3" applyNumberFormat="1" applyFont="1" applyBorder="1" applyAlignment="1" applyProtection="1">
      <alignment horizontal="center" vertical="center"/>
      <protection locked="0"/>
    </xf>
    <xf numFmtId="1" fontId="19" fillId="0" borderId="16" xfId="3" applyNumberFormat="1" applyFont="1" applyBorder="1" applyAlignment="1" applyProtection="1">
      <alignment horizontal="center" vertical="center"/>
      <protection locked="0"/>
    </xf>
    <xf numFmtId="1" fontId="19" fillId="0" borderId="87" xfId="3" applyNumberFormat="1" applyFont="1" applyBorder="1" applyAlignment="1" applyProtection="1">
      <alignment horizontal="center" vertical="center"/>
      <protection locked="0"/>
    </xf>
    <xf numFmtId="0" fontId="19" fillId="0" borderId="95" xfId="3" applyFont="1" applyBorder="1" applyAlignment="1">
      <alignment horizontal="center" vertical="center"/>
    </xf>
    <xf numFmtId="0" fontId="19" fillId="0" borderId="29" xfId="3" applyFont="1" applyBorder="1" applyAlignment="1">
      <alignment horizontal="center" vertical="center"/>
    </xf>
    <xf numFmtId="1" fontId="19" fillId="0" borderId="20" xfId="3" applyNumberFormat="1" applyFont="1" applyBorder="1" applyAlignment="1" applyProtection="1">
      <alignment horizontal="center" vertical="center"/>
      <protection locked="0"/>
    </xf>
    <xf numFmtId="1" fontId="19" fillId="0" borderId="0" xfId="3" applyNumberFormat="1" applyFont="1" applyAlignment="1" applyProtection="1">
      <alignment horizontal="center" vertical="center"/>
      <protection locked="0"/>
    </xf>
    <xf numFmtId="1" fontId="19" fillId="0" borderId="3" xfId="3" applyNumberFormat="1" applyFont="1" applyBorder="1" applyAlignment="1" applyProtection="1">
      <alignment horizontal="center" vertical="center"/>
      <protection locked="0"/>
    </xf>
    <xf numFmtId="0" fontId="19" fillId="0" borderId="22" xfId="3" applyFont="1" applyBorder="1" applyAlignment="1">
      <alignment horizontal="center" vertical="center"/>
    </xf>
    <xf numFmtId="0" fontId="1" fillId="6" borderId="9" xfId="3" applyFill="1" applyBorder="1" applyAlignment="1">
      <alignment horizontal="center"/>
    </xf>
    <xf numFmtId="0" fontId="1" fillId="6" borderId="10" xfId="3" applyFill="1" applyBorder="1" applyAlignment="1">
      <alignment horizontal="center"/>
    </xf>
    <xf numFmtId="0" fontId="1" fillId="4" borderId="9" xfId="3" applyFill="1" applyBorder="1" applyAlignment="1">
      <alignment horizontal="center"/>
    </xf>
    <xf numFmtId="0" fontId="1" fillId="4" borderId="10" xfId="3" applyFill="1" applyBorder="1" applyAlignment="1">
      <alignment horizontal="center"/>
    </xf>
    <xf numFmtId="0" fontId="1" fillId="4" borderId="11" xfId="3" applyFill="1" applyBorder="1" applyAlignment="1">
      <alignment horizontal="center"/>
    </xf>
    <xf numFmtId="0" fontId="4" fillId="4" borderId="84" xfId="3" applyFont="1" applyFill="1" applyBorder="1" applyAlignment="1">
      <alignment horizontal="center"/>
    </xf>
    <xf numFmtId="0" fontId="4" fillId="4" borderId="18" xfId="3" applyFont="1" applyFill="1" applyBorder="1" applyAlignment="1">
      <alignment horizontal="center"/>
    </xf>
    <xf numFmtId="0" fontId="4" fillId="4" borderId="19" xfId="3" applyFont="1" applyFill="1" applyBorder="1" applyAlignment="1">
      <alignment horizontal="center"/>
    </xf>
    <xf numFmtId="2" fontId="4" fillId="6" borderId="84" xfId="3" applyNumberFormat="1" applyFont="1" applyFill="1" applyBorder="1" applyAlignment="1">
      <alignment horizontal="center"/>
    </xf>
    <xf numFmtId="2" fontId="4" fillId="6" borderId="19" xfId="3" applyNumberFormat="1" applyFont="1" applyFill="1" applyBorder="1" applyAlignment="1">
      <alignment horizontal="center"/>
    </xf>
    <xf numFmtId="0" fontId="1" fillId="6" borderId="7" xfId="3" applyFill="1" applyBorder="1" applyAlignment="1">
      <alignment horizontal="center"/>
    </xf>
    <xf numFmtId="0" fontId="1" fillId="6" borderId="11" xfId="3" applyFill="1" applyBorder="1" applyAlignment="1">
      <alignment horizontal="center"/>
    </xf>
    <xf numFmtId="0" fontId="1" fillId="4" borderId="7" xfId="3" applyFill="1" applyBorder="1" applyAlignment="1">
      <alignment horizontal="center"/>
    </xf>
    <xf numFmtId="170" fontId="1" fillId="0" borderId="0" xfId="0" applyNumberFormat="1" applyFont="1" applyProtection="1">
      <protection hidden="1"/>
    </xf>
    <xf numFmtId="170" fontId="0" fillId="0" borderId="0" xfId="0" applyNumberFormat="1" applyProtection="1">
      <protection hidden="1"/>
    </xf>
    <xf numFmtId="170" fontId="1" fillId="0" borderId="0" xfId="0" applyNumberFormat="1" applyFont="1"/>
    <xf numFmtId="170" fontId="0" fillId="0" borderId="0" xfId="0" applyNumberFormat="1"/>
  </cellXfs>
  <cellStyles count="4">
    <cellStyle name="Prozent" xfId="1" builtinId="5"/>
    <cellStyle name="Standard" xfId="0" builtinId="0"/>
    <cellStyle name="Standard 2" xfId="2" xr:uid="{00000000-0005-0000-0000-000002000000}"/>
    <cellStyle name="Standard 3" xfId="3" xr:uid="{00000000-0005-0000-0000-000003000000}"/>
  </cellStyles>
  <dxfs count="100">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42"/>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fgColor rgb="FFCCFFFF"/>
          <bgColor rgb="FFCCFFFF"/>
        </patternFill>
      </fill>
    </dxf>
    <dxf>
      <fill>
        <patternFill patternType="lightTrellis"/>
      </fill>
    </dxf>
    <dxf>
      <fill>
        <patternFill>
          <bgColor indexed="34"/>
        </patternFill>
      </fill>
    </dxf>
    <dxf>
      <fill>
        <patternFill>
          <bgColor indexed="10"/>
        </patternFill>
      </fill>
    </dxf>
    <dxf>
      <font>
        <condense val="0"/>
        <extend val="0"/>
        <color indexed="8"/>
      </font>
    </dxf>
    <dxf>
      <font>
        <color theme="0" tint="-0.34998626667073579"/>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indexed="35"/>
    <pageSetUpPr fitToPage="1"/>
  </sheetPr>
  <dimension ref="A1:AJ91"/>
  <sheetViews>
    <sheetView showGridLines="0" tabSelected="1" zoomScale="115" zoomScaleNormal="115" zoomScalePageLayoutView="160" workbookViewId="0">
      <pane xSplit="2" ySplit="3" topLeftCell="C4" activePane="bottomRight" state="frozen"/>
      <selection activeCell="K27" sqref="K27"/>
      <selection pane="topRight" activeCell="K27" sqref="K27"/>
      <selection pane="bottomLeft" activeCell="K27" sqref="K27"/>
      <selection pane="bottomRight" activeCell="C4" sqref="C4"/>
    </sheetView>
  </sheetViews>
  <sheetFormatPr baseColWidth="10" defaultRowHeight="12.75" x14ac:dyDescent="0.2"/>
  <cols>
    <col min="1" max="1" width="3.7109375" style="114" customWidth="1"/>
    <col min="2" max="2" width="25.140625" style="114" customWidth="1"/>
    <col min="3" max="10" width="4.28515625" style="114" customWidth="1"/>
    <col min="11" max="15" width="6.7109375" style="114" customWidth="1"/>
    <col min="16" max="16" width="3" style="114" customWidth="1"/>
    <col min="17" max="17" width="3.42578125" style="114" customWidth="1"/>
    <col min="18" max="18" width="4.42578125" style="114" customWidth="1"/>
    <col min="19" max="19" width="5.140625" style="114" customWidth="1"/>
    <col min="20" max="20" width="4.42578125" style="114" customWidth="1"/>
    <col min="21" max="21" width="3" style="114" customWidth="1"/>
    <col min="22" max="25" width="5.140625" style="114" customWidth="1"/>
    <col min="26" max="26" width="11" style="114" customWidth="1"/>
    <col min="27" max="29" width="4" style="114" customWidth="1"/>
    <col min="30" max="30" width="0" style="114" hidden="1" customWidth="1"/>
    <col min="31" max="31" width="5.28515625" style="114" hidden="1" customWidth="1"/>
    <col min="32" max="16384" width="11.42578125" style="114"/>
  </cols>
  <sheetData>
    <row r="1" spans="1:35" x14ac:dyDescent="0.2">
      <c r="A1" s="147" t="s">
        <v>5</v>
      </c>
      <c r="B1" s="399"/>
      <c r="C1" s="395" t="s">
        <v>33</v>
      </c>
      <c r="D1" s="196"/>
      <c r="E1" s="449"/>
      <c r="F1" s="449"/>
      <c r="G1" s="449"/>
      <c r="H1" s="450"/>
      <c r="I1" s="447" t="s">
        <v>80</v>
      </c>
      <c r="J1" s="448"/>
      <c r="K1" s="451"/>
      <c r="L1" s="452"/>
      <c r="M1" s="395" t="s">
        <v>6</v>
      </c>
      <c r="N1" s="443">
        <f ca="1">TODAY()</f>
        <v>45233</v>
      </c>
      <c r="O1" s="444"/>
      <c r="P1" s="393"/>
      <c r="Q1" s="393"/>
      <c r="R1" s="393"/>
      <c r="S1" s="393"/>
      <c r="T1" s="393"/>
      <c r="U1" s="393"/>
      <c r="V1" s="393"/>
      <c r="W1" s="393"/>
      <c r="X1" s="393"/>
      <c r="Y1" s="393"/>
      <c r="Z1" s="393"/>
      <c r="AA1" s="393"/>
      <c r="AB1" s="393"/>
      <c r="AC1" s="393"/>
      <c r="AD1" s="393"/>
      <c r="AE1" s="393"/>
      <c r="AF1" s="393"/>
      <c r="AG1" s="393"/>
      <c r="AH1" s="393"/>
      <c r="AI1" s="393"/>
    </row>
    <row r="2" spans="1:35" ht="13.5" thickBot="1" x14ac:dyDescent="0.25">
      <c r="A2" s="139"/>
      <c r="B2" s="123" t="s">
        <v>58</v>
      </c>
      <c r="C2" s="445" t="s">
        <v>0</v>
      </c>
      <c r="D2" s="446"/>
      <c r="E2" s="446"/>
      <c r="F2" s="446"/>
      <c r="G2" s="446"/>
      <c r="H2" s="446"/>
      <c r="I2" s="446"/>
      <c r="J2" s="446"/>
      <c r="K2" s="446"/>
      <c r="L2" s="446"/>
      <c r="M2" s="446"/>
      <c r="N2" s="446"/>
      <c r="O2" s="446"/>
      <c r="P2" s="393"/>
      <c r="Q2" s="393"/>
      <c r="R2" s="393"/>
      <c r="S2" s="393"/>
      <c r="T2" s="393"/>
      <c r="U2" s="393"/>
      <c r="V2" s="393"/>
      <c r="W2" s="393"/>
      <c r="X2" s="393"/>
      <c r="Y2" s="393"/>
      <c r="Z2" s="393"/>
      <c r="AA2" s="393"/>
      <c r="AB2" s="393"/>
      <c r="AC2" s="393"/>
      <c r="AD2" s="393"/>
      <c r="AE2" s="393"/>
      <c r="AF2" s="393"/>
      <c r="AG2" s="393"/>
      <c r="AH2" s="393"/>
      <c r="AI2" s="393"/>
    </row>
    <row r="3" spans="1:35" ht="13.5" thickBot="1" x14ac:dyDescent="0.25">
      <c r="A3" s="128"/>
      <c r="B3" s="127"/>
      <c r="C3" s="124" t="s">
        <v>79</v>
      </c>
      <c r="D3" s="201" t="s">
        <v>79</v>
      </c>
      <c r="E3" s="201" t="s">
        <v>63</v>
      </c>
      <c r="F3" s="201" t="s">
        <v>63</v>
      </c>
      <c r="G3" s="201" t="s">
        <v>63</v>
      </c>
      <c r="H3" s="201" t="s">
        <v>62</v>
      </c>
      <c r="I3" s="201" t="s">
        <v>62</v>
      </c>
      <c r="J3" s="201" t="s">
        <v>62</v>
      </c>
      <c r="K3" s="396" t="s">
        <v>59</v>
      </c>
      <c r="L3" s="396" t="s">
        <v>40</v>
      </c>
      <c r="M3" s="397" t="s">
        <v>40</v>
      </c>
      <c r="N3" s="326" t="s">
        <v>60</v>
      </c>
      <c r="O3" s="398" t="s">
        <v>61</v>
      </c>
      <c r="P3" s="393"/>
      <c r="Q3" s="393"/>
      <c r="R3" s="393"/>
      <c r="S3" s="393"/>
      <c r="T3" s="393"/>
      <c r="U3" s="393"/>
      <c r="V3" s="393"/>
      <c r="W3" s="393"/>
      <c r="X3" s="393"/>
      <c r="Y3" s="393"/>
      <c r="Z3" s="393"/>
      <c r="AA3" s="393"/>
      <c r="AB3" s="393"/>
      <c r="AC3" s="393"/>
      <c r="AD3" s="393"/>
      <c r="AE3" s="393"/>
      <c r="AF3" s="393"/>
      <c r="AG3" s="393"/>
      <c r="AH3" s="393"/>
      <c r="AI3" s="393"/>
    </row>
    <row r="4" spans="1:35" s="116" customFormat="1" ht="24.95" customHeight="1" x14ac:dyDescent="0.2">
      <c r="A4" s="141">
        <v>1</v>
      </c>
      <c r="B4" s="137"/>
      <c r="C4" s="187" t="str">
        <f ca="1">I1KA!C4</f>
        <v/>
      </c>
      <c r="D4" s="184" t="str">
        <f ca="1">I2KA!C4</f>
        <v/>
      </c>
      <c r="E4" s="134" t="str">
        <f ca="1">I1Ext!C4</f>
        <v/>
      </c>
      <c r="F4" s="121" t="str">
        <f ca="1">I2Ext!C4</f>
        <v/>
      </c>
      <c r="G4" s="121" t="str">
        <f ca="1">I3Ext!C4</f>
        <v/>
      </c>
      <c r="H4" s="190"/>
      <c r="I4" s="191"/>
      <c r="J4" s="192"/>
      <c r="K4" s="202" t="str">
        <f ca="1">IF(COUNT(C4:J4)&gt;0,SUMPRODUCT((C4:J4&lt;&gt;"")*1,C4:J4,$C$39:$J$39)/SUMPRODUCT((C4:J4&lt;&gt;"")*1,$C$39:$J$39),"")</f>
        <v/>
      </c>
      <c r="L4" s="203" t="str">
        <f ca="1">I1SA!C4</f>
        <v/>
      </c>
      <c r="M4" s="204" t="str">
        <f ca="1">I2SA!C4</f>
        <v/>
      </c>
      <c r="N4" s="122" t="str">
        <f ca="1">IF(COUNT(K4:M4)&gt;0,AVERAGEIF(K4:M4,"&lt;&gt;"""),"")</f>
        <v/>
      </c>
      <c r="O4" s="152" t="str">
        <f ca="1">IF(N4&lt;&gt;"",IF(N4&lt;1,0,ROUND(N4,0)),"")</f>
        <v/>
      </c>
      <c r="P4" s="394"/>
      <c r="Q4" s="394"/>
      <c r="R4" s="394"/>
      <c r="S4" s="394"/>
      <c r="T4" s="394"/>
      <c r="U4" s="394"/>
      <c r="V4" s="394"/>
      <c r="W4" s="394"/>
      <c r="X4" s="394"/>
      <c r="Y4" s="394"/>
      <c r="Z4" s="394"/>
      <c r="AA4" s="394"/>
      <c r="AB4" s="394"/>
      <c r="AC4" s="394"/>
      <c r="AD4" s="394"/>
      <c r="AE4" s="394"/>
      <c r="AF4" s="394"/>
      <c r="AG4" s="394"/>
      <c r="AH4" s="394"/>
      <c r="AI4" s="394"/>
    </row>
    <row r="5" spans="1:35" s="116" customFormat="1" ht="24.95" customHeight="1" x14ac:dyDescent="0.2">
      <c r="A5" s="142">
        <v>2</v>
      </c>
      <c r="B5" s="117"/>
      <c r="C5" s="188" t="str">
        <f ca="1">I1KA!C5</f>
        <v/>
      </c>
      <c r="D5" s="185" t="str">
        <f ca="1">I2KA!C5</f>
        <v/>
      </c>
      <c r="E5" s="134" t="str">
        <f ca="1">I1Ext!C5</f>
        <v/>
      </c>
      <c r="F5" s="121" t="str">
        <f ca="1">I2Ext!C5</f>
        <v/>
      </c>
      <c r="G5" s="121" t="str">
        <f ca="1">I3Ext!C5</f>
        <v/>
      </c>
      <c r="H5" s="190"/>
      <c r="I5" s="190"/>
      <c r="J5" s="192"/>
      <c r="K5" s="202" t="str">
        <f t="shared" ref="K5:K38" ca="1" si="0">IF(COUNT(C5:J5)&gt;0,SUMPRODUCT((C5:J5&lt;&gt;"")*1,C5:J5,$C$39:$J$39)/SUMPRODUCT((C5:J5&lt;&gt;"")*1,$C$39:$J$39),"")</f>
        <v/>
      </c>
      <c r="L5" s="205" t="str">
        <f ca="1">I1SA!C5</f>
        <v/>
      </c>
      <c r="M5" s="204" t="str">
        <f ca="1">I2SA!C5</f>
        <v/>
      </c>
      <c r="N5" s="122" t="str">
        <f t="shared" ref="N5:N38" ca="1" si="1">IF(COUNT(K5:M5)&gt;0,AVERAGEIF(K5:M5,"&lt;&gt;"""),"")</f>
        <v/>
      </c>
      <c r="O5" s="153" t="str">
        <f t="shared" ref="O5:O38" ca="1" si="2">IF(N5&lt;&gt;"",IF(N5&lt;1,0,ROUND(N5,0)),"")</f>
        <v/>
      </c>
      <c r="P5" s="394"/>
      <c r="Q5" s="394"/>
      <c r="R5" s="394"/>
      <c r="S5" s="394"/>
      <c r="T5" s="394"/>
      <c r="U5" s="394"/>
      <c r="V5" s="394"/>
      <c r="W5" s="394"/>
      <c r="X5" s="394"/>
      <c r="Y5" s="394"/>
      <c r="Z5" s="394"/>
      <c r="AA5" s="394"/>
      <c r="AB5" s="394"/>
      <c r="AC5" s="394"/>
      <c r="AD5" s="394"/>
      <c r="AE5" s="394"/>
      <c r="AF5" s="394"/>
      <c r="AG5" s="394"/>
      <c r="AH5" s="394"/>
      <c r="AI5" s="394"/>
    </row>
    <row r="6" spans="1:35" s="116" customFormat="1" ht="24.95" customHeight="1" x14ac:dyDescent="0.2">
      <c r="A6" s="142">
        <v>3</v>
      </c>
      <c r="B6" s="117"/>
      <c r="C6" s="188" t="str">
        <f ca="1">I1KA!C6</f>
        <v/>
      </c>
      <c r="D6" s="185" t="str">
        <f ca="1">I2KA!C6</f>
        <v/>
      </c>
      <c r="E6" s="134" t="str">
        <f ca="1">I1Ext!C6</f>
        <v/>
      </c>
      <c r="F6" s="121" t="str">
        <f ca="1">I2Ext!C6</f>
        <v/>
      </c>
      <c r="G6" s="121" t="str">
        <f ca="1">I3Ext!C6</f>
        <v/>
      </c>
      <c r="H6" s="191"/>
      <c r="I6" s="191"/>
      <c r="J6" s="192"/>
      <c r="K6" s="202" t="str">
        <f t="shared" ca="1" si="0"/>
        <v/>
      </c>
      <c r="L6" s="205" t="str">
        <f ca="1">I1SA!C6</f>
        <v/>
      </c>
      <c r="M6" s="204" t="str">
        <f ca="1">I2SA!C6</f>
        <v/>
      </c>
      <c r="N6" s="122" t="str">
        <f t="shared" ca="1" si="1"/>
        <v/>
      </c>
      <c r="O6" s="153" t="str">
        <f t="shared" ca="1" si="2"/>
        <v/>
      </c>
      <c r="P6" s="394"/>
      <c r="Q6" s="394"/>
      <c r="R6" s="394"/>
      <c r="S6" s="394"/>
      <c r="T6" s="394"/>
      <c r="U6" s="394"/>
      <c r="V6" s="394"/>
      <c r="W6" s="394"/>
      <c r="X6" s="394"/>
      <c r="Y6" s="394"/>
      <c r="Z6" s="394"/>
      <c r="AA6" s="394"/>
      <c r="AB6" s="394"/>
      <c r="AC6" s="394"/>
      <c r="AD6" s="394"/>
      <c r="AE6" s="394"/>
      <c r="AF6" s="394"/>
      <c r="AG6" s="394"/>
      <c r="AH6" s="394"/>
      <c r="AI6" s="394"/>
    </row>
    <row r="7" spans="1:35" s="116" customFormat="1" ht="24.95" customHeight="1" x14ac:dyDescent="0.2">
      <c r="A7" s="142">
        <v>4</v>
      </c>
      <c r="B7" s="117"/>
      <c r="C7" s="188" t="str">
        <f ca="1">I1KA!C7</f>
        <v/>
      </c>
      <c r="D7" s="185" t="str">
        <f ca="1">I2KA!C7</f>
        <v/>
      </c>
      <c r="E7" s="134" t="str">
        <f ca="1">I1Ext!C7</f>
        <v/>
      </c>
      <c r="F7" s="121" t="str">
        <f ca="1">I2Ext!C7</f>
        <v/>
      </c>
      <c r="G7" s="121" t="str">
        <f ca="1">I3Ext!C7</f>
        <v/>
      </c>
      <c r="H7" s="191"/>
      <c r="I7" s="191"/>
      <c r="J7" s="192"/>
      <c r="K7" s="202" t="str">
        <f t="shared" ca="1" si="0"/>
        <v/>
      </c>
      <c r="L7" s="205" t="str">
        <f ca="1">I1SA!C7</f>
        <v/>
      </c>
      <c r="M7" s="204" t="str">
        <f ca="1">I2SA!C7</f>
        <v/>
      </c>
      <c r="N7" s="122" t="str">
        <f t="shared" ca="1" si="1"/>
        <v/>
      </c>
      <c r="O7" s="153" t="str">
        <f t="shared" ca="1" si="2"/>
        <v/>
      </c>
      <c r="P7" s="394"/>
      <c r="Q7" s="394"/>
      <c r="R7" s="394"/>
      <c r="S7" s="394"/>
      <c r="T7" s="394"/>
      <c r="U7" s="394"/>
      <c r="V7" s="394"/>
      <c r="W7" s="394"/>
      <c r="X7" s="394"/>
      <c r="Y7" s="394"/>
      <c r="Z7" s="394"/>
      <c r="AA7" s="394"/>
      <c r="AB7" s="394"/>
      <c r="AC7" s="394"/>
      <c r="AD7" s="394"/>
      <c r="AE7" s="394"/>
      <c r="AF7" s="394"/>
      <c r="AG7" s="394"/>
      <c r="AH7" s="394"/>
      <c r="AI7" s="394"/>
    </row>
    <row r="8" spans="1:35" s="116" customFormat="1" ht="24.95" customHeight="1" x14ac:dyDescent="0.2">
      <c r="A8" s="142">
        <v>5</v>
      </c>
      <c r="B8" s="117"/>
      <c r="C8" s="188" t="str">
        <f ca="1">I1KA!C8</f>
        <v/>
      </c>
      <c r="D8" s="185" t="str">
        <f ca="1">I2KA!C8</f>
        <v/>
      </c>
      <c r="E8" s="134" t="str">
        <f ca="1">I1Ext!C8</f>
        <v/>
      </c>
      <c r="F8" s="121" t="str">
        <f ca="1">I2Ext!C8</f>
        <v/>
      </c>
      <c r="G8" s="121" t="str">
        <f ca="1">I3Ext!C8</f>
        <v/>
      </c>
      <c r="H8" s="191"/>
      <c r="I8" s="191"/>
      <c r="J8" s="192"/>
      <c r="K8" s="202" t="str">
        <f t="shared" ca="1" si="0"/>
        <v/>
      </c>
      <c r="L8" s="205" t="str">
        <f ca="1">I1SA!C8</f>
        <v/>
      </c>
      <c r="M8" s="204" t="str">
        <f ca="1">I2SA!C8</f>
        <v/>
      </c>
      <c r="N8" s="122" t="str">
        <f t="shared" ca="1" si="1"/>
        <v/>
      </c>
      <c r="O8" s="153" t="str">
        <f t="shared" ca="1" si="2"/>
        <v/>
      </c>
      <c r="P8" s="394"/>
      <c r="Q8" s="394"/>
      <c r="R8" s="394"/>
      <c r="S8" s="394"/>
      <c r="T8" s="394"/>
      <c r="U8" s="394"/>
      <c r="V8" s="394"/>
      <c r="W8" s="394"/>
      <c r="X8" s="394"/>
      <c r="Y8" s="394"/>
      <c r="Z8" s="394"/>
      <c r="AA8" s="394"/>
      <c r="AB8" s="394"/>
      <c r="AC8" s="394"/>
      <c r="AD8" s="394"/>
      <c r="AE8" s="394"/>
      <c r="AF8" s="394"/>
      <c r="AG8" s="394"/>
      <c r="AH8" s="394"/>
      <c r="AI8" s="394"/>
    </row>
    <row r="9" spans="1:35" s="116" customFormat="1" ht="24.95" customHeight="1" x14ac:dyDescent="0.2">
      <c r="A9" s="142">
        <v>6</v>
      </c>
      <c r="B9" s="117"/>
      <c r="C9" s="188" t="str">
        <f ca="1">I1KA!C9</f>
        <v/>
      </c>
      <c r="D9" s="185" t="str">
        <f ca="1">I2KA!C9</f>
        <v/>
      </c>
      <c r="E9" s="134" t="str">
        <f ca="1">I1Ext!C9</f>
        <v/>
      </c>
      <c r="F9" s="121" t="str">
        <f ca="1">I2Ext!C9</f>
        <v/>
      </c>
      <c r="G9" s="121" t="str">
        <f ca="1">I3Ext!C9</f>
        <v/>
      </c>
      <c r="H9" s="191"/>
      <c r="I9" s="191"/>
      <c r="J9" s="192"/>
      <c r="K9" s="202" t="str">
        <f t="shared" ca="1" si="0"/>
        <v/>
      </c>
      <c r="L9" s="205" t="str">
        <f ca="1">I1SA!C9</f>
        <v/>
      </c>
      <c r="M9" s="204" t="str">
        <f ca="1">I2SA!C9</f>
        <v/>
      </c>
      <c r="N9" s="122" t="str">
        <f t="shared" ca="1" si="1"/>
        <v/>
      </c>
      <c r="O9" s="153" t="str">
        <f t="shared" ca="1" si="2"/>
        <v/>
      </c>
      <c r="P9" s="394"/>
      <c r="Q9" s="394"/>
      <c r="R9" s="394"/>
      <c r="S9" s="394"/>
      <c r="T9" s="394"/>
      <c r="U9" s="394"/>
      <c r="V9" s="394"/>
      <c r="W9" s="394"/>
      <c r="X9" s="394"/>
      <c r="Y9" s="394"/>
      <c r="Z9" s="394"/>
      <c r="AA9" s="394"/>
      <c r="AB9" s="394"/>
      <c r="AC9" s="394"/>
      <c r="AD9" s="394"/>
      <c r="AE9" s="394"/>
      <c r="AF9" s="394"/>
      <c r="AG9" s="394"/>
      <c r="AH9" s="394"/>
      <c r="AI9" s="394"/>
    </row>
    <row r="10" spans="1:35" s="116" customFormat="1" ht="24.95" customHeight="1" x14ac:dyDescent="0.2">
      <c r="A10" s="142">
        <v>7</v>
      </c>
      <c r="B10" s="117"/>
      <c r="C10" s="188" t="str">
        <f ca="1">I1KA!C10</f>
        <v/>
      </c>
      <c r="D10" s="185" t="str">
        <f ca="1">I2KA!C10</f>
        <v/>
      </c>
      <c r="E10" s="134" t="str">
        <f ca="1">I1Ext!C10</f>
        <v/>
      </c>
      <c r="F10" s="121" t="str">
        <f ca="1">I2Ext!C10</f>
        <v/>
      </c>
      <c r="G10" s="121" t="str">
        <f ca="1">I3Ext!C10</f>
        <v/>
      </c>
      <c r="H10" s="191"/>
      <c r="I10" s="191"/>
      <c r="J10" s="192"/>
      <c r="K10" s="202" t="str">
        <f t="shared" ca="1" si="0"/>
        <v/>
      </c>
      <c r="L10" s="205" t="str">
        <f ca="1">I1SA!C10</f>
        <v/>
      </c>
      <c r="M10" s="204" t="str">
        <f ca="1">I2SA!C10</f>
        <v/>
      </c>
      <c r="N10" s="122" t="str">
        <f t="shared" ca="1" si="1"/>
        <v/>
      </c>
      <c r="O10" s="153" t="str">
        <f t="shared" ca="1" si="2"/>
        <v/>
      </c>
      <c r="P10" s="394"/>
      <c r="Q10" s="394"/>
      <c r="R10" s="394"/>
      <c r="S10" s="394"/>
      <c r="T10" s="394"/>
      <c r="U10" s="394"/>
      <c r="V10" s="394"/>
      <c r="W10" s="394"/>
      <c r="X10" s="394"/>
      <c r="Y10" s="394"/>
      <c r="Z10" s="394"/>
      <c r="AA10" s="394"/>
      <c r="AB10" s="394"/>
      <c r="AC10" s="394"/>
      <c r="AD10" s="394"/>
      <c r="AE10" s="394"/>
      <c r="AF10" s="394"/>
      <c r="AG10" s="394"/>
      <c r="AH10" s="394"/>
      <c r="AI10" s="394"/>
    </row>
    <row r="11" spans="1:35" s="116" customFormat="1" ht="24.95" customHeight="1" x14ac:dyDescent="0.2">
      <c r="A11" s="142">
        <v>8</v>
      </c>
      <c r="B11" s="117"/>
      <c r="C11" s="188" t="str">
        <f ca="1">I1KA!C11</f>
        <v/>
      </c>
      <c r="D11" s="185" t="str">
        <f ca="1">I2KA!C11</f>
        <v/>
      </c>
      <c r="E11" s="134" t="str">
        <f ca="1">I1Ext!C11</f>
        <v/>
      </c>
      <c r="F11" s="121" t="str">
        <f ca="1">I2Ext!C11</f>
        <v/>
      </c>
      <c r="G11" s="121" t="str">
        <f ca="1">I3Ext!C11</f>
        <v/>
      </c>
      <c r="H11" s="191"/>
      <c r="I11" s="191"/>
      <c r="J11" s="192"/>
      <c r="K11" s="202" t="str">
        <f t="shared" ca="1" si="0"/>
        <v/>
      </c>
      <c r="L11" s="205" t="str">
        <f ca="1">I1SA!C11</f>
        <v/>
      </c>
      <c r="M11" s="204" t="str">
        <f ca="1">I2SA!C11</f>
        <v/>
      </c>
      <c r="N11" s="122" t="str">
        <f t="shared" ca="1" si="1"/>
        <v/>
      </c>
      <c r="O11" s="153" t="str">
        <f t="shared" ca="1" si="2"/>
        <v/>
      </c>
      <c r="P11" s="394"/>
      <c r="Q11" s="394"/>
      <c r="R11" s="394"/>
      <c r="S11" s="394"/>
      <c r="T11" s="394"/>
      <c r="U11" s="394"/>
      <c r="V11" s="394"/>
      <c r="W11" s="394"/>
      <c r="X11" s="394"/>
      <c r="Y11" s="394"/>
      <c r="Z11" s="394"/>
      <c r="AA11" s="394"/>
      <c r="AB11" s="394"/>
      <c r="AC11" s="394"/>
      <c r="AD11" s="394"/>
      <c r="AE11" s="394"/>
      <c r="AF11" s="394"/>
      <c r="AG11" s="394"/>
      <c r="AH11" s="394"/>
      <c r="AI11" s="394"/>
    </row>
    <row r="12" spans="1:35" s="116" customFormat="1" ht="24.95" customHeight="1" x14ac:dyDescent="0.2">
      <c r="A12" s="142">
        <v>9</v>
      </c>
      <c r="B12" s="117"/>
      <c r="C12" s="188" t="str">
        <f ca="1">I1KA!C12</f>
        <v/>
      </c>
      <c r="D12" s="185" t="str">
        <f ca="1">I2KA!C12</f>
        <v/>
      </c>
      <c r="E12" s="134" t="str">
        <f ca="1">I1Ext!C12</f>
        <v/>
      </c>
      <c r="F12" s="121" t="str">
        <f ca="1">I2Ext!C12</f>
        <v/>
      </c>
      <c r="G12" s="121" t="str">
        <f ca="1">I3Ext!C12</f>
        <v/>
      </c>
      <c r="H12" s="191"/>
      <c r="I12" s="191"/>
      <c r="J12" s="192"/>
      <c r="K12" s="202" t="str">
        <f t="shared" ca="1" si="0"/>
        <v/>
      </c>
      <c r="L12" s="205" t="str">
        <f ca="1">I1SA!C12</f>
        <v/>
      </c>
      <c r="M12" s="204" t="str">
        <f ca="1">I2SA!C12</f>
        <v/>
      </c>
      <c r="N12" s="122" t="str">
        <f t="shared" ca="1" si="1"/>
        <v/>
      </c>
      <c r="O12" s="153" t="str">
        <f t="shared" ca="1" si="2"/>
        <v/>
      </c>
      <c r="P12" s="394"/>
      <c r="Q12" s="394"/>
      <c r="R12" s="394"/>
      <c r="S12" s="394"/>
      <c r="T12" s="394"/>
      <c r="U12" s="394"/>
      <c r="V12" s="394"/>
      <c r="W12" s="394"/>
      <c r="X12" s="394"/>
      <c r="Y12" s="394"/>
      <c r="Z12" s="394"/>
      <c r="AA12" s="394"/>
      <c r="AB12" s="394"/>
      <c r="AC12" s="394"/>
      <c r="AD12" s="394"/>
      <c r="AE12" s="394"/>
      <c r="AF12" s="394"/>
      <c r="AG12" s="394"/>
      <c r="AH12" s="394"/>
      <c r="AI12" s="394"/>
    </row>
    <row r="13" spans="1:35" s="116" customFormat="1" ht="24.95" customHeight="1" x14ac:dyDescent="0.2">
      <c r="A13" s="142">
        <v>10</v>
      </c>
      <c r="B13" s="117"/>
      <c r="C13" s="188" t="str">
        <f ca="1">I1KA!C13</f>
        <v/>
      </c>
      <c r="D13" s="185" t="str">
        <f ca="1">I2KA!C13</f>
        <v/>
      </c>
      <c r="E13" s="134" t="str">
        <f ca="1">I1Ext!C13</f>
        <v/>
      </c>
      <c r="F13" s="121" t="str">
        <f ca="1">I2Ext!C13</f>
        <v/>
      </c>
      <c r="G13" s="121" t="str">
        <f ca="1">I3Ext!C13</f>
        <v/>
      </c>
      <c r="H13" s="191"/>
      <c r="I13" s="191"/>
      <c r="J13" s="192"/>
      <c r="K13" s="202" t="str">
        <f t="shared" ca="1" si="0"/>
        <v/>
      </c>
      <c r="L13" s="205" t="str">
        <f ca="1">I1SA!C13</f>
        <v/>
      </c>
      <c r="M13" s="204" t="str">
        <f ca="1">I2SA!C13</f>
        <v/>
      </c>
      <c r="N13" s="122" t="str">
        <f t="shared" ca="1" si="1"/>
        <v/>
      </c>
      <c r="O13" s="153" t="str">
        <f t="shared" ca="1" si="2"/>
        <v/>
      </c>
      <c r="P13" s="394"/>
      <c r="Q13" s="394"/>
      <c r="R13" s="394"/>
      <c r="S13" s="394"/>
      <c r="T13" s="394"/>
      <c r="U13" s="394"/>
      <c r="V13" s="394"/>
      <c r="W13" s="394"/>
      <c r="X13" s="394"/>
      <c r="Y13" s="394"/>
      <c r="Z13" s="394"/>
      <c r="AA13" s="394"/>
      <c r="AB13" s="394"/>
      <c r="AC13" s="394"/>
      <c r="AD13" s="394"/>
      <c r="AE13" s="394"/>
      <c r="AF13" s="394"/>
      <c r="AG13" s="394"/>
      <c r="AH13" s="394"/>
      <c r="AI13" s="394"/>
    </row>
    <row r="14" spans="1:35" s="116" customFormat="1" ht="24.95" customHeight="1" x14ac:dyDescent="0.2">
      <c r="A14" s="142">
        <v>11</v>
      </c>
      <c r="B14" s="117"/>
      <c r="C14" s="188" t="str">
        <f ca="1">I1KA!C14</f>
        <v/>
      </c>
      <c r="D14" s="185" t="str">
        <f ca="1">I2KA!C14</f>
        <v/>
      </c>
      <c r="E14" s="134" t="str">
        <f ca="1">I1Ext!C14</f>
        <v/>
      </c>
      <c r="F14" s="121" t="str">
        <f ca="1">I2Ext!C14</f>
        <v/>
      </c>
      <c r="G14" s="121" t="str">
        <f ca="1">I3Ext!C14</f>
        <v/>
      </c>
      <c r="H14" s="191"/>
      <c r="I14" s="191"/>
      <c r="J14" s="192"/>
      <c r="K14" s="202" t="str">
        <f t="shared" ca="1" si="0"/>
        <v/>
      </c>
      <c r="L14" s="205" t="str">
        <f ca="1">I1SA!C14</f>
        <v/>
      </c>
      <c r="M14" s="204" t="str">
        <f ca="1">I2SA!C14</f>
        <v/>
      </c>
      <c r="N14" s="122" t="str">
        <f t="shared" ca="1" si="1"/>
        <v/>
      </c>
      <c r="O14" s="153" t="str">
        <f t="shared" ca="1" si="2"/>
        <v/>
      </c>
      <c r="P14" s="394"/>
      <c r="Q14" s="394"/>
      <c r="R14" s="394"/>
      <c r="S14" s="394"/>
      <c r="T14" s="394"/>
      <c r="U14" s="394"/>
      <c r="V14" s="394"/>
      <c r="W14" s="394"/>
      <c r="X14" s="394"/>
      <c r="Y14" s="394"/>
      <c r="Z14" s="394"/>
      <c r="AA14" s="394"/>
      <c r="AB14" s="394"/>
      <c r="AC14" s="394"/>
      <c r="AD14" s="394"/>
      <c r="AE14" s="394"/>
      <c r="AF14" s="394"/>
      <c r="AG14" s="394"/>
      <c r="AH14" s="394"/>
      <c r="AI14" s="394"/>
    </row>
    <row r="15" spans="1:35" s="116" customFormat="1" ht="24.95" customHeight="1" x14ac:dyDescent="0.2">
      <c r="A15" s="142">
        <v>12</v>
      </c>
      <c r="B15" s="117"/>
      <c r="C15" s="188" t="str">
        <f ca="1">I1KA!C15</f>
        <v/>
      </c>
      <c r="D15" s="185" t="str">
        <f ca="1">I2KA!C15</f>
        <v/>
      </c>
      <c r="E15" s="134" t="str">
        <f ca="1">I1Ext!C15</f>
        <v/>
      </c>
      <c r="F15" s="121" t="str">
        <f ca="1">I2Ext!C15</f>
        <v/>
      </c>
      <c r="G15" s="121" t="str">
        <f ca="1">I3Ext!C15</f>
        <v/>
      </c>
      <c r="H15" s="191"/>
      <c r="I15" s="191"/>
      <c r="J15" s="192"/>
      <c r="K15" s="202" t="str">
        <f t="shared" ca="1" si="0"/>
        <v/>
      </c>
      <c r="L15" s="205" t="str">
        <f ca="1">I1SA!C15</f>
        <v/>
      </c>
      <c r="M15" s="204" t="str">
        <f ca="1">I2SA!C15</f>
        <v/>
      </c>
      <c r="N15" s="122" t="str">
        <f t="shared" ca="1" si="1"/>
        <v/>
      </c>
      <c r="O15" s="153" t="str">
        <f t="shared" ca="1" si="2"/>
        <v/>
      </c>
      <c r="P15" s="394"/>
      <c r="Q15" s="394"/>
      <c r="R15" s="394"/>
      <c r="S15" s="394"/>
      <c r="T15" s="394"/>
      <c r="U15" s="394"/>
      <c r="V15" s="394"/>
      <c r="W15" s="394"/>
      <c r="X15" s="394"/>
      <c r="Y15" s="394"/>
      <c r="Z15" s="394"/>
      <c r="AA15" s="394"/>
      <c r="AB15" s="394"/>
      <c r="AC15" s="394"/>
      <c r="AD15" s="394"/>
      <c r="AE15" s="394"/>
      <c r="AF15" s="394"/>
      <c r="AG15" s="394"/>
      <c r="AH15" s="394"/>
      <c r="AI15" s="394"/>
    </row>
    <row r="16" spans="1:35" s="116" customFormat="1" ht="24.95" customHeight="1" x14ac:dyDescent="0.2">
      <c r="A16" s="142">
        <v>13</v>
      </c>
      <c r="B16" s="117"/>
      <c r="C16" s="188" t="str">
        <f ca="1">I1KA!C16</f>
        <v/>
      </c>
      <c r="D16" s="185" t="str">
        <f ca="1">I2KA!C16</f>
        <v/>
      </c>
      <c r="E16" s="134" t="str">
        <f ca="1">I1Ext!C16</f>
        <v/>
      </c>
      <c r="F16" s="121" t="str">
        <f ca="1">I2Ext!C16</f>
        <v/>
      </c>
      <c r="G16" s="121" t="str">
        <f ca="1">I3Ext!C16</f>
        <v/>
      </c>
      <c r="H16" s="191"/>
      <c r="I16" s="191"/>
      <c r="J16" s="192"/>
      <c r="K16" s="202" t="str">
        <f t="shared" ca="1" si="0"/>
        <v/>
      </c>
      <c r="L16" s="205" t="str">
        <f ca="1">I1SA!C16</f>
        <v/>
      </c>
      <c r="M16" s="204" t="str">
        <f ca="1">I2SA!C16</f>
        <v/>
      </c>
      <c r="N16" s="122" t="str">
        <f t="shared" ca="1" si="1"/>
        <v/>
      </c>
      <c r="O16" s="153" t="str">
        <f t="shared" ca="1" si="2"/>
        <v/>
      </c>
      <c r="P16" s="394"/>
      <c r="Q16" s="394"/>
      <c r="R16" s="394"/>
      <c r="S16" s="394"/>
      <c r="T16" s="394"/>
      <c r="U16" s="394"/>
      <c r="V16" s="394"/>
      <c r="W16" s="394"/>
      <c r="X16" s="394"/>
      <c r="Y16" s="394"/>
      <c r="Z16" s="394"/>
      <c r="AA16" s="394"/>
      <c r="AB16" s="394"/>
      <c r="AC16" s="394"/>
      <c r="AD16" s="394"/>
      <c r="AE16" s="394"/>
      <c r="AF16" s="394"/>
      <c r="AG16" s="394"/>
      <c r="AH16" s="394"/>
      <c r="AI16" s="394"/>
    </row>
    <row r="17" spans="1:35" s="116" customFormat="1" ht="24.95" customHeight="1" x14ac:dyDescent="0.2">
      <c r="A17" s="142">
        <v>14</v>
      </c>
      <c r="B17" s="117"/>
      <c r="C17" s="188" t="str">
        <f ca="1">I1KA!C17</f>
        <v/>
      </c>
      <c r="D17" s="185" t="str">
        <f ca="1">I2KA!C17</f>
        <v/>
      </c>
      <c r="E17" s="134" t="str">
        <f ca="1">I1Ext!C17</f>
        <v/>
      </c>
      <c r="F17" s="121" t="str">
        <f ca="1">I2Ext!C17</f>
        <v/>
      </c>
      <c r="G17" s="121" t="str">
        <f ca="1">I3Ext!C17</f>
        <v/>
      </c>
      <c r="H17" s="191"/>
      <c r="I17" s="191"/>
      <c r="J17" s="192"/>
      <c r="K17" s="202" t="str">
        <f t="shared" ca="1" si="0"/>
        <v/>
      </c>
      <c r="L17" s="205" t="str">
        <f ca="1">I1SA!C17</f>
        <v/>
      </c>
      <c r="M17" s="204" t="str">
        <f ca="1">I2SA!C17</f>
        <v/>
      </c>
      <c r="N17" s="122" t="str">
        <f t="shared" ca="1" si="1"/>
        <v/>
      </c>
      <c r="O17" s="153" t="str">
        <f t="shared" ca="1" si="2"/>
        <v/>
      </c>
      <c r="P17" s="394"/>
      <c r="Q17" s="394"/>
      <c r="R17" s="394"/>
      <c r="S17" s="394"/>
      <c r="T17" s="394"/>
      <c r="U17" s="394"/>
      <c r="V17" s="394"/>
      <c r="W17" s="394"/>
      <c r="X17" s="394"/>
      <c r="Y17" s="394"/>
      <c r="Z17" s="394"/>
      <c r="AA17" s="394"/>
      <c r="AB17" s="394"/>
      <c r="AC17" s="394"/>
      <c r="AD17" s="394"/>
      <c r="AE17" s="394"/>
      <c r="AF17" s="394"/>
      <c r="AG17" s="394"/>
      <c r="AH17" s="394"/>
      <c r="AI17" s="394"/>
    </row>
    <row r="18" spans="1:35" s="116" customFormat="1" ht="24.95" customHeight="1" x14ac:dyDescent="0.2">
      <c r="A18" s="142">
        <v>15</v>
      </c>
      <c r="B18" s="117"/>
      <c r="C18" s="188" t="str">
        <f ca="1">I1KA!C18</f>
        <v/>
      </c>
      <c r="D18" s="185" t="str">
        <f ca="1">I2KA!C18</f>
        <v/>
      </c>
      <c r="E18" s="134" t="str">
        <f ca="1">I1Ext!C18</f>
        <v/>
      </c>
      <c r="F18" s="121" t="str">
        <f ca="1">I2Ext!C18</f>
        <v/>
      </c>
      <c r="G18" s="121" t="str">
        <f ca="1">I3Ext!C18</f>
        <v/>
      </c>
      <c r="H18" s="191"/>
      <c r="I18" s="191"/>
      <c r="J18" s="192"/>
      <c r="K18" s="202" t="str">
        <f t="shared" ca="1" si="0"/>
        <v/>
      </c>
      <c r="L18" s="205" t="str">
        <f ca="1">I1SA!C18</f>
        <v/>
      </c>
      <c r="M18" s="204" t="str">
        <f ca="1">I2SA!C18</f>
        <v/>
      </c>
      <c r="N18" s="122" t="str">
        <f t="shared" ca="1" si="1"/>
        <v/>
      </c>
      <c r="O18" s="153" t="str">
        <f t="shared" ca="1" si="2"/>
        <v/>
      </c>
      <c r="P18" s="394"/>
      <c r="Q18" s="394"/>
      <c r="R18" s="394"/>
      <c r="S18" s="394"/>
      <c r="T18" s="394"/>
      <c r="U18" s="394"/>
      <c r="V18" s="394"/>
      <c r="W18" s="394"/>
      <c r="X18" s="394"/>
      <c r="Y18" s="394"/>
      <c r="Z18" s="394"/>
      <c r="AA18" s="394"/>
      <c r="AB18" s="394"/>
      <c r="AC18" s="394"/>
      <c r="AD18" s="394"/>
      <c r="AE18" s="394"/>
      <c r="AF18" s="394"/>
      <c r="AG18" s="394"/>
      <c r="AH18" s="394"/>
      <c r="AI18" s="394"/>
    </row>
    <row r="19" spans="1:35" s="116" customFormat="1" ht="24.95" customHeight="1" x14ac:dyDescent="0.2">
      <c r="A19" s="142">
        <v>16</v>
      </c>
      <c r="B19" s="117"/>
      <c r="C19" s="188" t="str">
        <f ca="1">I1KA!C19</f>
        <v/>
      </c>
      <c r="D19" s="185" t="str">
        <f ca="1">I2KA!C19</f>
        <v/>
      </c>
      <c r="E19" s="134" t="str">
        <f ca="1">I1Ext!C19</f>
        <v/>
      </c>
      <c r="F19" s="121" t="str">
        <f ca="1">I2Ext!C19</f>
        <v/>
      </c>
      <c r="G19" s="121" t="str">
        <f ca="1">I3Ext!C19</f>
        <v/>
      </c>
      <c r="H19" s="191"/>
      <c r="I19" s="191"/>
      <c r="J19" s="192"/>
      <c r="K19" s="202" t="str">
        <f t="shared" ca="1" si="0"/>
        <v/>
      </c>
      <c r="L19" s="205" t="str">
        <f ca="1">I1SA!C19</f>
        <v/>
      </c>
      <c r="M19" s="204" t="str">
        <f ca="1">I2SA!C19</f>
        <v/>
      </c>
      <c r="N19" s="122" t="str">
        <f t="shared" ca="1" si="1"/>
        <v/>
      </c>
      <c r="O19" s="153" t="str">
        <f t="shared" ca="1" si="2"/>
        <v/>
      </c>
      <c r="P19" s="394"/>
      <c r="Q19" s="394"/>
      <c r="R19" s="394"/>
      <c r="S19" s="394"/>
      <c r="T19" s="394"/>
      <c r="U19" s="394"/>
      <c r="V19" s="394"/>
      <c r="W19" s="394"/>
      <c r="X19" s="394"/>
      <c r="Y19" s="394"/>
      <c r="Z19" s="394"/>
      <c r="AA19" s="394"/>
      <c r="AB19" s="394"/>
      <c r="AC19" s="394"/>
      <c r="AD19" s="394"/>
      <c r="AE19" s="394"/>
      <c r="AF19" s="394"/>
      <c r="AG19" s="394"/>
      <c r="AH19" s="394"/>
      <c r="AI19" s="394"/>
    </row>
    <row r="20" spans="1:35" s="116" customFormat="1" ht="24.95" customHeight="1" x14ac:dyDescent="0.2">
      <c r="A20" s="142">
        <v>17</v>
      </c>
      <c r="B20" s="117"/>
      <c r="C20" s="188" t="str">
        <f ca="1">I1KA!C20</f>
        <v/>
      </c>
      <c r="D20" s="185" t="str">
        <f ca="1">I2KA!C20</f>
        <v/>
      </c>
      <c r="E20" s="134" t="str">
        <f ca="1">I1Ext!C20</f>
        <v/>
      </c>
      <c r="F20" s="121" t="str">
        <f ca="1">I2Ext!C20</f>
        <v/>
      </c>
      <c r="G20" s="121" t="str">
        <f ca="1">I3Ext!C20</f>
        <v/>
      </c>
      <c r="H20" s="191"/>
      <c r="I20" s="191"/>
      <c r="J20" s="192"/>
      <c r="K20" s="202" t="str">
        <f t="shared" ca="1" si="0"/>
        <v/>
      </c>
      <c r="L20" s="205" t="str">
        <f ca="1">I1SA!C20</f>
        <v/>
      </c>
      <c r="M20" s="204" t="str">
        <f ca="1">I2SA!C20</f>
        <v/>
      </c>
      <c r="N20" s="122" t="str">
        <f t="shared" ca="1" si="1"/>
        <v/>
      </c>
      <c r="O20" s="153" t="str">
        <f t="shared" ca="1" si="2"/>
        <v/>
      </c>
      <c r="P20" s="394"/>
      <c r="Q20" s="394"/>
      <c r="R20" s="394"/>
      <c r="S20" s="394"/>
      <c r="T20" s="394"/>
      <c r="U20" s="394"/>
      <c r="V20" s="394"/>
      <c r="W20" s="394"/>
      <c r="X20" s="394"/>
      <c r="Y20" s="394"/>
      <c r="Z20" s="394"/>
      <c r="AA20" s="394"/>
      <c r="AB20" s="394"/>
      <c r="AC20" s="394"/>
      <c r="AD20" s="394"/>
      <c r="AE20" s="394"/>
      <c r="AF20" s="394"/>
      <c r="AG20" s="394"/>
      <c r="AH20" s="394"/>
      <c r="AI20" s="394"/>
    </row>
    <row r="21" spans="1:35" s="116" customFormat="1" ht="24.95" customHeight="1" x14ac:dyDescent="0.2">
      <c r="A21" s="142">
        <v>18</v>
      </c>
      <c r="B21" s="117"/>
      <c r="C21" s="188" t="str">
        <f ca="1">I1KA!C21</f>
        <v/>
      </c>
      <c r="D21" s="185" t="str">
        <f ca="1">I2KA!C21</f>
        <v/>
      </c>
      <c r="E21" s="134" t="str">
        <f ca="1">I1Ext!C21</f>
        <v/>
      </c>
      <c r="F21" s="121" t="str">
        <f ca="1">I2Ext!C21</f>
        <v/>
      </c>
      <c r="G21" s="121" t="str">
        <f ca="1">I3Ext!C21</f>
        <v/>
      </c>
      <c r="H21" s="191"/>
      <c r="I21" s="191"/>
      <c r="J21" s="192"/>
      <c r="K21" s="202" t="str">
        <f t="shared" ca="1" si="0"/>
        <v/>
      </c>
      <c r="L21" s="205" t="str">
        <f ca="1">I1SA!C21</f>
        <v/>
      </c>
      <c r="M21" s="204" t="str">
        <f ca="1">I2SA!C21</f>
        <v/>
      </c>
      <c r="N21" s="122" t="str">
        <f t="shared" ca="1" si="1"/>
        <v/>
      </c>
      <c r="O21" s="153" t="str">
        <f t="shared" ca="1" si="2"/>
        <v/>
      </c>
      <c r="P21" s="394"/>
      <c r="Q21" s="394"/>
      <c r="R21" s="394"/>
      <c r="S21" s="394"/>
      <c r="T21" s="394"/>
      <c r="U21" s="394"/>
      <c r="V21" s="394"/>
      <c r="W21" s="394"/>
      <c r="X21" s="394"/>
      <c r="Y21" s="394"/>
      <c r="Z21" s="394"/>
      <c r="AA21" s="394"/>
      <c r="AB21" s="394"/>
      <c r="AC21" s="394"/>
      <c r="AD21" s="394"/>
      <c r="AE21" s="394"/>
      <c r="AF21" s="394"/>
      <c r="AG21" s="394"/>
      <c r="AH21" s="394"/>
      <c r="AI21" s="394"/>
    </row>
    <row r="22" spans="1:35" s="116" customFormat="1" ht="24.95" customHeight="1" x14ac:dyDescent="0.2">
      <c r="A22" s="142">
        <v>19</v>
      </c>
      <c r="B22" s="117"/>
      <c r="C22" s="188" t="str">
        <f ca="1">I1KA!C22</f>
        <v/>
      </c>
      <c r="D22" s="185" t="str">
        <f ca="1">I2KA!C22</f>
        <v/>
      </c>
      <c r="E22" s="134" t="str">
        <f ca="1">I1Ext!C22</f>
        <v/>
      </c>
      <c r="F22" s="121" t="str">
        <f ca="1">I2Ext!C22</f>
        <v/>
      </c>
      <c r="G22" s="121" t="str">
        <f ca="1">I3Ext!C22</f>
        <v/>
      </c>
      <c r="H22" s="191"/>
      <c r="I22" s="191"/>
      <c r="J22" s="192"/>
      <c r="K22" s="202" t="str">
        <f t="shared" ca="1" si="0"/>
        <v/>
      </c>
      <c r="L22" s="205" t="str">
        <f ca="1">I1SA!C22</f>
        <v/>
      </c>
      <c r="M22" s="204" t="str">
        <f ca="1">I2SA!C22</f>
        <v/>
      </c>
      <c r="N22" s="122" t="str">
        <f t="shared" ca="1" si="1"/>
        <v/>
      </c>
      <c r="O22" s="153" t="str">
        <f t="shared" ca="1" si="2"/>
        <v/>
      </c>
      <c r="P22" s="394"/>
      <c r="Q22" s="394"/>
      <c r="R22" s="394"/>
      <c r="S22" s="394"/>
      <c r="T22" s="394"/>
      <c r="U22" s="394"/>
      <c r="V22" s="394"/>
      <c r="W22" s="394"/>
      <c r="X22" s="394"/>
      <c r="Y22" s="394"/>
      <c r="Z22" s="394"/>
      <c r="AA22" s="394"/>
      <c r="AB22" s="394"/>
      <c r="AC22" s="394"/>
      <c r="AD22" s="394"/>
      <c r="AE22" s="394"/>
      <c r="AF22" s="394"/>
      <c r="AG22" s="394"/>
      <c r="AH22" s="394"/>
      <c r="AI22" s="394"/>
    </row>
    <row r="23" spans="1:35" s="116" customFormat="1" ht="24.95" customHeight="1" x14ac:dyDescent="0.2">
      <c r="A23" s="142">
        <v>20</v>
      </c>
      <c r="B23" s="117"/>
      <c r="C23" s="188" t="str">
        <f ca="1">I1KA!C23</f>
        <v/>
      </c>
      <c r="D23" s="185" t="str">
        <f ca="1">I2KA!C23</f>
        <v/>
      </c>
      <c r="E23" s="134" t="str">
        <f ca="1">I1Ext!C23</f>
        <v/>
      </c>
      <c r="F23" s="121" t="str">
        <f ca="1">I2Ext!C23</f>
        <v/>
      </c>
      <c r="G23" s="121" t="str">
        <f ca="1">I3Ext!C23</f>
        <v/>
      </c>
      <c r="H23" s="191"/>
      <c r="I23" s="191"/>
      <c r="J23" s="192"/>
      <c r="K23" s="202" t="str">
        <f t="shared" ca="1" si="0"/>
        <v/>
      </c>
      <c r="L23" s="205" t="str">
        <f ca="1">I1SA!C23</f>
        <v/>
      </c>
      <c r="M23" s="204" t="str">
        <f ca="1">I2SA!C23</f>
        <v/>
      </c>
      <c r="N23" s="122" t="str">
        <f t="shared" ca="1" si="1"/>
        <v/>
      </c>
      <c r="O23" s="153" t="str">
        <f t="shared" ca="1" si="2"/>
        <v/>
      </c>
      <c r="P23" s="394"/>
      <c r="Q23" s="394"/>
      <c r="R23" s="394"/>
      <c r="S23" s="394"/>
      <c r="T23" s="394"/>
      <c r="U23" s="394"/>
      <c r="V23" s="394"/>
      <c r="W23" s="394"/>
      <c r="X23" s="394"/>
      <c r="Y23" s="394"/>
      <c r="Z23" s="394"/>
      <c r="AA23" s="394"/>
      <c r="AB23" s="394"/>
      <c r="AC23" s="394"/>
      <c r="AD23" s="394"/>
      <c r="AE23" s="394"/>
      <c r="AF23" s="394"/>
      <c r="AG23" s="394"/>
      <c r="AH23" s="394"/>
      <c r="AI23" s="394"/>
    </row>
    <row r="24" spans="1:35" s="116" customFormat="1" ht="24.95" customHeight="1" x14ac:dyDescent="0.2">
      <c r="A24" s="142">
        <v>21</v>
      </c>
      <c r="B24" s="117"/>
      <c r="C24" s="188" t="str">
        <f ca="1">I1KA!C24</f>
        <v/>
      </c>
      <c r="D24" s="185" t="str">
        <f ca="1">I2KA!C24</f>
        <v/>
      </c>
      <c r="E24" s="134" t="str">
        <f ca="1">I1Ext!C24</f>
        <v/>
      </c>
      <c r="F24" s="121" t="str">
        <f ca="1">I2Ext!C24</f>
        <v/>
      </c>
      <c r="G24" s="121" t="str">
        <f ca="1">I3Ext!C24</f>
        <v/>
      </c>
      <c r="H24" s="191"/>
      <c r="I24" s="191"/>
      <c r="J24" s="192"/>
      <c r="K24" s="202" t="str">
        <f t="shared" ca="1" si="0"/>
        <v/>
      </c>
      <c r="L24" s="205" t="str">
        <f ca="1">I1SA!C24</f>
        <v/>
      </c>
      <c r="M24" s="204" t="str">
        <f ca="1">I2SA!C24</f>
        <v/>
      </c>
      <c r="N24" s="122" t="str">
        <f t="shared" ca="1" si="1"/>
        <v/>
      </c>
      <c r="O24" s="153" t="str">
        <f t="shared" ca="1" si="2"/>
        <v/>
      </c>
      <c r="P24" s="394"/>
      <c r="Q24" s="394"/>
      <c r="R24" s="394"/>
      <c r="S24" s="394"/>
      <c r="T24" s="394"/>
      <c r="U24" s="394"/>
      <c r="V24" s="394"/>
      <c r="W24" s="394"/>
      <c r="X24" s="394"/>
      <c r="Y24" s="394"/>
      <c r="Z24" s="394"/>
      <c r="AA24" s="394"/>
      <c r="AB24" s="394"/>
      <c r="AC24" s="394"/>
      <c r="AD24" s="394"/>
      <c r="AE24" s="394"/>
      <c r="AF24" s="394"/>
      <c r="AG24" s="394"/>
      <c r="AH24" s="394"/>
      <c r="AI24" s="394"/>
    </row>
    <row r="25" spans="1:35" s="116" customFormat="1" ht="24.95" customHeight="1" x14ac:dyDescent="0.2">
      <c r="A25" s="142">
        <v>22</v>
      </c>
      <c r="B25" s="117"/>
      <c r="C25" s="188" t="str">
        <f ca="1">I1KA!C25</f>
        <v/>
      </c>
      <c r="D25" s="185" t="str">
        <f ca="1">I2KA!C25</f>
        <v/>
      </c>
      <c r="E25" s="134" t="str">
        <f ca="1">I1Ext!C25</f>
        <v/>
      </c>
      <c r="F25" s="121" t="str">
        <f ca="1">I2Ext!C25</f>
        <v/>
      </c>
      <c r="G25" s="121" t="str">
        <f ca="1">I3Ext!C25</f>
        <v/>
      </c>
      <c r="H25" s="191"/>
      <c r="I25" s="191"/>
      <c r="J25" s="192"/>
      <c r="K25" s="202" t="str">
        <f t="shared" ca="1" si="0"/>
        <v/>
      </c>
      <c r="L25" s="205" t="str">
        <f ca="1">I1SA!C25</f>
        <v/>
      </c>
      <c r="M25" s="204" t="str">
        <f ca="1">I2SA!C25</f>
        <v/>
      </c>
      <c r="N25" s="122" t="str">
        <f t="shared" ca="1" si="1"/>
        <v/>
      </c>
      <c r="O25" s="153" t="str">
        <f t="shared" ca="1" si="2"/>
        <v/>
      </c>
      <c r="P25" s="394"/>
      <c r="Q25" s="394"/>
      <c r="R25" s="394"/>
      <c r="S25" s="394"/>
      <c r="T25" s="394"/>
      <c r="U25" s="394"/>
      <c r="V25" s="394"/>
      <c r="W25" s="394"/>
      <c r="X25" s="394"/>
      <c r="Y25" s="394"/>
      <c r="Z25" s="394"/>
      <c r="AA25" s="394"/>
      <c r="AB25" s="394"/>
      <c r="AC25" s="394"/>
      <c r="AD25" s="394"/>
      <c r="AE25" s="394"/>
      <c r="AF25" s="394"/>
      <c r="AG25" s="394"/>
      <c r="AH25" s="394"/>
      <c r="AI25" s="394"/>
    </row>
    <row r="26" spans="1:35" s="116" customFormat="1" ht="24.95" customHeight="1" x14ac:dyDescent="0.2">
      <c r="A26" s="142">
        <v>23</v>
      </c>
      <c r="B26" s="117"/>
      <c r="C26" s="188" t="str">
        <f ca="1">I1KA!C26</f>
        <v/>
      </c>
      <c r="D26" s="185" t="str">
        <f ca="1">I2KA!C26</f>
        <v/>
      </c>
      <c r="E26" s="134" t="str">
        <f ca="1">I1Ext!C26</f>
        <v/>
      </c>
      <c r="F26" s="121" t="str">
        <f ca="1">I2Ext!C26</f>
        <v/>
      </c>
      <c r="G26" s="121" t="str">
        <f ca="1">I3Ext!C26</f>
        <v/>
      </c>
      <c r="H26" s="191"/>
      <c r="I26" s="191"/>
      <c r="J26" s="192"/>
      <c r="K26" s="202" t="str">
        <f t="shared" ca="1" si="0"/>
        <v/>
      </c>
      <c r="L26" s="205" t="str">
        <f ca="1">I1SA!C26</f>
        <v/>
      </c>
      <c r="M26" s="204" t="str">
        <f ca="1">I2SA!C26</f>
        <v/>
      </c>
      <c r="N26" s="122" t="str">
        <f t="shared" ca="1" si="1"/>
        <v/>
      </c>
      <c r="O26" s="153" t="str">
        <f t="shared" ca="1" si="2"/>
        <v/>
      </c>
      <c r="P26" s="394"/>
      <c r="Q26" s="394"/>
      <c r="R26" s="394"/>
      <c r="S26" s="394"/>
      <c r="T26" s="394"/>
      <c r="U26" s="394"/>
      <c r="V26" s="394"/>
      <c r="W26" s="394"/>
      <c r="X26" s="394"/>
      <c r="Y26" s="394"/>
      <c r="Z26" s="394"/>
      <c r="AA26" s="394"/>
      <c r="AB26" s="394"/>
      <c r="AC26" s="394"/>
      <c r="AD26" s="394"/>
      <c r="AE26" s="394"/>
      <c r="AF26" s="394"/>
      <c r="AG26" s="394"/>
      <c r="AH26" s="394"/>
      <c r="AI26" s="394"/>
    </row>
    <row r="27" spans="1:35" s="116" customFormat="1" ht="24.95" customHeight="1" x14ac:dyDescent="0.2">
      <c r="A27" s="142">
        <v>24</v>
      </c>
      <c r="B27" s="117"/>
      <c r="C27" s="188" t="str">
        <f ca="1">I1KA!C27</f>
        <v/>
      </c>
      <c r="D27" s="185" t="str">
        <f ca="1">I2KA!C27</f>
        <v/>
      </c>
      <c r="E27" s="134" t="str">
        <f ca="1">I1Ext!C27</f>
        <v/>
      </c>
      <c r="F27" s="121" t="str">
        <f ca="1">I2Ext!C27</f>
        <v/>
      </c>
      <c r="G27" s="121" t="str">
        <f ca="1">I3Ext!C27</f>
        <v/>
      </c>
      <c r="H27" s="191"/>
      <c r="I27" s="191"/>
      <c r="J27" s="192"/>
      <c r="K27" s="202" t="str">
        <f t="shared" ca="1" si="0"/>
        <v/>
      </c>
      <c r="L27" s="205" t="str">
        <f ca="1">I1SA!C27</f>
        <v/>
      </c>
      <c r="M27" s="204" t="str">
        <f ca="1">I2SA!C27</f>
        <v/>
      </c>
      <c r="N27" s="122" t="str">
        <f t="shared" ca="1" si="1"/>
        <v/>
      </c>
      <c r="O27" s="153" t="str">
        <f t="shared" ca="1" si="2"/>
        <v/>
      </c>
      <c r="P27" s="394"/>
      <c r="Q27" s="394"/>
      <c r="R27" s="394"/>
      <c r="S27" s="394"/>
      <c r="T27" s="394"/>
      <c r="U27" s="394"/>
      <c r="V27" s="394"/>
      <c r="W27" s="394"/>
      <c r="X27" s="394"/>
      <c r="Y27" s="394"/>
      <c r="Z27" s="394"/>
      <c r="AA27" s="394"/>
      <c r="AB27" s="394"/>
      <c r="AC27" s="394"/>
      <c r="AD27" s="394"/>
      <c r="AE27" s="394"/>
      <c r="AF27" s="394"/>
      <c r="AG27" s="394"/>
      <c r="AH27" s="394"/>
      <c r="AI27" s="394"/>
    </row>
    <row r="28" spans="1:35" s="116" customFormat="1" ht="24.95" customHeight="1" x14ac:dyDescent="0.2">
      <c r="A28" s="142">
        <v>25</v>
      </c>
      <c r="B28" s="117"/>
      <c r="C28" s="188" t="str">
        <f ca="1">I1KA!C28</f>
        <v/>
      </c>
      <c r="D28" s="185" t="str">
        <f ca="1">I2KA!C28</f>
        <v/>
      </c>
      <c r="E28" s="134" t="str">
        <f ca="1">I1Ext!C28</f>
        <v/>
      </c>
      <c r="F28" s="121" t="str">
        <f ca="1">I2Ext!C28</f>
        <v/>
      </c>
      <c r="G28" s="121" t="str">
        <f ca="1">I3Ext!C28</f>
        <v/>
      </c>
      <c r="H28" s="191"/>
      <c r="I28" s="191"/>
      <c r="J28" s="192"/>
      <c r="K28" s="202" t="str">
        <f t="shared" ca="1" si="0"/>
        <v/>
      </c>
      <c r="L28" s="205" t="str">
        <f ca="1">I1SA!C28</f>
        <v/>
      </c>
      <c r="M28" s="204" t="str">
        <f ca="1">I2SA!C28</f>
        <v/>
      </c>
      <c r="N28" s="122" t="str">
        <f t="shared" ca="1" si="1"/>
        <v/>
      </c>
      <c r="O28" s="153" t="str">
        <f t="shared" ca="1" si="2"/>
        <v/>
      </c>
      <c r="P28" s="394"/>
      <c r="Q28" s="394"/>
      <c r="R28" s="394"/>
      <c r="S28" s="394"/>
      <c r="T28" s="394"/>
      <c r="U28" s="394"/>
      <c r="V28" s="394"/>
      <c r="W28" s="394"/>
      <c r="X28" s="394"/>
      <c r="Y28" s="394"/>
      <c r="Z28" s="394"/>
      <c r="AA28" s="394"/>
      <c r="AB28" s="394"/>
      <c r="AC28" s="394"/>
      <c r="AD28" s="394"/>
      <c r="AE28" s="394"/>
      <c r="AF28" s="394"/>
      <c r="AG28" s="394"/>
      <c r="AH28" s="394"/>
      <c r="AI28" s="394"/>
    </row>
    <row r="29" spans="1:35" s="116" customFormat="1" ht="24.95" customHeight="1" x14ac:dyDescent="0.2">
      <c r="A29" s="142">
        <v>26</v>
      </c>
      <c r="B29" s="117"/>
      <c r="C29" s="188" t="str">
        <f ca="1">I1KA!C29</f>
        <v/>
      </c>
      <c r="D29" s="185" t="str">
        <f ca="1">I2KA!C29</f>
        <v/>
      </c>
      <c r="E29" s="134" t="str">
        <f ca="1">I1Ext!C29</f>
        <v/>
      </c>
      <c r="F29" s="121" t="str">
        <f ca="1">I2Ext!C29</f>
        <v/>
      </c>
      <c r="G29" s="121" t="str">
        <f ca="1">I3Ext!C29</f>
        <v/>
      </c>
      <c r="H29" s="191"/>
      <c r="I29" s="191"/>
      <c r="J29" s="192"/>
      <c r="K29" s="202" t="str">
        <f t="shared" ca="1" si="0"/>
        <v/>
      </c>
      <c r="L29" s="205" t="str">
        <f ca="1">I1SA!C29</f>
        <v/>
      </c>
      <c r="M29" s="204" t="str">
        <f ca="1">I2SA!C29</f>
        <v/>
      </c>
      <c r="N29" s="122" t="str">
        <f t="shared" ca="1" si="1"/>
        <v/>
      </c>
      <c r="O29" s="153" t="str">
        <f t="shared" ca="1" si="2"/>
        <v/>
      </c>
      <c r="P29" s="394"/>
      <c r="Q29" s="394"/>
      <c r="R29" s="394"/>
      <c r="S29" s="394"/>
      <c r="T29" s="394"/>
      <c r="U29" s="394"/>
      <c r="V29" s="394"/>
      <c r="W29" s="394"/>
      <c r="X29" s="394"/>
      <c r="Y29" s="394"/>
      <c r="Z29" s="394"/>
      <c r="AA29" s="394"/>
      <c r="AB29" s="394"/>
      <c r="AC29" s="394"/>
      <c r="AD29" s="394"/>
      <c r="AE29" s="394"/>
      <c r="AF29" s="394"/>
      <c r="AG29" s="394"/>
      <c r="AH29" s="394"/>
      <c r="AI29" s="394"/>
    </row>
    <row r="30" spans="1:35" s="116" customFormat="1" ht="24.95" customHeight="1" x14ac:dyDescent="0.2">
      <c r="A30" s="142">
        <v>27</v>
      </c>
      <c r="B30" s="117"/>
      <c r="C30" s="188" t="str">
        <f ca="1">I1KA!C30</f>
        <v/>
      </c>
      <c r="D30" s="185" t="str">
        <f ca="1">I2KA!C30</f>
        <v/>
      </c>
      <c r="E30" s="134" t="str">
        <f ca="1">I1Ext!C30</f>
        <v/>
      </c>
      <c r="F30" s="121" t="str">
        <f ca="1">I2Ext!C30</f>
        <v/>
      </c>
      <c r="G30" s="121" t="str">
        <f ca="1">I3Ext!C30</f>
        <v/>
      </c>
      <c r="H30" s="191"/>
      <c r="I30" s="191"/>
      <c r="J30" s="192"/>
      <c r="K30" s="202" t="str">
        <f t="shared" ca="1" si="0"/>
        <v/>
      </c>
      <c r="L30" s="205" t="str">
        <f ca="1">I1SA!C30</f>
        <v/>
      </c>
      <c r="M30" s="204" t="str">
        <f ca="1">I2SA!C30</f>
        <v/>
      </c>
      <c r="N30" s="122" t="str">
        <f t="shared" ca="1" si="1"/>
        <v/>
      </c>
      <c r="O30" s="153" t="str">
        <f t="shared" ca="1" si="2"/>
        <v/>
      </c>
      <c r="P30" s="394"/>
      <c r="Q30" s="394"/>
      <c r="R30" s="394"/>
      <c r="S30" s="394"/>
      <c r="T30" s="394"/>
      <c r="U30" s="394"/>
      <c r="V30" s="394"/>
      <c r="W30" s="394"/>
      <c r="X30" s="394"/>
      <c r="Y30" s="394"/>
      <c r="Z30" s="394"/>
      <c r="AA30" s="394"/>
      <c r="AB30" s="394"/>
      <c r="AC30" s="394"/>
      <c r="AD30" s="394"/>
      <c r="AE30" s="394"/>
      <c r="AF30" s="394"/>
      <c r="AG30" s="394"/>
      <c r="AH30" s="394"/>
      <c r="AI30" s="394"/>
    </row>
    <row r="31" spans="1:35" s="116" customFormat="1" ht="24.95" customHeight="1" x14ac:dyDescent="0.2">
      <c r="A31" s="142">
        <v>28</v>
      </c>
      <c r="B31" s="117"/>
      <c r="C31" s="188" t="str">
        <f ca="1">I1KA!C31</f>
        <v/>
      </c>
      <c r="D31" s="185" t="str">
        <f ca="1">I2KA!C31</f>
        <v/>
      </c>
      <c r="E31" s="134" t="str">
        <f ca="1">I1Ext!C31</f>
        <v/>
      </c>
      <c r="F31" s="121" t="str">
        <f ca="1">I2Ext!C31</f>
        <v/>
      </c>
      <c r="G31" s="121" t="str">
        <f ca="1">I3Ext!C31</f>
        <v/>
      </c>
      <c r="H31" s="191"/>
      <c r="I31" s="191"/>
      <c r="J31" s="192"/>
      <c r="K31" s="202" t="str">
        <f t="shared" ca="1" si="0"/>
        <v/>
      </c>
      <c r="L31" s="205" t="str">
        <f ca="1">I1SA!C31</f>
        <v/>
      </c>
      <c r="M31" s="204" t="str">
        <f ca="1">I2SA!C31</f>
        <v/>
      </c>
      <c r="N31" s="122" t="str">
        <f t="shared" ca="1" si="1"/>
        <v/>
      </c>
      <c r="O31" s="153" t="str">
        <f t="shared" ca="1" si="2"/>
        <v/>
      </c>
      <c r="P31" s="394"/>
      <c r="Q31" s="394"/>
      <c r="R31" s="394"/>
      <c r="S31" s="394"/>
      <c r="T31" s="394"/>
      <c r="U31" s="394"/>
      <c r="V31" s="394"/>
      <c r="W31" s="394"/>
      <c r="X31" s="394"/>
      <c r="Y31" s="394"/>
      <c r="Z31" s="394"/>
      <c r="AA31" s="394"/>
      <c r="AB31" s="394"/>
      <c r="AC31" s="394"/>
      <c r="AD31" s="394"/>
      <c r="AE31" s="394"/>
      <c r="AF31" s="394"/>
      <c r="AG31" s="394"/>
      <c r="AH31" s="394"/>
      <c r="AI31" s="394"/>
    </row>
    <row r="32" spans="1:35" s="116" customFormat="1" ht="24.95" customHeight="1" x14ac:dyDescent="0.2">
      <c r="A32" s="142">
        <v>29</v>
      </c>
      <c r="B32" s="117"/>
      <c r="C32" s="188" t="str">
        <f ca="1">I1KA!C32</f>
        <v/>
      </c>
      <c r="D32" s="185" t="str">
        <f ca="1">I2KA!C32</f>
        <v/>
      </c>
      <c r="E32" s="134" t="str">
        <f ca="1">I1Ext!C32</f>
        <v/>
      </c>
      <c r="F32" s="121" t="str">
        <f ca="1">I2Ext!C32</f>
        <v/>
      </c>
      <c r="G32" s="121" t="str">
        <f ca="1">I3Ext!C32</f>
        <v/>
      </c>
      <c r="H32" s="191"/>
      <c r="I32" s="191"/>
      <c r="J32" s="192"/>
      <c r="K32" s="202" t="str">
        <f t="shared" ca="1" si="0"/>
        <v/>
      </c>
      <c r="L32" s="205" t="str">
        <f ca="1">I1SA!C32</f>
        <v/>
      </c>
      <c r="M32" s="204" t="str">
        <f ca="1">I2SA!C32</f>
        <v/>
      </c>
      <c r="N32" s="122" t="str">
        <f t="shared" ca="1" si="1"/>
        <v/>
      </c>
      <c r="O32" s="153" t="str">
        <f t="shared" ca="1" si="2"/>
        <v/>
      </c>
      <c r="P32" s="394"/>
      <c r="Q32" s="394"/>
      <c r="R32" s="394"/>
      <c r="S32" s="394"/>
      <c r="T32" s="394"/>
      <c r="U32" s="394"/>
      <c r="V32" s="394"/>
      <c r="W32" s="394"/>
      <c r="X32" s="394"/>
      <c r="Y32" s="394"/>
      <c r="Z32" s="394"/>
      <c r="AA32" s="394"/>
      <c r="AB32" s="394"/>
      <c r="AC32" s="394"/>
      <c r="AD32" s="394"/>
      <c r="AE32" s="394"/>
      <c r="AF32" s="394"/>
      <c r="AG32" s="394"/>
      <c r="AH32" s="394"/>
      <c r="AI32" s="394"/>
    </row>
    <row r="33" spans="1:36" s="116" customFormat="1" ht="24.95" customHeight="1" x14ac:dyDescent="0.2">
      <c r="A33" s="142">
        <v>30</v>
      </c>
      <c r="B33" s="117"/>
      <c r="C33" s="188" t="str">
        <f ca="1">I1KA!C33</f>
        <v/>
      </c>
      <c r="D33" s="185" t="str">
        <f ca="1">I2KA!C33</f>
        <v/>
      </c>
      <c r="E33" s="134" t="str">
        <f ca="1">I1Ext!C33</f>
        <v/>
      </c>
      <c r="F33" s="121" t="str">
        <f ca="1">I2Ext!C33</f>
        <v/>
      </c>
      <c r="G33" s="121" t="str">
        <f ca="1">I3Ext!C33</f>
        <v/>
      </c>
      <c r="H33" s="191"/>
      <c r="I33" s="191"/>
      <c r="J33" s="192"/>
      <c r="K33" s="202" t="str">
        <f t="shared" ca="1" si="0"/>
        <v/>
      </c>
      <c r="L33" s="205" t="str">
        <f ca="1">I1SA!C33</f>
        <v/>
      </c>
      <c r="M33" s="204" t="str">
        <f ca="1">I2SA!C33</f>
        <v/>
      </c>
      <c r="N33" s="122" t="str">
        <f t="shared" ca="1" si="1"/>
        <v/>
      </c>
      <c r="O33" s="153" t="str">
        <f t="shared" ca="1" si="2"/>
        <v/>
      </c>
      <c r="P33" s="394"/>
      <c r="Q33" s="394"/>
      <c r="R33" s="394"/>
      <c r="S33" s="394"/>
      <c r="T33" s="394"/>
      <c r="U33" s="394"/>
      <c r="V33" s="394"/>
      <c r="W33" s="394"/>
      <c r="X33" s="394"/>
      <c r="Y33" s="394"/>
      <c r="Z33" s="394"/>
      <c r="AA33" s="394"/>
      <c r="AB33" s="394"/>
      <c r="AC33" s="394"/>
      <c r="AD33" s="394"/>
      <c r="AE33" s="394"/>
      <c r="AF33" s="394"/>
      <c r="AG33" s="394"/>
      <c r="AH33" s="394"/>
      <c r="AI33" s="394"/>
    </row>
    <row r="34" spans="1:36" s="116" customFormat="1" ht="24.95" customHeight="1" x14ac:dyDescent="0.2">
      <c r="A34" s="142">
        <v>31</v>
      </c>
      <c r="B34" s="117"/>
      <c r="C34" s="188" t="str">
        <f ca="1">I1KA!C34</f>
        <v/>
      </c>
      <c r="D34" s="185" t="str">
        <f ca="1">I2KA!C34</f>
        <v/>
      </c>
      <c r="E34" s="134" t="str">
        <f ca="1">I1Ext!C34</f>
        <v/>
      </c>
      <c r="F34" s="121" t="str">
        <f ca="1">I2Ext!C34</f>
        <v/>
      </c>
      <c r="G34" s="121" t="str">
        <f ca="1">I3Ext!C34</f>
        <v/>
      </c>
      <c r="H34" s="191"/>
      <c r="I34" s="191"/>
      <c r="J34" s="192"/>
      <c r="K34" s="202" t="str">
        <f t="shared" ca="1" si="0"/>
        <v/>
      </c>
      <c r="L34" s="205" t="str">
        <f ca="1">I1SA!C34</f>
        <v/>
      </c>
      <c r="M34" s="204" t="str">
        <f ca="1">I2SA!C34</f>
        <v/>
      </c>
      <c r="N34" s="122" t="str">
        <f t="shared" ca="1" si="1"/>
        <v/>
      </c>
      <c r="O34" s="153" t="str">
        <f t="shared" ca="1" si="2"/>
        <v/>
      </c>
      <c r="P34" s="394"/>
      <c r="Q34" s="394"/>
      <c r="R34" s="394"/>
      <c r="S34" s="394"/>
      <c r="T34" s="394"/>
      <c r="U34" s="394"/>
      <c r="V34" s="394"/>
      <c r="W34" s="394"/>
      <c r="X34" s="394"/>
      <c r="Y34" s="394"/>
      <c r="Z34" s="394"/>
      <c r="AA34" s="394"/>
      <c r="AB34" s="394"/>
      <c r="AC34" s="394"/>
      <c r="AD34" s="394"/>
      <c r="AE34" s="394"/>
      <c r="AF34" s="394"/>
      <c r="AG34" s="394"/>
      <c r="AH34" s="394"/>
      <c r="AI34" s="394"/>
    </row>
    <row r="35" spans="1:36" s="116" customFormat="1" ht="24.95" customHeight="1" x14ac:dyDescent="0.2">
      <c r="A35" s="142">
        <v>32</v>
      </c>
      <c r="B35" s="117"/>
      <c r="C35" s="188" t="str">
        <f ca="1">I1KA!C35</f>
        <v/>
      </c>
      <c r="D35" s="185" t="str">
        <f ca="1">I2KA!C35</f>
        <v/>
      </c>
      <c r="E35" s="134" t="str">
        <f ca="1">I1Ext!C35</f>
        <v/>
      </c>
      <c r="F35" s="121" t="str">
        <f ca="1">I2Ext!C35</f>
        <v/>
      </c>
      <c r="G35" s="121" t="str">
        <f ca="1">I3Ext!C35</f>
        <v/>
      </c>
      <c r="H35" s="191"/>
      <c r="I35" s="191"/>
      <c r="J35" s="192"/>
      <c r="K35" s="202" t="str">
        <f t="shared" ca="1" si="0"/>
        <v/>
      </c>
      <c r="L35" s="205" t="str">
        <f ca="1">I1SA!C35</f>
        <v/>
      </c>
      <c r="M35" s="204" t="str">
        <f ca="1">I2SA!C35</f>
        <v/>
      </c>
      <c r="N35" s="122" t="str">
        <f t="shared" ca="1" si="1"/>
        <v/>
      </c>
      <c r="O35" s="153" t="str">
        <f t="shared" ca="1" si="2"/>
        <v/>
      </c>
      <c r="P35" s="394"/>
      <c r="Q35" s="394"/>
      <c r="R35" s="394"/>
      <c r="S35" s="394"/>
      <c r="T35" s="394"/>
      <c r="U35" s="394"/>
      <c r="V35" s="394"/>
      <c r="W35" s="394"/>
      <c r="X35" s="394"/>
      <c r="Y35" s="394"/>
      <c r="Z35" s="394"/>
      <c r="AA35" s="394"/>
      <c r="AB35" s="394"/>
      <c r="AC35" s="394"/>
      <c r="AD35" s="394"/>
      <c r="AE35" s="394"/>
      <c r="AF35" s="394"/>
      <c r="AG35" s="394"/>
      <c r="AH35" s="394"/>
      <c r="AI35" s="394"/>
    </row>
    <row r="36" spans="1:36" s="116" customFormat="1" ht="24.95" customHeight="1" x14ac:dyDescent="0.2">
      <c r="A36" s="142">
        <v>33</v>
      </c>
      <c r="B36" s="117"/>
      <c r="C36" s="188" t="str">
        <f ca="1">I1KA!C36</f>
        <v/>
      </c>
      <c r="D36" s="185" t="str">
        <f ca="1">I2KA!C36</f>
        <v/>
      </c>
      <c r="E36" s="134" t="str">
        <f ca="1">I1Ext!C36</f>
        <v/>
      </c>
      <c r="F36" s="121" t="str">
        <f ca="1">I2Ext!C36</f>
        <v/>
      </c>
      <c r="G36" s="121" t="str">
        <f ca="1">I3Ext!C36</f>
        <v/>
      </c>
      <c r="H36" s="191"/>
      <c r="I36" s="191"/>
      <c r="J36" s="192"/>
      <c r="K36" s="202" t="str">
        <f t="shared" ca="1" si="0"/>
        <v/>
      </c>
      <c r="L36" s="205" t="str">
        <f ca="1">I1SA!C36</f>
        <v/>
      </c>
      <c r="M36" s="204" t="str">
        <f ca="1">I2SA!C36</f>
        <v/>
      </c>
      <c r="N36" s="122" t="str">
        <f t="shared" ca="1" si="1"/>
        <v/>
      </c>
      <c r="O36" s="153" t="str">
        <f t="shared" ca="1" si="2"/>
        <v/>
      </c>
      <c r="P36" s="394"/>
      <c r="Q36" s="394"/>
      <c r="R36" s="394"/>
      <c r="S36" s="394"/>
      <c r="T36" s="394"/>
      <c r="U36" s="394"/>
      <c r="V36" s="394"/>
      <c r="W36" s="394"/>
      <c r="X36" s="394"/>
      <c r="Y36" s="394"/>
      <c r="Z36" s="394"/>
      <c r="AA36" s="394"/>
      <c r="AB36" s="394"/>
      <c r="AC36" s="394"/>
      <c r="AD36" s="394"/>
      <c r="AE36" s="394"/>
      <c r="AF36" s="394"/>
      <c r="AG36" s="394"/>
      <c r="AH36" s="394"/>
      <c r="AI36" s="394"/>
    </row>
    <row r="37" spans="1:36" s="116" customFormat="1" ht="24.95" customHeight="1" x14ac:dyDescent="0.2">
      <c r="A37" s="142">
        <v>34</v>
      </c>
      <c r="B37" s="117"/>
      <c r="C37" s="188" t="str">
        <f ca="1">I1KA!C37</f>
        <v/>
      </c>
      <c r="D37" s="185" t="str">
        <f ca="1">I2KA!C37</f>
        <v/>
      </c>
      <c r="E37" s="134" t="str">
        <f ca="1">I1Ext!C37</f>
        <v/>
      </c>
      <c r="F37" s="121" t="str">
        <f ca="1">I2Ext!C37</f>
        <v/>
      </c>
      <c r="G37" s="121" t="str">
        <f ca="1">I3Ext!C37</f>
        <v/>
      </c>
      <c r="H37" s="191"/>
      <c r="I37" s="191"/>
      <c r="J37" s="192"/>
      <c r="K37" s="202" t="str">
        <f t="shared" ca="1" si="0"/>
        <v/>
      </c>
      <c r="L37" s="205" t="str">
        <f ca="1">I1SA!C37</f>
        <v/>
      </c>
      <c r="M37" s="204" t="str">
        <f ca="1">I2SA!C37</f>
        <v/>
      </c>
      <c r="N37" s="122" t="str">
        <f t="shared" ca="1" si="1"/>
        <v/>
      </c>
      <c r="O37" s="153" t="str">
        <f t="shared" ca="1" si="2"/>
        <v/>
      </c>
      <c r="P37" s="394"/>
      <c r="Q37" s="394"/>
      <c r="R37" s="394"/>
      <c r="S37" s="394"/>
      <c r="T37" s="394"/>
      <c r="U37" s="394"/>
      <c r="V37" s="394"/>
      <c r="W37" s="394"/>
      <c r="X37" s="394"/>
      <c r="Y37" s="394"/>
      <c r="Z37" s="394"/>
      <c r="AA37" s="394"/>
      <c r="AB37" s="394"/>
      <c r="AC37" s="394"/>
      <c r="AD37" s="394"/>
      <c r="AE37" s="394"/>
      <c r="AF37" s="394"/>
      <c r="AG37" s="394"/>
      <c r="AH37" s="394"/>
      <c r="AI37" s="394"/>
    </row>
    <row r="38" spans="1:36" s="116" customFormat="1" ht="24.95" customHeight="1" thickBot="1" x14ac:dyDescent="0.25">
      <c r="A38" s="143">
        <v>35</v>
      </c>
      <c r="B38" s="119"/>
      <c r="C38" s="189" t="str">
        <f ca="1">I1KA!C38</f>
        <v/>
      </c>
      <c r="D38" s="186" t="str">
        <f ca="1">I2KA!C38</f>
        <v/>
      </c>
      <c r="E38" s="182" t="str">
        <f ca="1">I1Ext!C38</f>
        <v/>
      </c>
      <c r="F38" s="183" t="str">
        <f ca="1">I2Ext!C38</f>
        <v/>
      </c>
      <c r="G38" s="129" t="str">
        <f ca="1">I3Ext!C38</f>
        <v/>
      </c>
      <c r="H38" s="193"/>
      <c r="I38" s="193"/>
      <c r="J38" s="194"/>
      <c r="K38" s="206" t="str">
        <f t="shared" ca="1" si="0"/>
        <v/>
      </c>
      <c r="L38" s="207" t="str">
        <f ca="1">I1SA!C38</f>
        <v/>
      </c>
      <c r="M38" s="204" t="str">
        <f ca="1">I2SA!C38</f>
        <v/>
      </c>
      <c r="N38" s="122" t="str">
        <f t="shared" ca="1" si="1"/>
        <v/>
      </c>
      <c r="O38" s="154" t="str">
        <f t="shared" ca="1" si="2"/>
        <v/>
      </c>
      <c r="P38" s="394"/>
      <c r="Q38" s="394"/>
      <c r="R38" s="394"/>
      <c r="S38" s="394"/>
      <c r="T38" s="394"/>
      <c r="U38" s="394"/>
      <c r="V38" s="394"/>
      <c r="W38" s="394"/>
      <c r="X38" s="394"/>
      <c r="Y38" s="394"/>
      <c r="Z38" s="394"/>
      <c r="AA38" s="394"/>
      <c r="AB38" s="394"/>
      <c r="AC38" s="394"/>
      <c r="AD38" s="394"/>
      <c r="AE38" s="394"/>
      <c r="AF38" s="394"/>
      <c r="AG38" s="394"/>
      <c r="AH38" s="394"/>
      <c r="AI38" s="394"/>
    </row>
    <row r="39" spans="1:36" ht="21" customHeight="1" thickBot="1" x14ac:dyDescent="0.25">
      <c r="A39" s="138"/>
      <c r="B39" s="150" t="s">
        <v>31</v>
      </c>
      <c r="C39" s="389">
        <v>2</v>
      </c>
      <c r="D39" s="390">
        <v>2</v>
      </c>
      <c r="E39" s="390">
        <v>1</v>
      </c>
      <c r="F39" s="390">
        <v>1</v>
      </c>
      <c r="G39" s="391">
        <v>1</v>
      </c>
      <c r="H39" s="390">
        <v>1</v>
      </c>
      <c r="I39" s="390">
        <v>1</v>
      </c>
      <c r="J39" s="390">
        <v>1</v>
      </c>
      <c r="K39" s="201"/>
      <c r="L39" s="126"/>
      <c r="M39" s="149"/>
      <c r="N39" s="151"/>
      <c r="O39" s="149"/>
      <c r="P39" s="393"/>
      <c r="Q39" s="393"/>
      <c r="R39" s="393"/>
      <c r="S39" s="393"/>
      <c r="T39" s="393"/>
      <c r="U39" s="393"/>
      <c r="V39" s="393"/>
      <c r="W39" s="393"/>
      <c r="X39" s="393"/>
      <c r="Y39" s="393"/>
      <c r="Z39" s="393"/>
      <c r="AA39" s="393"/>
      <c r="AB39" s="393"/>
      <c r="AC39" s="393"/>
      <c r="AD39" s="393"/>
      <c r="AE39" s="393"/>
      <c r="AF39" s="393"/>
      <c r="AG39" s="393"/>
      <c r="AH39" s="393"/>
      <c r="AI39" s="393"/>
    </row>
    <row r="40" spans="1:36" x14ac:dyDescent="0.2">
      <c r="A40" s="393"/>
      <c r="B40" s="393"/>
      <c r="C40" s="393"/>
      <c r="D40" s="393"/>
      <c r="E40" s="393"/>
      <c r="F40" s="393"/>
      <c r="G40" s="393"/>
      <c r="H40" s="393"/>
      <c r="I40" s="393"/>
      <c r="J40" s="393"/>
      <c r="K40" s="393"/>
      <c r="L40" s="393"/>
      <c r="M40" s="393"/>
      <c r="N40" s="393"/>
      <c r="O40" s="393"/>
      <c r="P40" s="393"/>
      <c r="Q40" s="393"/>
      <c r="R40" s="393"/>
      <c r="S40" s="393"/>
      <c r="T40" s="393"/>
      <c r="U40" s="393"/>
      <c r="V40" s="393"/>
      <c r="W40" s="393"/>
      <c r="X40" s="393"/>
      <c r="Y40" s="393"/>
      <c r="Z40" s="393"/>
      <c r="AA40" s="393"/>
      <c r="AB40" s="393"/>
      <c r="AC40" s="393"/>
      <c r="AD40" s="393"/>
      <c r="AE40" s="393"/>
      <c r="AF40" s="393"/>
      <c r="AG40" s="393"/>
      <c r="AH40" s="393"/>
      <c r="AI40" s="393"/>
      <c r="AJ40" s="115"/>
    </row>
    <row r="41" spans="1:36" x14ac:dyDescent="0.2">
      <c r="A41" s="393"/>
      <c r="B41" s="393"/>
      <c r="C41" s="393"/>
      <c r="D41" s="393"/>
      <c r="E41" s="393"/>
      <c r="F41" s="393"/>
      <c r="G41" s="393"/>
      <c r="H41" s="393"/>
      <c r="I41" s="393"/>
      <c r="J41" s="393"/>
      <c r="K41" s="393"/>
      <c r="L41" s="393"/>
      <c r="M41" s="393"/>
      <c r="N41" s="393"/>
      <c r="O41" s="393"/>
      <c r="P41" s="393"/>
      <c r="Q41" s="393"/>
      <c r="R41" s="393"/>
      <c r="S41" s="393"/>
      <c r="T41" s="393"/>
      <c r="U41" s="393"/>
      <c r="V41" s="393"/>
      <c r="W41" s="393"/>
      <c r="X41" s="393"/>
      <c r="Y41" s="393"/>
      <c r="Z41" s="393"/>
      <c r="AA41" s="393"/>
      <c r="AB41" s="393"/>
      <c r="AC41" s="393"/>
      <c r="AD41" s="393"/>
      <c r="AE41" s="393"/>
      <c r="AF41" s="393"/>
      <c r="AG41" s="393"/>
      <c r="AH41" s="393"/>
      <c r="AI41" s="393"/>
      <c r="AJ41" s="115"/>
    </row>
    <row r="42" spans="1:36" x14ac:dyDescent="0.2">
      <c r="A42" s="393"/>
      <c r="B42" s="393"/>
      <c r="C42" s="393"/>
      <c r="D42" s="393"/>
      <c r="E42" s="393"/>
      <c r="F42" s="393"/>
      <c r="G42" s="393"/>
      <c r="H42" s="393"/>
      <c r="I42" s="393"/>
      <c r="J42" s="393"/>
      <c r="K42" s="393"/>
      <c r="L42" s="393"/>
      <c r="M42" s="393"/>
      <c r="N42" s="393"/>
      <c r="O42" s="393"/>
      <c r="P42" s="393"/>
      <c r="Q42" s="393"/>
      <c r="R42" s="393"/>
      <c r="S42" s="393"/>
      <c r="T42" s="393"/>
      <c r="U42" s="393"/>
      <c r="V42" s="393"/>
      <c r="W42" s="393"/>
      <c r="X42" s="393"/>
      <c r="Y42" s="393"/>
      <c r="Z42" s="393"/>
      <c r="AA42" s="393"/>
      <c r="AB42" s="393"/>
      <c r="AC42" s="393"/>
      <c r="AD42" s="393"/>
      <c r="AE42" s="393"/>
      <c r="AF42" s="393"/>
      <c r="AG42" s="393"/>
      <c r="AH42" s="393"/>
      <c r="AI42" s="393"/>
      <c r="AJ42" s="115"/>
    </row>
    <row r="43" spans="1:36" x14ac:dyDescent="0.2">
      <c r="A43" s="393"/>
      <c r="B43" s="393"/>
      <c r="C43" s="393"/>
      <c r="D43" s="393"/>
      <c r="E43" s="393"/>
      <c r="F43" s="393"/>
      <c r="G43" s="393"/>
      <c r="H43" s="393"/>
      <c r="I43" s="393"/>
      <c r="J43" s="393"/>
      <c r="K43" s="393"/>
      <c r="L43" s="393"/>
      <c r="M43" s="393"/>
      <c r="N43" s="393"/>
      <c r="O43" s="393"/>
      <c r="P43" s="393"/>
      <c r="Q43" s="393"/>
      <c r="R43" s="393"/>
      <c r="S43" s="393"/>
      <c r="T43" s="393"/>
      <c r="U43" s="393"/>
      <c r="V43" s="393"/>
      <c r="W43" s="393"/>
      <c r="X43" s="393"/>
      <c r="Y43" s="393"/>
      <c r="Z43" s="393"/>
      <c r="AA43" s="393"/>
      <c r="AB43" s="393"/>
      <c r="AC43" s="393"/>
      <c r="AD43" s="393"/>
      <c r="AE43" s="393"/>
      <c r="AF43" s="393"/>
      <c r="AG43" s="393"/>
      <c r="AH43" s="393"/>
      <c r="AI43" s="393"/>
      <c r="AJ43" s="115"/>
    </row>
    <row r="44" spans="1:36" x14ac:dyDescent="0.2">
      <c r="A44" s="393"/>
      <c r="B44" s="393"/>
      <c r="C44" s="393"/>
      <c r="D44" s="393"/>
      <c r="E44" s="393"/>
      <c r="F44" s="393"/>
      <c r="G44" s="393"/>
      <c r="H44" s="393"/>
      <c r="I44" s="393"/>
      <c r="J44" s="393"/>
      <c r="K44" s="393"/>
      <c r="L44" s="393"/>
      <c r="M44" s="393"/>
      <c r="N44" s="393"/>
      <c r="O44" s="393"/>
      <c r="P44" s="393"/>
      <c r="Q44" s="393"/>
      <c r="R44" s="393"/>
      <c r="S44" s="393"/>
      <c r="T44" s="393"/>
      <c r="U44" s="393"/>
      <c r="V44" s="393"/>
      <c r="W44" s="393"/>
      <c r="X44" s="393"/>
      <c r="Y44" s="393"/>
      <c r="Z44" s="393"/>
      <c r="AA44" s="393"/>
      <c r="AB44" s="393"/>
      <c r="AC44" s="393"/>
      <c r="AD44" s="393"/>
      <c r="AE44" s="393"/>
      <c r="AF44" s="393"/>
      <c r="AG44" s="393"/>
      <c r="AH44" s="393"/>
      <c r="AI44" s="393"/>
      <c r="AJ44" s="115"/>
    </row>
    <row r="45" spans="1:36" x14ac:dyDescent="0.2">
      <c r="A45" s="393"/>
      <c r="B45" s="393"/>
      <c r="C45" s="393"/>
      <c r="D45" s="393"/>
      <c r="E45" s="393"/>
      <c r="F45" s="393"/>
      <c r="G45" s="393"/>
      <c r="H45" s="393"/>
      <c r="I45" s="393"/>
      <c r="J45" s="393"/>
      <c r="K45" s="393"/>
      <c r="L45" s="393"/>
      <c r="M45" s="393"/>
      <c r="N45" s="393"/>
      <c r="O45" s="393"/>
      <c r="P45" s="393"/>
      <c r="Q45" s="393"/>
      <c r="R45" s="393"/>
      <c r="S45" s="393"/>
      <c r="T45" s="393"/>
      <c r="U45" s="393"/>
      <c r="V45" s="393"/>
      <c r="W45" s="393"/>
      <c r="X45" s="393"/>
      <c r="Y45" s="393"/>
      <c r="Z45" s="393"/>
      <c r="AA45" s="393"/>
      <c r="AB45" s="393"/>
      <c r="AC45" s="393"/>
      <c r="AD45" s="393"/>
      <c r="AE45" s="393"/>
      <c r="AF45" s="393"/>
      <c r="AG45" s="393"/>
      <c r="AH45" s="393"/>
      <c r="AI45" s="393"/>
      <c r="AJ45" s="115"/>
    </row>
    <row r="46" spans="1:36" x14ac:dyDescent="0.2">
      <c r="A46" s="393"/>
      <c r="B46" s="393"/>
      <c r="C46" s="393"/>
      <c r="D46" s="393"/>
      <c r="E46" s="393"/>
      <c r="F46" s="393"/>
      <c r="G46" s="393"/>
      <c r="H46" s="393"/>
      <c r="I46" s="393"/>
      <c r="J46" s="393"/>
      <c r="K46" s="393"/>
      <c r="L46" s="393"/>
      <c r="M46" s="393"/>
      <c r="N46" s="393"/>
      <c r="O46" s="393"/>
      <c r="P46" s="393"/>
      <c r="Q46" s="393"/>
      <c r="R46" s="393"/>
      <c r="S46" s="393"/>
      <c r="T46" s="393"/>
      <c r="U46" s="393"/>
      <c r="V46" s="393"/>
      <c r="W46" s="393"/>
      <c r="X46" s="393"/>
      <c r="Y46" s="393"/>
      <c r="Z46" s="393"/>
      <c r="AA46" s="393"/>
      <c r="AB46" s="393"/>
      <c r="AC46" s="393"/>
      <c r="AD46" s="393"/>
      <c r="AE46" s="393"/>
      <c r="AF46" s="393"/>
      <c r="AG46" s="393"/>
      <c r="AH46" s="393"/>
      <c r="AI46" s="393"/>
      <c r="AJ46" s="115"/>
    </row>
    <row r="47" spans="1:36" x14ac:dyDescent="0.2">
      <c r="A47" s="393"/>
      <c r="B47" s="393"/>
      <c r="C47" s="393"/>
      <c r="D47" s="393"/>
      <c r="E47" s="393"/>
      <c r="F47" s="393"/>
      <c r="G47" s="393"/>
      <c r="H47" s="393"/>
      <c r="I47" s="393"/>
      <c r="J47" s="393"/>
      <c r="K47" s="393"/>
      <c r="L47" s="393"/>
      <c r="M47" s="393"/>
      <c r="N47" s="393"/>
      <c r="O47" s="393"/>
      <c r="P47" s="393"/>
      <c r="Q47" s="393"/>
      <c r="R47" s="393"/>
      <c r="S47" s="393"/>
      <c r="T47" s="393"/>
      <c r="U47" s="393"/>
      <c r="V47" s="393"/>
      <c r="W47" s="393"/>
      <c r="X47" s="393"/>
      <c r="Y47" s="393"/>
      <c r="Z47" s="393"/>
      <c r="AA47" s="393"/>
      <c r="AB47" s="393"/>
      <c r="AC47" s="393"/>
      <c r="AD47" s="393"/>
      <c r="AE47" s="393"/>
      <c r="AF47" s="393"/>
      <c r="AG47" s="393"/>
      <c r="AH47" s="393"/>
      <c r="AI47" s="393"/>
      <c r="AJ47" s="115"/>
    </row>
    <row r="48" spans="1:36" x14ac:dyDescent="0.2">
      <c r="A48" s="393"/>
      <c r="B48" s="393"/>
      <c r="C48" s="393"/>
      <c r="D48" s="393"/>
      <c r="E48" s="393"/>
      <c r="F48" s="393"/>
      <c r="G48" s="393"/>
      <c r="H48" s="393"/>
      <c r="I48" s="393"/>
      <c r="J48" s="393"/>
      <c r="K48" s="393"/>
      <c r="L48" s="393"/>
      <c r="M48" s="393"/>
      <c r="N48" s="393"/>
      <c r="O48" s="393"/>
      <c r="P48" s="393"/>
      <c r="Q48" s="393"/>
      <c r="R48" s="393"/>
      <c r="S48" s="393"/>
      <c r="T48" s="393"/>
      <c r="U48" s="393"/>
      <c r="V48" s="393"/>
      <c r="W48" s="393"/>
      <c r="X48" s="393"/>
      <c r="Y48" s="393"/>
      <c r="Z48" s="393"/>
      <c r="AA48" s="393"/>
      <c r="AB48" s="393"/>
      <c r="AC48" s="393"/>
      <c r="AD48" s="393"/>
      <c r="AE48" s="393"/>
      <c r="AF48" s="393"/>
      <c r="AG48" s="393"/>
      <c r="AH48" s="393"/>
      <c r="AI48" s="393"/>
      <c r="AJ48" s="115"/>
    </row>
    <row r="49" spans="1:36" x14ac:dyDescent="0.2">
      <c r="A49" s="393"/>
      <c r="B49" s="393"/>
      <c r="C49" s="393"/>
      <c r="D49" s="393"/>
      <c r="E49" s="393"/>
      <c r="F49" s="393"/>
      <c r="G49" s="393"/>
      <c r="H49" s="393"/>
      <c r="I49" s="393"/>
      <c r="J49" s="393"/>
      <c r="K49" s="393"/>
      <c r="L49" s="393"/>
      <c r="M49" s="393"/>
      <c r="N49" s="393"/>
      <c r="O49" s="393"/>
      <c r="P49" s="393"/>
      <c r="Q49" s="393"/>
      <c r="R49" s="393"/>
      <c r="S49" s="393"/>
      <c r="T49" s="393"/>
      <c r="U49" s="393"/>
      <c r="V49" s="393"/>
      <c r="W49" s="393"/>
      <c r="X49" s="393"/>
      <c r="Y49" s="393"/>
      <c r="Z49" s="393"/>
      <c r="AA49" s="393"/>
      <c r="AB49" s="393"/>
      <c r="AC49" s="393"/>
      <c r="AD49" s="393"/>
      <c r="AE49" s="393"/>
      <c r="AF49" s="393"/>
      <c r="AG49" s="393"/>
      <c r="AH49" s="393"/>
      <c r="AI49" s="393"/>
      <c r="AJ49" s="115"/>
    </row>
    <row r="50" spans="1:36" x14ac:dyDescent="0.2">
      <c r="A50" s="393"/>
      <c r="B50" s="393"/>
      <c r="C50" s="393"/>
      <c r="D50" s="393"/>
      <c r="E50" s="393"/>
      <c r="F50" s="393"/>
      <c r="G50" s="393"/>
      <c r="H50" s="393"/>
      <c r="I50" s="393"/>
      <c r="J50" s="393"/>
      <c r="K50" s="393"/>
      <c r="L50" s="393"/>
      <c r="M50" s="393"/>
      <c r="N50" s="393"/>
      <c r="O50" s="393"/>
      <c r="P50" s="393"/>
      <c r="Q50" s="393"/>
      <c r="R50" s="393"/>
      <c r="S50" s="393"/>
      <c r="T50" s="393"/>
      <c r="U50" s="393"/>
      <c r="V50" s="393"/>
      <c r="W50" s="393"/>
      <c r="X50" s="393"/>
      <c r="Y50" s="393"/>
      <c r="Z50" s="393"/>
      <c r="AA50" s="393"/>
      <c r="AB50" s="393"/>
      <c r="AC50" s="393"/>
      <c r="AD50" s="393"/>
      <c r="AE50" s="393"/>
      <c r="AF50" s="393"/>
      <c r="AG50" s="393"/>
      <c r="AH50" s="393"/>
      <c r="AI50" s="393"/>
      <c r="AJ50" s="115"/>
    </row>
    <row r="51" spans="1:36" x14ac:dyDescent="0.2">
      <c r="A51" s="393"/>
      <c r="B51" s="393"/>
      <c r="C51" s="393"/>
      <c r="D51" s="393"/>
      <c r="E51" s="393"/>
      <c r="F51" s="393"/>
      <c r="G51" s="393"/>
      <c r="H51" s="393"/>
      <c r="I51" s="393"/>
      <c r="J51" s="393"/>
      <c r="K51" s="393"/>
      <c r="L51" s="393"/>
      <c r="M51" s="393"/>
      <c r="N51" s="393"/>
      <c r="O51" s="393"/>
      <c r="P51" s="393"/>
      <c r="Q51" s="393"/>
      <c r="R51" s="393"/>
      <c r="S51" s="393"/>
      <c r="T51" s="393"/>
      <c r="U51" s="393"/>
      <c r="V51" s="393"/>
      <c r="W51" s="393"/>
      <c r="X51" s="393"/>
      <c r="Y51" s="393"/>
      <c r="Z51" s="393"/>
      <c r="AA51" s="393"/>
      <c r="AB51" s="393"/>
      <c r="AC51" s="393"/>
      <c r="AD51" s="393"/>
      <c r="AE51" s="393"/>
      <c r="AF51" s="393"/>
      <c r="AG51" s="393"/>
      <c r="AH51" s="393"/>
      <c r="AI51" s="393"/>
      <c r="AJ51" s="115"/>
    </row>
    <row r="52" spans="1:36" x14ac:dyDescent="0.2">
      <c r="A52" s="393"/>
      <c r="B52" s="393"/>
      <c r="C52" s="393"/>
      <c r="D52" s="393"/>
      <c r="E52" s="393"/>
      <c r="F52" s="393"/>
      <c r="G52" s="393"/>
      <c r="H52" s="393"/>
      <c r="I52" s="393"/>
      <c r="J52" s="393"/>
      <c r="K52" s="393"/>
      <c r="L52" s="393"/>
      <c r="M52" s="393"/>
      <c r="N52" s="393"/>
      <c r="O52" s="393"/>
      <c r="P52" s="393"/>
      <c r="Q52" s="393"/>
      <c r="R52" s="393"/>
      <c r="S52" s="393"/>
      <c r="T52" s="393"/>
      <c r="U52" s="393"/>
      <c r="V52" s="393"/>
      <c r="W52" s="393"/>
      <c r="X52" s="393"/>
      <c r="Y52" s="393"/>
      <c r="Z52" s="393"/>
      <c r="AA52" s="393"/>
      <c r="AB52" s="393"/>
      <c r="AC52" s="393"/>
      <c r="AD52" s="393"/>
      <c r="AE52" s="393"/>
      <c r="AF52" s="393"/>
      <c r="AG52" s="393"/>
      <c r="AH52" s="393"/>
      <c r="AI52" s="393"/>
      <c r="AJ52" s="115"/>
    </row>
    <row r="53" spans="1:36" x14ac:dyDescent="0.2">
      <c r="A53" s="393"/>
      <c r="B53" s="393"/>
      <c r="C53" s="393"/>
      <c r="D53" s="393"/>
      <c r="E53" s="393"/>
      <c r="F53" s="393"/>
      <c r="G53" s="393"/>
      <c r="H53" s="393"/>
      <c r="I53" s="393"/>
      <c r="J53" s="393"/>
      <c r="K53" s="393"/>
      <c r="L53" s="393"/>
      <c r="M53" s="393"/>
      <c r="N53" s="393"/>
      <c r="O53" s="393"/>
      <c r="P53" s="393"/>
      <c r="Q53" s="393"/>
      <c r="R53" s="393"/>
      <c r="S53" s="393"/>
      <c r="T53" s="393"/>
      <c r="U53" s="393"/>
      <c r="V53" s="393"/>
      <c r="W53" s="393"/>
      <c r="X53" s="393"/>
      <c r="Y53" s="393"/>
      <c r="Z53" s="393"/>
      <c r="AA53" s="393"/>
      <c r="AB53" s="393"/>
      <c r="AC53" s="393"/>
      <c r="AD53" s="393"/>
      <c r="AE53" s="393"/>
      <c r="AF53" s="393"/>
      <c r="AG53" s="393"/>
      <c r="AH53" s="393"/>
      <c r="AI53" s="393"/>
      <c r="AJ53" s="115"/>
    </row>
    <row r="54" spans="1:36" x14ac:dyDescent="0.2">
      <c r="A54" s="393"/>
      <c r="B54" s="393"/>
      <c r="C54" s="393"/>
      <c r="D54" s="393"/>
      <c r="E54" s="393"/>
      <c r="F54" s="393"/>
      <c r="G54" s="393"/>
      <c r="H54" s="393"/>
      <c r="I54" s="393"/>
      <c r="J54" s="393"/>
      <c r="K54" s="393"/>
      <c r="L54" s="393"/>
      <c r="M54" s="393"/>
      <c r="N54" s="393"/>
      <c r="O54" s="393"/>
      <c r="P54" s="393"/>
      <c r="Q54" s="393"/>
      <c r="R54" s="393"/>
      <c r="S54" s="393"/>
      <c r="T54" s="393"/>
      <c r="U54" s="393"/>
      <c r="V54" s="393"/>
      <c r="W54" s="393"/>
      <c r="X54" s="393"/>
      <c r="Y54" s="393"/>
      <c r="Z54" s="393"/>
      <c r="AA54" s="393"/>
      <c r="AB54" s="393"/>
      <c r="AC54" s="393"/>
      <c r="AD54" s="393"/>
      <c r="AE54" s="393"/>
      <c r="AF54" s="393"/>
      <c r="AG54" s="393"/>
      <c r="AH54" s="393"/>
      <c r="AI54" s="393"/>
      <c r="AJ54" s="115"/>
    </row>
    <row r="55" spans="1:36" x14ac:dyDescent="0.2">
      <c r="A55" s="393"/>
      <c r="B55" s="393"/>
      <c r="C55" s="393"/>
      <c r="D55" s="393"/>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93"/>
      <c r="AJ55" s="115"/>
    </row>
    <row r="56" spans="1:36" x14ac:dyDescent="0.2">
      <c r="A56" s="393"/>
      <c r="B56" s="393"/>
      <c r="C56" s="393"/>
      <c r="D56" s="393"/>
      <c r="E56" s="393"/>
      <c r="F56" s="393"/>
      <c r="G56" s="393"/>
      <c r="H56" s="393"/>
      <c r="I56" s="393"/>
      <c r="J56" s="393"/>
      <c r="K56" s="393"/>
      <c r="L56" s="393"/>
      <c r="M56" s="393"/>
      <c r="N56" s="393"/>
      <c r="O56" s="393"/>
      <c r="P56" s="393"/>
      <c r="Q56" s="393"/>
      <c r="R56" s="393"/>
      <c r="S56" s="393"/>
      <c r="T56" s="393"/>
      <c r="U56" s="393"/>
      <c r="V56" s="393"/>
      <c r="W56" s="393"/>
      <c r="X56" s="393"/>
      <c r="Y56" s="393"/>
      <c r="Z56" s="393"/>
      <c r="AA56" s="393"/>
      <c r="AB56" s="393"/>
      <c r="AC56" s="393"/>
      <c r="AD56" s="393"/>
      <c r="AE56" s="393"/>
      <c r="AF56" s="393"/>
      <c r="AG56" s="393"/>
      <c r="AH56" s="393"/>
      <c r="AI56" s="393"/>
      <c r="AJ56" s="115"/>
    </row>
    <row r="57" spans="1:36" x14ac:dyDescent="0.2">
      <c r="A57" s="393"/>
      <c r="B57" s="393"/>
      <c r="C57" s="393"/>
      <c r="D57" s="393"/>
      <c r="E57" s="393"/>
      <c r="F57" s="393"/>
      <c r="G57" s="393"/>
      <c r="H57" s="393"/>
      <c r="I57" s="393"/>
      <c r="J57" s="393"/>
      <c r="K57" s="393"/>
      <c r="L57" s="393"/>
      <c r="M57" s="393"/>
      <c r="N57" s="393"/>
      <c r="O57" s="393"/>
      <c r="P57" s="393"/>
      <c r="Q57" s="393"/>
      <c r="R57" s="393"/>
      <c r="S57" s="393"/>
      <c r="T57" s="393"/>
      <c r="U57" s="393"/>
      <c r="V57" s="393"/>
      <c r="W57" s="393"/>
      <c r="X57" s="393"/>
      <c r="Y57" s="393"/>
      <c r="Z57" s="393"/>
      <c r="AA57" s="393"/>
      <c r="AB57" s="393"/>
      <c r="AC57" s="393"/>
      <c r="AD57" s="393"/>
      <c r="AE57" s="393"/>
      <c r="AF57" s="393"/>
      <c r="AG57" s="393"/>
      <c r="AH57" s="393"/>
      <c r="AI57" s="393"/>
      <c r="AJ57" s="115"/>
    </row>
    <row r="58" spans="1:36" x14ac:dyDescent="0.2">
      <c r="A58" s="393"/>
      <c r="B58" s="393"/>
      <c r="C58" s="393"/>
      <c r="D58" s="393"/>
      <c r="E58" s="393"/>
      <c r="F58" s="393"/>
      <c r="G58" s="393"/>
      <c r="H58" s="393"/>
      <c r="I58" s="393"/>
      <c r="J58" s="393"/>
      <c r="K58" s="393"/>
      <c r="L58" s="393"/>
      <c r="M58" s="393"/>
      <c r="N58" s="393"/>
      <c r="O58" s="393"/>
      <c r="P58" s="393"/>
      <c r="Q58" s="393"/>
      <c r="R58" s="393"/>
      <c r="S58" s="393"/>
      <c r="T58" s="393"/>
      <c r="U58" s="393"/>
      <c r="V58" s="393"/>
      <c r="W58" s="393"/>
      <c r="X58" s="393"/>
      <c r="Y58" s="393"/>
      <c r="Z58" s="393"/>
      <c r="AA58" s="393"/>
      <c r="AB58" s="393"/>
      <c r="AC58" s="393"/>
      <c r="AD58" s="393"/>
      <c r="AE58" s="393"/>
      <c r="AF58" s="393"/>
      <c r="AG58" s="393"/>
      <c r="AH58" s="393"/>
      <c r="AI58" s="393"/>
      <c r="AJ58" s="115"/>
    </row>
    <row r="59" spans="1:36" x14ac:dyDescent="0.2">
      <c r="A59" s="393"/>
      <c r="B59" s="393"/>
      <c r="C59" s="393"/>
      <c r="D59" s="393"/>
      <c r="E59" s="393"/>
      <c r="F59" s="393"/>
      <c r="G59" s="393"/>
      <c r="H59" s="393"/>
      <c r="I59" s="393"/>
      <c r="J59" s="393"/>
      <c r="K59" s="393"/>
      <c r="L59" s="393"/>
      <c r="M59" s="393"/>
      <c r="N59" s="393"/>
      <c r="O59" s="393"/>
      <c r="P59" s="393"/>
      <c r="Q59" s="393"/>
      <c r="R59" s="393"/>
      <c r="S59" s="393"/>
      <c r="T59" s="393"/>
      <c r="U59" s="393"/>
      <c r="V59" s="393"/>
      <c r="W59" s="393"/>
      <c r="X59" s="393"/>
      <c r="Y59" s="393"/>
      <c r="Z59" s="393"/>
      <c r="AA59" s="393"/>
      <c r="AB59" s="393"/>
      <c r="AC59" s="393"/>
      <c r="AD59" s="393"/>
      <c r="AE59" s="393"/>
      <c r="AF59" s="393"/>
      <c r="AG59" s="393"/>
      <c r="AH59" s="393"/>
      <c r="AI59" s="393"/>
      <c r="AJ59" s="115"/>
    </row>
    <row r="60" spans="1:36" x14ac:dyDescent="0.2">
      <c r="A60" s="393"/>
      <c r="B60" s="393"/>
      <c r="C60" s="393"/>
      <c r="D60" s="393"/>
      <c r="E60" s="393"/>
      <c r="F60" s="393"/>
      <c r="G60" s="393"/>
      <c r="H60" s="393"/>
      <c r="I60" s="393"/>
      <c r="J60" s="393"/>
      <c r="K60" s="393"/>
      <c r="L60" s="393"/>
      <c r="M60" s="393"/>
      <c r="N60" s="393"/>
      <c r="O60" s="393"/>
      <c r="P60" s="393"/>
      <c r="Q60" s="393"/>
      <c r="R60" s="393"/>
      <c r="S60" s="393"/>
      <c r="T60" s="393"/>
      <c r="U60" s="393"/>
      <c r="V60" s="393"/>
      <c r="W60" s="393"/>
      <c r="X60" s="393"/>
      <c r="Y60" s="393"/>
      <c r="Z60" s="393"/>
      <c r="AA60" s="393"/>
      <c r="AB60" s="393"/>
      <c r="AC60" s="393"/>
      <c r="AD60" s="393"/>
      <c r="AE60" s="393"/>
      <c r="AF60" s="393"/>
      <c r="AG60" s="393"/>
      <c r="AH60" s="393"/>
      <c r="AI60" s="393"/>
      <c r="AJ60" s="115"/>
    </row>
    <row r="61" spans="1:36" x14ac:dyDescent="0.2">
      <c r="A61" s="393"/>
      <c r="B61" s="393"/>
      <c r="C61" s="393"/>
      <c r="D61" s="393"/>
      <c r="E61" s="393"/>
      <c r="F61" s="393"/>
      <c r="G61" s="393"/>
      <c r="H61" s="393"/>
      <c r="I61" s="393"/>
      <c r="J61" s="393"/>
      <c r="K61" s="393"/>
      <c r="L61" s="393"/>
      <c r="M61" s="393"/>
      <c r="N61" s="393"/>
      <c r="O61" s="393"/>
      <c r="P61" s="393"/>
      <c r="Q61" s="393"/>
      <c r="R61" s="393"/>
      <c r="S61" s="393"/>
      <c r="T61" s="393"/>
      <c r="U61" s="393"/>
      <c r="V61" s="393"/>
      <c r="W61" s="393"/>
      <c r="X61" s="393"/>
      <c r="Y61" s="393"/>
      <c r="Z61" s="393"/>
      <c r="AA61" s="393"/>
      <c r="AB61" s="393"/>
      <c r="AC61" s="393"/>
      <c r="AD61" s="393"/>
      <c r="AE61" s="393"/>
      <c r="AF61" s="393"/>
      <c r="AG61" s="393"/>
      <c r="AH61" s="393"/>
      <c r="AI61" s="393"/>
      <c r="AJ61" s="115"/>
    </row>
    <row r="62" spans="1:36" x14ac:dyDescent="0.2">
      <c r="A62" s="393"/>
      <c r="B62" s="393"/>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3"/>
      <c r="AC62" s="393"/>
      <c r="AD62" s="393"/>
      <c r="AE62" s="393"/>
      <c r="AF62" s="393"/>
      <c r="AG62" s="393"/>
      <c r="AH62" s="393"/>
      <c r="AI62" s="393"/>
      <c r="AJ62" s="115"/>
    </row>
    <row r="63" spans="1:36" x14ac:dyDescent="0.2">
      <c r="A63" s="393"/>
      <c r="B63" s="393"/>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3"/>
      <c r="AC63" s="393"/>
      <c r="AD63" s="393"/>
      <c r="AE63" s="393"/>
      <c r="AF63" s="393"/>
      <c r="AG63" s="393"/>
      <c r="AH63" s="393"/>
      <c r="AI63" s="393"/>
      <c r="AJ63" s="115"/>
    </row>
    <row r="64" spans="1:36" x14ac:dyDescent="0.2">
      <c r="A64" s="393"/>
      <c r="B64" s="393"/>
      <c r="C64" s="393"/>
      <c r="D64" s="393"/>
      <c r="E64" s="393"/>
      <c r="F64" s="393"/>
      <c r="G64" s="393"/>
      <c r="H64" s="393"/>
      <c r="I64" s="393"/>
      <c r="J64" s="393"/>
      <c r="K64" s="393"/>
      <c r="L64" s="393"/>
      <c r="M64" s="393"/>
      <c r="N64" s="393"/>
      <c r="O64" s="393"/>
      <c r="P64" s="393"/>
      <c r="Q64" s="393"/>
      <c r="R64" s="393"/>
      <c r="S64" s="393"/>
      <c r="T64" s="393"/>
      <c r="U64" s="393"/>
      <c r="V64" s="393"/>
      <c r="W64" s="393"/>
      <c r="X64" s="393"/>
      <c r="Y64" s="393"/>
      <c r="Z64" s="393"/>
      <c r="AA64" s="393"/>
      <c r="AB64" s="393"/>
      <c r="AC64" s="393"/>
      <c r="AD64" s="393"/>
      <c r="AE64" s="393"/>
      <c r="AF64" s="393"/>
      <c r="AG64" s="393"/>
      <c r="AH64" s="393"/>
      <c r="AI64" s="393"/>
      <c r="AJ64" s="115"/>
    </row>
    <row r="65" spans="1:36" x14ac:dyDescent="0.2">
      <c r="A65" s="393"/>
      <c r="B65" s="393"/>
      <c r="C65" s="393"/>
      <c r="D65" s="393"/>
      <c r="E65" s="393"/>
      <c r="F65" s="393"/>
      <c r="G65" s="393"/>
      <c r="H65" s="393"/>
      <c r="I65" s="393"/>
      <c r="J65" s="393"/>
      <c r="K65" s="393"/>
      <c r="L65" s="393"/>
      <c r="M65" s="393"/>
      <c r="N65" s="393"/>
      <c r="O65" s="393"/>
      <c r="P65" s="393"/>
      <c r="Q65" s="393"/>
      <c r="R65" s="393"/>
      <c r="S65" s="393"/>
      <c r="T65" s="393"/>
      <c r="U65" s="393"/>
      <c r="V65" s="393"/>
      <c r="W65" s="393"/>
      <c r="X65" s="393"/>
      <c r="Y65" s="393"/>
      <c r="Z65" s="393"/>
      <c r="AA65" s="393"/>
      <c r="AB65" s="393"/>
      <c r="AC65" s="393"/>
      <c r="AD65" s="393"/>
      <c r="AE65" s="393"/>
      <c r="AF65" s="393"/>
      <c r="AG65" s="393"/>
      <c r="AH65" s="393"/>
      <c r="AI65" s="393"/>
      <c r="AJ65" s="115"/>
    </row>
    <row r="66" spans="1:36" x14ac:dyDescent="0.2">
      <c r="A66" s="393"/>
      <c r="B66" s="393"/>
      <c r="C66" s="393"/>
      <c r="D66" s="393"/>
      <c r="E66" s="393"/>
      <c r="F66" s="393"/>
      <c r="G66" s="393"/>
      <c r="H66" s="393"/>
      <c r="I66" s="393"/>
      <c r="J66" s="393"/>
      <c r="K66" s="393"/>
      <c r="L66" s="393"/>
      <c r="M66" s="393"/>
      <c r="N66" s="393"/>
      <c r="O66" s="393"/>
      <c r="P66" s="393"/>
      <c r="Q66" s="393"/>
      <c r="R66" s="393"/>
      <c r="S66" s="393"/>
      <c r="T66" s="393"/>
      <c r="U66" s="393"/>
      <c r="V66" s="393"/>
      <c r="W66" s="393"/>
      <c r="X66" s="393"/>
      <c r="Y66" s="393"/>
      <c r="Z66" s="393"/>
      <c r="AA66" s="393"/>
      <c r="AB66" s="393"/>
      <c r="AC66" s="393"/>
      <c r="AD66" s="393"/>
      <c r="AE66" s="393"/>
      <c r="AF66" s="393"/>
      <c r="AG66" s="393"/>
      <c r="AH66" s="393"/>
      <c r="AI66" s="393"/>
      <c r="AJ66" s="115"/>
    </row>
    <row r="67" spans="1:36" x14ac:dyDescent="0.2">
      <c r="A67" s="393"/>
      <c r="B67" s="393"/>
      <c r="C67" s="393"/>
      <c r="D67" s="393"/>
      <c r="E67" s="393"/>
      <c r="F67" s="393"/>
      <c r="G67" s="393"/>
      <c r="H67" s="393"/>
      <c r="I67" s="393"/>
      <c r="J67" s="393"/>
      <c r="K67" s="393"/>
      <c r="L67" s="393"/>
      <c r="M67" s="393"/>
      <c r="N67" s="393"/>
      <c r="O67" s="393"/>
      <c r="P67" s="393"/>
      <c r="Q67" s="393"/>
      <c r="R67" s="393"/>
      <c r="S67" s="393"/>
      <c r="T67" s="393"/>
      <c r="U67" s="393"/>
      <c r="V67" s="393"/>
      <c r="W67" s="393"/>
      <c r="X67" s="393"/>
      <c r="Y67" s="393"/>
      <c r="Z67" s="393"/>
      <c r="AA67" s="393"/>
      <c r="AB67" s="393"/>
      <c r="AC67" s="393"/>
      <c r="AD67" s="393"/>
      <c r="AE67" s="393"/>
      <c r="AF67" s="393"/>
      <c r="AG67" s="393"/>
      <c r="AH67" s="393"/>
      <c r="AI67" s="393"/>
      <c r="AJ67" s="115"/>
    </row>
    <row r="68" spans="1:36" x14ac:dyDescent="0.2">
      <c r="A68" s="393"/>
      <c r="B68" s="393"/>
      <c r="C68" s="393"/>
      <c r="D68" s="393"/>
      <c r="E68" s="393"/>
      <c r="F68" s="393"/>
      <c r="G68" s="393"/>
      <c r="H68" s="393"/>
      <c r="I68" s="393"/>
      <c r="J68" s="393"/>
      <c r="K68" s="393"/>
      <c r="L68" s="393"/>
      <c r="M68" s="393"/>
      <c r="N68" s="393"/>
      <c r="O68" s="393"/>
      <c r="P68" s="393"/>
      <c r="Q68" s="393"/>
      <c r="R68" s="393"/>
      <c r="S68" s="393"/>
      <c r="T68" s="393"/>
      <c r="U68" s="393"/>
      <c r="V68" s="393"/>
      <c r="W68" s="393"/>
      <c r="X68" s="393"/>
      <c r="Y68" s="393"/>
      <c r="Z68" s="393"/>
      <c r="AA68" s="393"/>
      <c r="AB68" s="393"/>
      <c r="AC68" s="393"/>
      <c r="AD68" s="393"/>
      <c r="AE68" s="393"/>
      <c r="AF68" s="393"/>
      <c r="AG68" s="393"/>
      <c r="AH68" s="393"/>
      <c r="AI68" s="393"/>
      <c r="AJ68" s="115"/>
    </row>
    <row r="69" spans="1:36" x14ac:dyDescent="0.2">
      <c r="A69" s="393"/>
      <c r="B69" s="393"/>
      <c r="C69" s="393"/>
      <c r="D69" s="393"/>
      <c r="E69" s="393"/>
      <c r="F69" s="393"/>
      <c r="G69" s="393"/>
      <c r="H69" s="393"/>
      <c r="I69" s="393"/>
      <c r="J69" s="393"/>
      <c r="K69" s="393"/>
      <c r="L69" s="393"/>
      <c r="M69" s="393"/>
      <c r="N69" s="393"/>
      <c r="O69" s="393"/>
      <c r="P69" s="393"/>
      <c r="Q69" s="393"/>
      <c r="R69" s="393"/>
      <c r="S69" s="393"/>
      <c r="T69" s="393"/>
      <c r="U69" s="393"/>
      <c r="V69" s="393"/>
      <c r="W69" s="393"/>
      <c r="X69" s="393"/>
      <c r="Y69" s="393"/>
      <c r="Z69" s="393"/>
      <c r="AA69" s="393"/>
      <c r="AB69" s="393"/>
      <c r="AC69" s="393"/>
      <c r="AD69" s="393"/>
      <c r="AE69" s="393"/>
      <c r="AF69" s="393"/>
      <c r="AG69" s="393"/>
      <c r="AH69" s="393"/>
      <c r="AI69" s="393"/>
      <c r="AJ69" s="115"/>
    </row>
    <row r="70" spans="1:36" x14ac:dyDescent="0.2">
      <c r="A70" s="393"/>
      <c r="B70" s="393"/>
      <c r="C70" s="393"/>
      <c r="D70" s="393"/>
      <c r="E70" s="393"/>
      <c r="F70" s="393"/>
      <c r="G70" s="393"/>
      <c r="H70" s="393"/>
      <c r="I70" s="393"/>
      <c r="J70" s="393"/>
      <c r="K70" s="393"/>
      <c r="L70" s="393"/>
      <c r="M70" s="393"/>
      <c r="N70" s="393"/>
      <c r="O70" s="393"/>
      <c r="P70" s="393"/>
      <c r="Q70" s="393"/>
      <c r="R70" s="393"/>
      <c r="S70" s="393"/>
      <c r="T70" s="393"/>
      <c r="U70" s="393"/>
      <c r="V70" s="393"/>
      <c r="W70" s="393"/>
      <c r="X70" s="393"/>
      <c r="Y70" s="393"/>
      <c r="Z70" s="393"/>
      <c r="AA70" s="393"/>
      <c r="AB70" s="393"/>
      <c r="AC70" s="393"/>
      <c r="AD70" s="393"/>
      <c r="AE70" s="393"/>
      <c r="AF70" s="393"/>
      <c r="AG70" s="393"/>
      <c r="AH70" s="393"/>
      <c r="AI70" s="393"/>
      <c r="AJ70" s="115"/>
    </row>
    <row r="71" spans="1:36" x14ac:dyDescent="0.2">
      <c r="A71" s="393"/>
      <c r="B71" s="393"/>
      <c r="C71" s="393"/>
      <c r="D71" s="393"/>
      <c r="E71" s="393"/>
      <c r="F71" s="393"/>
      <c r="G71" s="393"/>
      <c r="H71" s="393"/>
      <c r="I71" s="393"/>
      <c r="J71" s="393"/>
      <c r="K71" s="393"/>
      <c r="L71" s="393"/>
      <c r="M71" s="393"/>
      <c r="N71" s="393"/>
      <c r="O71" s="393"/>
      <c r="P71" s="393"/>
      <c r="Q71" s="393"/>
      <c r="R71" s="393"/>
      <c r="S71" s="393"/>
      <c r="T71" s="393"/>
      <c r="U71" s="393"/>
      <c r="V71" s="393"/>
      <c r="W71" s="393"/>
      <c r="X71" s="393"/>
      <c r="Y71" s="393"/>
      <c r="Z71" s="393"/>
      <c r="AA71" s="393"/>
      <c r="AB71" s="393"/>
      <c r="AC71" s="393"/>
      <c r="AD71" s="393"/>
      <c r="AE71" s="393"/>
      <c r="AF71" s="393"/>
      <c r="AG71" s="393"/>
      <c r="AH71" s="393"/>
      <c r="AI71" s="393"/>
      <c r="AJ71" s="115"/>
    </row>
    <row r="72" spans="1:36" x14ac:dyDescent="0.2">
      <c r="A72" s="393"/>
      <c r="B72" s="393"/>
      <c r="C72" s="393"/>
      <c r="D72" s="393"/>
      <c r="E72" s="393"/>
      <c r="F72" s="393"/>
      <c r="G72" s="393"/>
      <c r="H72" s="393"/>
      <c r="I72" s="393"/>
      <c r="J72" s="393"/>
      <c r="K72" s="393"/>
      <c r="L72" s="393"/>
      <c r="M72" s="393"/>
      <c r="N72" s="393"/>
      <c r="O72" s="393"/>
      <c r="P72" s="393"/>
      <c r="Q72" s="393"/>
      <c r="R72" s="393"/>
      <c r="S72" s="393"/>
      <c r="T72" s="393"/>
      <c r="U72" s="393"/>
      <c r="V72" s="393"/>
      <c r="W72" s="393"/>
      <c r="X72" s="393"/>
      <c r="Y72" s="393"/>
      <c r="Z72" s="393"/>
      <c r="AA72" s="393"/>
      <c r="AB72" s="393"/>
      <c r="AC72" s="393"/>
      <c r="AD72" s="393"/>
      <c r="AE72" s="393"/>
      <c r="AF72" s="393"/>
      <c r="AG72" s="393"/>
      <c r="AH72" s="393"/>
      <c r="AI72" s="393"/>
      <c r="AJ72" s="115"/>
    </row>
    <row r="73" spans="1:36" x14ac:dyDescent="0.2">
      <c r="A73" s="393"/>
      <c r="B73" s="393"/>
      <c r="C73" s="393"/>
      <c r="D73" s="393"/>
      <c r="E73" s="393"/>
      <c r="F73" s="393"/>
      <c r="G73" s="393"/>
      <c r="H73" s="393"/>
      <c r="I73" s="393"/>
      <c r="J73" s="393"/>
      <c r="K73" s="393"/>
      <c r="L73" s="393"/>
      <c r="M73" s="393"/>
      <c r="N73" s="393"/>
      <c r="O73" s="393"/>
      <c r="P73" s="393"/>
      <c r="Q73" s="393"/>
      <c r="R73" s="393"/>
      <c r="S73" s="393"/>
      <c r="T73" s="393"/>
      <c r="U73" s="393"/>
      <c r="V73" s="393"/>
      <c r="W73" s="393"/>
      <c r="X73" s="393"/>
      <c r="Y73" s="393"/>
      <c r="Z73" s="393"/>
      <c r="AA73" s="393"/>
      <c r="AB73" s="393"/>
      <c r="AC73" s="393"/>
      <c r="AD73" s="393"/>
      <c r="AE73" s="393"/>
      <c r="AF73" s="393"/>
      <c r="AG73" s="393"/>
      <c r="AH73" s="393"/>
      <c r="AI73" s="393"/>
      <c r="AJ73" s="115"/>
    </row>
    <row r="74" spans="1:36" x14ac:dyDescent="0.2">
      <c r="A74" s="393"/>
      <c r="B74" s="393"/>
      <c r="C74" s="393"/>
      <c r="D74" s="393"/>
      <c r="E74" s="393"/>
      <c r="F74" s="393"/>
      <c r="G74" s="393"/>
      <c r="H74" s="393"/>
      <c r="I74" s="393"/>
      <c r="J74" s="393"/>
      <c r="K74" s="393"/>
      <c r="L74" s="393"/>
      <c r="M74" s="393"/>
      <c r="N74" s="393"/>
      <c r="O74" s="393"/>
      <c r="P74" s="393"/>
      <c r="Q74" s="393"/>
      <c r="R74" s="393"/>
      <c r="S74" s="393"/>
      <c r="T74" s="393"/>
      <c r="U74" s="393"/>
      <c r="V74" s="393"/>
      <c r="W74" s="393"/>
      <c r="X74" s="393"/>
      <c r="Y74" s="393"/>
      <c r="Z74" s="393"/>
      <c r="AA74" s="393"/>
      <c r="AB74" s="393"/>
      <c r="AC74" s="393"/>
      <c r="AD74" s="393"/>
      <c r="AE74" s="393"/>
      <c r="AF74" s="393"/>
      <c r="AG74" s="393"/>
      <c r="AH74" s="393"/>
      <c r="AI74" s="393"/>
      <c r="AJ74" s="115"/>
    </row>
    <row r="75" spans="1:36" x14ac:dyDescent="0.2">
      <c r="A75" s="393"/>
      <c r="B75" s="393"/>
      <c r="C75" s="393"/>
      <c r="D75" s="393"/>
      <c r="E75" s="393"/>
      <c r="F75" s="393"/>
      <c r="G75" s="393"/>
      <c r="H75" s="393"/>
      <c r="I75" s="393"/>
      <c r="J75" s="393"/>
      <c r="K75" s="393"/>
      <c r="L75" s="393"/>
      <c r="M75" s="393"/>
      <c r="N75" s="393"/>
      <c r="O75" s="393"/>
      <c r="P75" s="393"/>
      <c r="Q75" s="393"/>
      <c r="R75" s="393"/>
      <c r="S75" s="393"/>
      <c r="T75" s="393"/>
      <c r="U75" s="393"/>
      <c r="V75" s="393"/>
      <c r="W75" s="393"/>
      <c r="X75" s="393"/>
      <c r="Y75" s="393"/>
      <c r="Z75" s="393"/>
      <c r="AA75" s="393"/>
      <c r="AB75" s="393"/>
      <c r="AC75" s="393"/>
      <c r="AD75" s="393"/>
      <c r="AE75" s="393"/>
      <c r="AF75" s="393"/>
      <c r="AG75" s="393"/>
      <c r="AH75" s="393"/>
      <c r="AI75" s="393"/>
      <c r="AJ75" s="115"/>
    </row>
    <row r="76" spans="1:36" x14ac:dyDescent="0.2">
      <c r="A76" s="393"/>
      <c r="B76" s="393"/>
      <c r="C76" s="393"/>
      <c r="D76" s="393"/>
      <c r="E76" s="393"/>
      <c r="F76" s="393"/>
      <c r="G76" s="393"/>
      <c r="H76" s="393"/>
      <c r="I76" s="393"/>
      <c r="J76" s="393"/>
      <c r="K76" s="393"/>
      <c r="L76" s="393"/>
      <c r="M76" s="393"/>
      <c r="N76" s="393"/>
      <c r="O76" s="393"/>
      <c r="P76" s="393"/>
      <c r="Q76" s="393"/>
      <c r="R76" s="393"/>
      <c r="S76" s="393"/>
      <c r="T76" s="393"/>
      <c r="U76" s="393"/>
      <c r="V76" s="393"/>
      <c r="W76" s="393"/>
      <c r="X76" s="393"/>
      <c r="Y76" s="393"/>
      <c r="Z76" s="393"/>
      <c r="AA76" s="393"/>
      <c r="AB76" s="393"/>
      <c r="AC76" s="393"/>
      <c r="AD76" s="393"/>
      <c r="AE76" s="393"/>
      <c r="AF76" s="393"/>
      <c r="AG76" s="393"/>
      <c r="AH76" s="393"/>
      <c r="AI76" s="393"/>
      <c r="AJ76" s="115"/>
    </row>
    <row r="77" spans="1:36" x14ac:dyDescent="0.2">
      <c r="A77" s="393"/>
      <c r="B77" s="393"/>
      <c r="C77" s="393"/>
      <c r="D77" s="393"/>
      <c r="E77" s="393"/>
      <c r="F77" s="393"/>
      <c r="G77" s="393"/>
      <c r="H77" s="393"/>
      <c r="I77" s="393"/>
      <c r="J77" s="393"/>
      <c r="K77" s="393"/>
      <c r="L77" s="393"/>
      <c r="M77" s="393"/>
      <c r="N77" s="393"/>
      <c r="O77" s="393"/>
      <c r="P77" s="393"/>
      <c r="Q77" s="393"/>
      <c r="R77" s="393"/>
      <c r="S77" s="393"/>
      <c r="T77" s="393"/>
      <c r="U77" s="393"/>
      <c r="V77" s="393"/>
      <c r="W77" s="393"/>
      <c r="X77" s="393"/>
      <c r="Y77" s="393"/>
      <c r="Z77" s="393"/>
      <c r="AA77" s="393"/>
      <c r="AB77" s="393"/>
      <c r="AC77" s="393"/>
      <c r="AD77" s="393"/>
      <c r="AE77" s="393"/>
      <c r="AF77" s="393"/>
      <c r="AG77" s="393"/>
      <c r="AH77" s="393"/>
      <c r="AI77" s="393"/>
      <c r="AJ77" s="115"/>
    </row>
    <row r="78" spans="1:36" x14ac:dyDescent="0.2">
      <c r="A78" s="393"/>
      <c r="B78" s="393"/>
      <c r="C78" s="393"/>
      <c r="D78" s="393"/>
      <c r="E78" s="393"/>
      <c r="F78" s="393"/>
      <c r="G78" s="393"/>
      <c r="H78" s="393"/>
      <c r="I78" s="393"/>
      <c r="J78" s="393"/>
      <c r="K78" s="393"/>
      <c r="L78" s="393"/>
      <c r="M78" s="393"/>
      <c r="N78" s="393"/>
      <c r="O78" s="393"/>
      <c r="P78" s="393"/>
      <c r="Q78" s="393"/>
      <c r="R78" s="393"/>
      <c r="S78" s="393"/>
      <c r="T78" s="393"/>
      <c r="U78" s="393"/>
      <c r="V78" s="393"/>
      <c r="W78" s="393"/>
      <c r="X78" s="393"/>
      <c r="Y78" s="393"/>
      <c r="Z78" s="393"/>
      <c r="AA78" s="393"/>
      <c r="AB78" s="393"/>
      <c r="AC78" s="393"/>
      <c r="AD78" s="393"/>
      <c r="AE78" s="393"/>
      <c r="AF78" s="393"/>
      <c r="AG78" s="393"/>
      <c r="AH78" s="393"/>
      <c r="AI78" s="393"/>
      <c r="AJ78" s="115"/>
    </row>
    <row r="79" spans="1:36" x14ac:dyDescent="0.2">
      <c r="A79" s="393"/>
      <c r="B79" s="393"/>
      <c r="C79" s="393"/>
      <c r="D79" s="393"/>
      <c r="E79" s="393"/>
      <c r="F79" s="393"/>
      <c r="G79" s="393"/>
      <c r="H79" s="393"/>
      <c r="I79" s="393"/>
      <c r="J79" s="393"/>
      <c r="K79" s="393"/>
      <c r="L79" s="393"/>
      <c r="M79" s="393"/>
      <c r="N79" s="393"/>
      <c r="O79" s="393"/>
      <c r="P79" s="393"/>
      <c r="Q79" s="393"/>
      <c r="R79" s="393"/>
      <c r="S79" s="393"/>
      <c r="T79" s="393"/>
      <c r="U79" s="393"/>
      <c r="V79" s="393"/>
      <c r="W79" s="393"/>
      <c r="X79" s="393"/>
      <c r="Y79" s="393"/>
      <c r="Z79" s="393"/>
      <c r="AA79" s="393"/>
      <c r="AB79" s="393"/>
      <c r="AC79" s="393"/>
      <c r="AD79" s="393"/>
      <c r="AE79" s="393"/>
      <c r="AF79" s="393"/>
      <c r="AG79" s="393"/>
      <c r="AH79" s="393"/>
      <c r="AI79" s="393"/>
      <c r="AJ79" s="115"/>
    </row>
    <row r="80" spans="1:36" x14ac:dyDescent="0.2">
      <c r="A80" s="393"/>
      <c r="B80" s="393"/>
      <c r="C80" s="393"/>
      <c r="D80" s="393"/>
      <c r="E80" s="393"/>
      <c r="F80" s="393"/>
      <c r="G80" s="393"/>
      <c r="H80" s="393"/>
      <c r="I80" s="393"/>
      <c r="J80" s="393"/>
      <c r="K80" s="393"/>
      <c r="L80" s="393"/>
      <c r="M80" s="393"/>
      <c r="N80" s="393"/>
      <c r="O80" s="393"/>
      <c r="P80" s="393"/>
      <c r="Q80" s="393"/>
      <c r="R80" s="393"/>
      <c r="S80" s="393"/>
      <c r="T80" s="393"/>
      <c r="U80" s="393"/>
      <c r="V80" s="393"/>
      <c r="W80" s="393"/>
      <c r="X80" s="393"/>
      <c r="Y80" s="393"/>
      <c r="Z80" s="393"/>
      <c r="AA80" s="393"/>
      <c r="AB80" s="393"/>
      <c r="AC80" s="393"/>
      <c r="AD80" s="393"/>
      <c r="AE80" s="393"/>
      <c r="AF80" s="393"/>
      <c r="AG80" s="393"/>
      <c r="AH80" s="393"/>
      <c r="AI80" s="393"/>
      <c r="AJ80" s="115"/>
    </row>
    <row r="81" spans="1:36" x14ac:dyDescent="0.2">
      <c r="A81" s="393"/>
      <c r="B81" s="393"/>
      <c r="C81" s="393"/>
      <c r="D81" s="393"/>
      <c r="E81" s="393"/>
      <c r="F81" s="393"/>
      <c r="G81" s="393"/>
      <c r="H81" s="393"/>
      <c r="I81" s="393"/>
      <c r="J81" s="393"/>
      <c r="K81" s="393"/>
      <c r="L81" s="393"/>
      <c r="M81" s="393"/>
      <c r="N81" s="393"/>
      <c r="O81" s="393"/>
      <c r="P81" s="393"/>
      <c r="Q81" s="393"/>
      <c r="R81" s="393"/>
      <c r="S81" s="393"/>
      <c r="T81" s="393"/>
      <c r="U81" s="393"/>
      <c r="V81" s="393"/>
      <c r="W81" s="393"/>
      <c r="X81" s="393"/>
      <c r="Y81" s="393"/>
      <c r="Z81" s="393"/>
      <c r="AA81" s="393"/>
      <c r="AB81" s="393"/>
      <c r="AC81" s="393"/>
      <c r="AD81" s="393"/>
      <c r="AE81" s="393"/>
      <c r="AF81" s="393"/>
      <c r="AG81" s="393"/>
      <c r="AH81" s="393"/>
      <c r="AI81" s="393"/>
      <c r="AJ81" s="115"/>
    </row>
    <row r="82" spans="1:36" x14ac:dyDescent="0.2">
      <c r="A82" s="393"/>
      <c r="B82" s="393"/>
      <c r="C82" s="393"/>
      <c r="D82" s="393"/>
      <c r="E82" s="393"/>
      <c r="F82" s="393"/>
      <c r="G82" s="393"/>
      <c r="H82" s="393"/>
      <c r="I82" s="393"/>
      <c r="J82" s="393"/>
      <c r="K82" s="393"/>
      <c r="L82" s="393"/>
      <c r="M82" s="393"/>
      <c r="N82" s="393"/>
      <c r="O82" s="393"/>
      <c r="P82" s="393"/>
      <c r="Q82" s="393"/>
      <c r="R82" s="393"/>
      <c r="S82" s="393"/>
      <c r="T82" s="393"/>
      <c r="U82" s="393"/>
      <c r="V82" s="393"/>
      <c r="W82" s="393"/>
      <c r="X82" s="393"/>
      <c r="Y82" s="393"/>
      <c r="Z82" s="393"/>
      <c r="AA82" s="393"/>
      <c r="AB82" s="393"/>
      <c r="AC82" s="393"/>
      <c r="AD82" s="393"/>
      <c r="AE82" s="393"/>
      <c r="AF82" s="393"/>
      <c r="AG82" s="393"/>
      <c r="AH82" s="393"/>
      <c r="AI82" s="393"/>
      <c r="AJ82" s="115"/>
    </row>
    <row r="83" spans="1:36" x14ac:dyDescent="0.2">
      <c r="A83" s="393"/>
      <c r="B83" s="393"/>
      <c r="C83" s="393"/>
      <c r="D83" s="393"/>
      <c r="E83" s="393"/>
      <c r="F83" s="393"/>
      <c r="G83" s="393"/>
      <c r="H83" s="393"/>
      <c r="I83" s="393"/>
      <c r="J83" s="393"/>
      <c r="K83" s="393"/>
      <c r="L83" s="393"/>
      <c r="M83" s="393"/>
      <c r="N83" s="393"/>
      <c r="O83" s="393"/>
      <c r="P83" s="393"/>
      <c r="Q83" s="393"/>
      <c r="R83" s="393"/>
      <c r="S83" s="393"/>
      <c r="T83" s="393"/>
      <c r="U83" s="393"/>
      <c r="V83" s="393"/>
      <c r="W83" s="393"/>
      <c r="X83" s="393"/>
      <c r="Y83" s="393"/>
      <c r="Z83" s="393"/>
      <c r="AA83" s="393"/>
      <c r="AB83" s="393"/>
      <c r="AC83" s="393"/>
      <c r="AD83" s="393"/>
      <c r="AE83" s="393"/>
      <c r="AF83" s="393"/>
      <c r="AG83" s="393"/>
      <c r="AH83" s="393"/>
      <c r="AI83" s="393"/>
      <c r="AJ83" s="115"/>
    </row>
    <row r="84" spans="1:36" x14ac:dyDescent="0.2">
      <c r="A84" s="393"/>
      <c r="B84" s="393"/>
      <c r="C84" s="393"/>
      <c r="D84" s="393"/>
      <c r="E84" s="393"/>
      <c r="F84" s="393"/>
      <c r="G84" s="393"/>
      <c r="H84" s="393"/>
      <c r="I84" s="393"/>
      <c r="J84" s="393"/>
      <c r="K84" s="393"/>
      <c r="L84" s="393"/>
      <c r="M84" s="393"/>
      <c r="N84" s="393"/>
      <c r="O84" s="393"/>
      <c r="P84" s="393"/>
      <c r="Q84" s="393"/>
      <c r="R84" s="393"/>
      <c r="S84" s="393"/>
      <c r="T84" s="393"/>
      <c r="U84" s="393"/>
      <c r="V84" s="393"/>
      <c r="W84" s="393"/>
      <c r="X84" s="393"/>
      <c r="Y84" s="393"/>
      <c r="Z84" s="393"/>
      <c r="AA84" s="393"/>
      <c r="AB84" s="393"/>
      <c r="AC84" s="393"/>
      <c r="AD84" s="393"/>
      <c r="AE84" s="393"/>
      <c r="AF84" s="393"/>
      <c r="AG84" s="393"/>
      <c r="AH84" s="393"/>
      <c r="AI84" s="393"/>
      <c r="AJ84" s="115"/>
    </row>
    <row r="85" spans="1:36" x14ac:dyDescent="0.2">
      <c r="A85" s="393"/>
      <c r="B85" s="393"/>
      <c r="C85" s="393"/>
      <c r="D85" s="393"/>
      <c r="E85" s="393"/>
      <c r="F85" s="393"/>
      <c r="G85" s="393"/>
      <c r="H85" s="393"/>
      <c r="I85" s="393"/>
      <c r="J85" s="393"/>
      <c r="K85" s="393"/>
      <c r="L85" s="393"/>
      <c r="M85" s="393"/>
      <c r="N85" s="393"/>
      <c r="O85" s="393"/>
      <c r="P85" s="393"/>
      <c r="Q85" s="393"/>
      <c r="R85" s="393"/>
      <c r="S85" s="393"/>
      <c r="T85" s="393"/>
      <c r="U85" s="393"/>
      <c r="V85" s="393"/>
      <c r="W85" s="393"/>
      <c r="X85" s="393"/>
      <c r="Y85" s="393"/>
      <c r="Z85" s="393"/>
      <c r="AA85" s="393"/>
      <c r="AB85" s="393"/>
      <c r="AC85" s="393"/>
      <c r="AD85" s="393"/>
      <c r="AE85" s="393"/>
      <c r="AF85" s="393"/>
      <c r="AG85" s="393"/>
      <c r="AH85" s="393"/>
      <c r="AI85" s="393"/>
      <c r="AJ85" s="115"/>
    </row>
    <row r="86" spans="1:36" x14ac:dyDescent="0.2">
      <c r="A86" s="393"/>
      <c r="B86" s="393"/>
      <c r="C86" s="393"/>
      <c r="D86" s="393"/>
      <c r="E86" s="393"/>
      <c r="F86" s="393"/>
      <c r="G86" s="393"/>
      <c r="H86" s="393"/>
      <c r="I86" s="393"/>
      <c r="J86" s="393"/>
      <c r="K86" s="393"/>
      <c r="L86" s="393"/>
      <c r="M86" s="393"/>
      <c r="N86" s="393"/>
      <c r="O86" s="393"/>
      <c r="P86" s="393"/>
      <c r="Q86" s="393"/>
      <c r="R86" s="393"/>
      <c r="S86" s="393"/>
      <c r="T86" s="393"/>
      <c r="U86" s="393"/>
      <c r="V86" s="393"/>
      <c r="W86" s="393"/>
      <c r="X86" s="393"/>
      <c r="Y86" s="393"/>
      <c r="Z86" s="393"/>
      <c r="AA86" s="393"/>
      <c r="AB86" s="393"/>
      <c r="AC86" s="393"/>
      <c r="AD86" s="393"/>
      <c r="AE86" s="393"/>
      <c r="AF86" s="393"/>
      <c r="AG86" s="393"/>
      <c r="AH86" s="393"/>
      <c r="AI86" s="393"/>
      <c r="AJ86" s="115"/>
    </row>
    <row r="87" spans="1:36" x14ac:dyDescent="0.2">
      <c r="A87" s="393"/>
      <c r="B87" s="393"/>
      <c r="C87" s="393"/>
      <c r="D87" s="393"/>
      <c r="E87" s="393"/>
      <c r="F87" s="393"/>
      <c r="G87" s="393"/>
      <c r="H87" s="393"/>
      <c r="I87" s="393"/>
      <c r="J87" s="393"/>
      <c r="K87" s="393"/>
      <c r="L87" s="393"/>
      <c r="M87" s="393"/>
      <c r="N87" s="393"/>
      <c r="O87" s="393"/>
      <c r="P87" s="393"/>
      <c r="Q87" s="393"/>
      <c r="R87" s="393"/>
      <c r="S87" s="393"/>
      <c r="T87" s="393"/>
      <c r="U87" s="393"/>
      <c r="V87" s="393"/>
      <c r="W87" s="393"/>
      <c r="X87" s="393"/>
      <c r="Y87" s="393"/>
      <c r="Z87" s="393"/>
      <c r="AA87" s="393"/>
      <c r="AB87" s="393"/>
      <c r="AC87" s="393"/>
      <c r="AD87" s="393"/>
      <c r="AE87" s="393"/>
      <c r="AF87" s="393"/>
      <c r="AG87" s="393"/>
      <c r="AH87" s="393"/>
      <c r="AI87" s="393"/>
      <c r="AJ87" s="115"/>
    </row>
    <row r="88" spans="1:36" x14ac:dyDescent="0.2">
      <c r="A88" s="393"/>
      <c r="B88" s="393"/>
      <c r="C88" s="393"/>
      <c r="D88" s="393"/>
      <c r="E88" s="393"/>
      <c r="F88" s="393"/>
      <c r="G88" s="393"/>
      <c r="H88" s="393"/>
      <c r="I88" s="393"/>
      <c r="J88" s="393"/>
      <c r="K88" s="393"/>
      <c r="L88" s="393"/>
      <c r="M88" s="393"/>
      <c r="N88" s="393"/>
      <c r="O88" s="393"/>
      <c r="P88" s="393"/>
      <c r="Q88" s="393"/>
      <c r="R88" s="393"/>
      <c r="S88" s="393"/>
      <c r="T88" s="393"/>
      <c r="U88" s="393"/>
      <c r="V88" s="393"/>
      <c r="W88" s="393"/>
      <c r="X88" s="393"/>
      <c r="Y88" s="393"/>
      <c r="Z88" s="393"/>
      <c r="AA88" s="393"/>
      <c r="AB88" s="393"/>
      <c r="AC88" s="393"/>
      <c r="AD88" s="393"/>
      <c r="AE88" s="393"/>
      <c r="AF88" s="393"/>
      <c r="AG88" s="393"/>
      <c r="AH88" s="393"/>
      <c r="AI88" s="393"/>
      <c r="AJ88" s="115"/>
    </row>
    <row r="89" spans="1:36" x14ac:dyDescent="0.2">
      <c r="A89" s="393"/>
      <c r="B89" s="393"/>
      <c r="C89" s="393"/>
      <c r="D89" s="393"/>
      <c r="E89" s="393"/>
      <c r="F89" s="393"/>
      <c r="G89" s="393"/>
      <c r="H89" s="393"/>
      <c r="I89" s="393"/>
      <c r="J89" s="393"/>
      <c r="K89" s="393"/>
      <c r="L89" s="393"/>
      <c r="M89" s="393"/>
      <c r="N89" s="393"/>
      <c r="O89" s="393"/>
      <c r="P89" s="393"/>
      <c r="Q89" s="393"/>
      <c r="R89" s="393"/>
      <c r="S89" s="393"/>
      <c r="T89" s="393"/>
      <c r="U89" s="393"/>
      <c r="V89" s="393"/>
      <c r="W89" s="393"/>
      <c r="X89" s="393"/>
      <c r="Y89" s="393"/>
      <c r="Z89" s="393"/>
      <c r="AA89" s="393"/>
      <c r="AB89" s="393"/>
      <c r="AC89" s="393"/>
      <c r="AD89" s="393"/>
      <c r="AE89" s="393"/>
      <c r="AF89" s="393"/>
      <c r="AG89" s="393"/>
      <c r="AH89" s="393"/>
      <c r="AI89" s="393"/>
      <c r="AJ89" s="115"/>
    </row>
    <row r="90" spans="1:36" x14ac:dyDescent="0.2">
      <c r="A90" s="393"/>
      <c r="B90" s="393"/>
      <c r="C90" s="393"/>
      <c r="D90" s="393"/>
      <c r="E90" s="393"/>
      <c r="F90" s="393"/>
      <c r="G90" s="393"/>
      <c r="H90" s="393"/>
      <c r="I90" s="393"/>
      <c r="J90" s="393"/>
      <c r="K90" s="393"/>
      <c r="L90" s="393"/>
      <c r="M90" s="393"/>
      <c r="N90" s="393"/>
      <c r="O90" s="393"/>
      <c r="P90" s="393"/>
      <c r="Q90" s="393"/>
      <c r="R90" s="393"/>
      <c r="S90" s="393"/>
      <c r="T90" s="393"/>
      <c r="U90" s="393"/>
      <c r="V90" s="393"/>
      <c r="W90" s="393"/>
      <c r="X90" s="393"/>
      <c r="Y90" s="393"/>
      <c r="Z90" s="393"/>
      <c r="AA90" s="393"/>
      <c r="AB90" s="393"/>
      <c r="AC90" s="393"/>
      <c r="AD90" s="393"/>
      <c r="AE90" s="393"/>
      <c r="AF90" s="393"/>
      <c r="AG90" s="393"/>
      <c r="AH90" s="393"/>
      <c r="AI90" s="393"/>
      <c r="AJ90" s="115"/>
    </row>
    <row r="91" spans="1:36" x14ac:dyDescent="0.2">
      <c r="A91" s="120"/>
    </row>
  </sheetData>
  <sheetProtection algorithmName="SHA-512" hashValue="3LAznKc6cV7uBPMS1MKQ1DR96x7kSlEJyJZ5/NDEBECPTmReltKHTskCuk7Ld1ytq2EhE2O3MJtw/eW4PDKnvA==" saltValue="/fJLbKOIWQ/Pc1fCR9i0Rw==" spinCount="100000" sheet="1" objects="1" scenarios="1"/>
  <mergeCells count="5">
    <mergeCell ref="N1:O1"/>
    <mergeCell ref="C2:O2"/>
    <mergeCell ref="I1:J1"/>
    <mergeCell ref="E1:H1"/>
    <mergeCell ref="K1:L1"/>
  </mergeCells>
  <phoneticPr fontId="0" type="noConversion"/>
  <dataValidations disablePrompts="1" count="1">
    <dataValidation type="list" allowBlank="1" showInputMessage="1" showErrorMessage="1" sqref="H4:J38" xr:uid="{00000000-0002-0000-00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indexed="34"/>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29</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2,0                      15   </v>
      </c>
      <c r="C43" s="162">
        <f>ROUNDDOWN(Q4/500*$H$30, 1)*5</f>
        <v>35</v>
      </c>
      <c r="D43" s="162">
        <f>C44+0.5</f>
        <v>33.5</v>
      </c>
      <c r="E43" s="173"/>
      <c r="F43" s="174" t="str">
        <f>IF(ABS(SUM($A$43:A43))&gt;1, "ALARM","")</f>
        <v/>
      </c>
      <c r="G43" s="175"/>
    </row>
    <row r="44" spans="1:13" ht="12.75" customHeight="1" x14ac:dyDescent="0.2">
      <c r="A44" s="166"/>
      <c r="B44" s="169" t="str">
        <f>IF(C44&lt;D44,"ALARM!   Breite zu klein", TEXT(C44-D44+0.5,"#0,0")&amp;"                      "&amp;"14   ")</f>
        <v xml:space="preserve">1,5                      14   </v>
      </c>
      <c r="C44" s="160">
        <f t="shared" ref="C44:C57" si="5">ROUNDDOWN(Q5/500*$H$30, 1)*5</f>
        <v>33</v>
      </c>
      <c r="D44" s="160">
        <f t="shared" ref="D44:D56" si="6">C45+0.5</f>
        <v>32</v>
      </c>
      <c r="E44" s="176"/>
      <c r="F44" s="155" t="str">
        <f>IF(ABS(SUM($A$43:A44))&gt;1, "ALARM","")</f>
        <v/>
      </c>
      <c r="G44" s="177"/>
    </row>
    <row r="45" spans="1:13" ht="12.75" customHeight="1" x14ac:dyDescent="0.2">
      <c r="A45" s="167"/>
      <c r="B45" s="170" t="str">
        <f>IF(C45&lt;D45,"ALARM!   Breite zu klein", TEXT(C45-D45+0.5,"#0,0")&amp;"                      "&amp;"13   ")</f>
        <v xml:space="preserve">2,0                      13   </v>
      </c>
      <c r="C45" s="163">
        <f t="shared" si="5"/>
        <v>31.5</v>
      </c>
      <c r="D45" s="163">
        <f t="shared" si="6"/>
        <v>30</v>
      </c>
      <c r="E45" s="176"/>
      <c r="F45" s="155" t="str">
        <f>IF(ABS(SUM($A$43:A45))&gt;1, "ALARM","")</f>
        <v/>
      </c>
      <c r="G45" s="177"/>
    </row>
    <row r="46" spans="1:13" ht="12.75" customHeight="1" x14ac:dyDescent="0.2">
      <c r="A46" s="166"/>
      <c r="B46" s="168" t="str">
        <f>IF(C46&lt;D46,"ALARM!   Breite zu klein", TEXT(C46-D46+0.5,"#0,0")&amp;"                      "&amp;"12   ")</f>
        <v xml:space="preserve">1,5                      12   </v>
      </c>
      <c r="C46" s="162">
        <f t="shared" si="5"/>
        <v>29.5</v>
      </c>
      <c r="D46" s="162">
        <f t="shared" si="6"/>
        <v>28.5</v>
      </c>
      <c r="E46" s="173"/>
      <c r="F46" s="174" t="str">
        <f>IF(ABS(SUM($A$43:A46))&gt;1, "ALARM","")</f>
        <v/>
      </c>
      <c r="G46" s="175"/>
    </row>
    <row r="47" spans="1:13" ht="12.75" customHeight="1" x14ac:dyDescent="0.2">
      <c r="A47" s="166"/>
      <c r="B47" s="169" t="str">
        <f>IF(C47&lt;D47,"ALARM!   Breite zu klein", TEXT(C47-D47+0.5,"#0,0")&amp;"                      "&amp;"11   ")</f>
        <v xml:space="preserve">2,0                      11   </v>
      </c>
      <c r="C47" s="160">
        <f t="shared" si="5"/>
        <v>28</v>
      </c>
      <c r="D47" s="160">
        <f t="shared" si="6"/>
        <v>26.5</v>
      </c>
      <c r="E47" s="176"/>
      <c r="F47" s="155" t="str">
        <f>IF(ABS(SUM($A$43:A47))&gt;1, "ALARM","")</f>
        <v/>
      </c>
      <c r="G47" s="177"/>
    </row>
    <row r="48" spans="1:13" ht="12.75" customHeight="1" x14ac:dyDescent="0.2">
      <c r="A48" s="166"/>
      <c r="B48" s="170" t="str">
        <f>IF(C48&lt;D48,"ALARM!   Breite zu klein", TEXT(C48-D48+0.5,"#0,0")&amp;"                      "&amp;"10   ")</f>
        <v xml:space="preserve">1,5                      10   </v>
      </c>
      <c r="C48" s="163">
        <f t="shared" si="5"/>
        <v>26</v>
      </c>
      <c r="D48" s="163">
        <f t="shared" si="6"/>
        <v>25</v>
      </c>
      <c r="E48" s="176"/>
      <c r="F48" s="155" t="str">
        <f>IF(ABS(SUM($A$43:A48))&gt;1, "ALARM","")</f>
        <v/>
      </c>
      <c r="G48" s="177"/>
    </row>
    <row r="49" spans="1:7" ht="12.75" customHeight="1" x14ac:dyDescent="0.2">
      <c r="A49" s="165"/>
      <c r="B49" s="168" t="str">
        <f>IF(C49&lt;D49,"ALARM!   Breite zu klein", TEXT(C49-D49+0.5,"#0,0")&amp;"                      "&amp;" 9   ")</f>
        <v xml:space="preserve">2,0                       9   </v>
      </c>
      <c r="C49" s="162">
        <f t="shared" si="5"/>
        <v>24.5</v>
      </c>
      <c r="D49" s="162">
        <f t="shared" si="6"/>
        <v>23</v>
      </c>
      <c r="E49" s="173"/>
      <c r="F49" s="174" t="str">
        <f>IF(ABS(SUM($A$43:A49))&gt;1, "ALARM","")</f>
        <v/>
      </c>
      <c r="G49" s="175"/>
    </row>
    <row r="50" spans="1:7" ht="12.75" customHeight="1" x14ac:dyDescent="0.2">
      <c r="A50" s="166"/>
      <c r="B50" s="169" t="str">
        <f>IF(C50&lt;D50,"ALARM!   Breite zu klein", TEXT(C50-D50+0.5,"#0,0")&amp;"                      "&amp;" 8   ")</f>
        <v xml:space="preserve">1,5                       8   </v>
      </c>
      <c r="C50" s="160">
        <f t="shared" si="5"/>
        <v>22.5</v>
      </c>
      <c r="D50" s="160">
        <f t="shared" si="6"/>
        <v>21.5</v>
      </c>
      <c r="E50" s="176"/>
      <c r="F50" s="155" t="str">
        <f>IF(ABS(SUM($A$43:A50))&gt;1, "ALARM","")</f>
        <v/>
      </c>
      <c r="G50" s="177"/>
    </row>
    <row r="51" spans="1:7" ht="12.75" customHeight="1" x14ac:dyDescent="0.2">
      <c r="A51" s="167"/>
      <c r="B51" s="170" t="str">
        <f>IF(C51&lt;D51,"ALARM!   Breite zu klein", TEXT(C51-D51+0.5,"#0,0")&amp;"                      "&amp;" 7   ")</f>
        <v xml:space="preserve">2,0                       7   </v>
      </c>
      <c r="C51" s="163">
        <f t="shared" si="5"/>
        <v>21</v>
      </c>
      <c r="D51" s="163">
        <f t="shared" si="6"/>
        <v>19.5</v>
      </c>
      <c r="E51" s="176"/>
      <c r="F51" s="155" t="str">
        <f>IF(ABS(SUM($A$43:A51))&gt;1, "ALARM","")</f>
        <v/>
      </c>
      <c r="G51" s="177"/>
    </row>
    <row r="52" spans="1:7" ht="12.75" customHeight="1" x14ac:dyDescent="0.2">
      <c r="A52" s="166"/>
      <c r="B52" s="168" t="str">
        <f>IF(C52&lt;D52,"ALARM!   Breite zu klein", TEXT(C52-D52+0.5,"#0,0")&amp;"                      "&amp;" 6   ")</f>
        <v xml:space="preserve">1,5                       6   </v>
      </c>
      <c r="C52" s="162">
        <f t="shared" si="5"/>
        <v>19</v>
      </c>
      <c r="D52" s="162">
        <f t="shared" si="6"/>
        <v>18</v>
      </c>
      <c r="E52" s="173"/>
      <c r="F52" s="174" t="str">
        <f>IF(ABS(SUM($A$43:A52))&gt;1, "ALARM","")</f>
        <v/>
      </c>
      <c r="G52" s="175"/>
    </row>
    <row r="53" spans="1:7" ht="12.75" customHeight="1" x14ac:dyDescent="0.2">
      <c r="A53" s="166"/>
      <c r="B53" s="169" t="str">
        <f>IF(C53&lt;D53,"ALARM!   Breite zu klein", TEXT(C53-D53+0.5,"#0,0")&amp;"                      "&amp;" 5   ")</f>
        <v xml:space="preserve">2,0                       5   </v>
      </c>
      <c r="C53" s="160">
        <f t="shared" si="5"/>
        <v>17.5</v>
      </c>
      <c r="D53" s="160">
        <f t="shared" si="6"/>
        <v>16</v>
      </c>
      <c r="E53" s="176"/>
      <c r="F53" s="155" t="str">
        <f>IF(ABS(SUM($A$43:A53))&gt;1, "ALARM","")</f>
        <v/>
      </c>
      <c r="G53" s="177"/>
    </row>
    <row r="54" spans="1:7" ht="12.75" customHeight="1" x14ac:dyDescent="0.2">
      <c r="A54" s="166"/>
      <c r="B54" s="170" t="str">
        <f>IF(C54&lt;D54,"ALARM!   Breite zu klein", TEXT(C54-D54+0.5,"#0,0")&amp;"                      "&amp;" 4   ")</f>
        <v xml:space="preserve">1,5                       4   </v>
      </c>
      <c r="C54" s="163">
        <f t="shared" si="5"/>
        <v>15.5</v>
      </c>
      <c r="D54" s="163">
        <f t="shared" si="6"/>
        <v>14.5</v>
      </c>
      <c r="E54" s="176"/>
      <c r="F54" s="155" t="str">
        <f>IF(ABS(SUM($A$43:A54))&gt;1, "ALARM","")</f>
        <v/>
      </c>
      <c r="G54" s="177"/>
    </row>
    <row r="55" spans="1:7" ht="12.75" customHeight="1" x14ac:dyDescent="0.2">
      <c r="A55" s="165"/>
      <c r="B55" s="168" t="str">
        <f>IF(C55&lt;D55,"ALARM!   Breite zu klein", TEXT(C55-D55+0.5,"#0,0")&amp;"                      "&amp;" 3   ")</f>
        <v xml:space="preserve">2,5                       3   </v>
      </c>
      <c r="C55" s="162">
        <f t="shared" si="5"/>
        <v>14</v>
      </c>
      <c r="D55" s="162">
        <f t="shared" si="6"/>
        <v>12</v>
      </c>
      <c r="E55" s="173"/>
      <c r="F55" s="174" t="str">
        <f>IF(ABS(SUM($A$43:A55))&gt;1, "ALARM","")</f>
        <v/>
      </c>
      <c r="G55" s="175"/>
    </row>
    <row r="56" spans="1:7" ht="12.75" customHeight="1" x14ac:dyDescent="0.2">
      <c r="A56" s="166"/>
      <c r="B56" s="169" t="str">
        <f>IF(C56&lt;D56,"ALARM!   Breite zu klein", TEXT(C56-D56+0.5,"#0,0")&amp;"                      "&amp;" 2   ")</f>
        <v xml:space="preserve">2,5                       2   </v>
      </c>
      <c r="C56" s="160">
        <f t="shared" si="5"/>
        <v>11.5</v>
      </c>
      <c r="D56" s="160">
        <f t="shared" si="6"/>
        <v>9.5</v>
      </c>
      <c r="E56" s="176"/>
      <c r="F56" s="155" t="str">
        <f>IF(ABS(SUM($A$43:A56))&gt;1, "ALARM","")</f>
        <v/>
      </c>
      <c r="G56" s="177"/>
    </row>
    <row r="57" spans="1:7" ht="12.75" customHeight="1" x14ac:dyDescent="0.2">
      <c r="A57" s="167"/>
      <c r="B57" s="170" t="str">
        <f>IF(C57&lt;D57,"ALARM!   Breite zu klein", TEXT(C57-D57+0.5,"#0,0")&amp;"                      "&amp;" 1   ")</f>
        <v xml:space="preserve">2,5                       1   </v>
      </c>
      <c r="C57" s="163">
        <f t="shared" si="5"/>
        <v>9</v>
      </c>
      <c r="D57" s="163">
        <f>ROUNDUP(H34/500*$H$30,1)*5</f>
        <v>7</v>
      </c>
      <c r="E57" s="178"/>
      <c r="F57" s="155" t="str">
        <f>IF(ABS(SUM($A$43:A57))&gt;1, "ALARM","")</f>
        <v/>
      </c>
      <c r="G57" s="179"/>
    </row>
    <row r="58" spans="1:7" ht="12.75" customHeight="1" thickBot="1" x14ac:dyDescent="0.25">
      <c r="A58" s="171"/>
      <c r="B58" s="168" t="str">
        <f>IF(C58&lt;D58,"ALARM!   Breite zu klein", TEXT(C58-D58+0.5,"#0,0")&amp;"                      "&amp;" 0   ")</f>
        <v xml:space="preserve">7,0                       0   </v>
      </c>
      <c r="C58" s="161">
        <f>D57-0.5</f>
        <v>6.5</v>
      </c>
      <c r="D58" s="164">
        <v>0</v>
      </c>
      <c r="E58" s="180"/>
      <c r="F58" s="180" t="str">
        <f>IF(ABS(SUM($A$43:A58))&gt;1, "ALARM","")</f>
        <v/>
      </c>
      <c r="G58" s="181"/>
    </row>
    <row r="59" spans="1:7" x14ac:dyDescent="0.2">
      <c r="B59" s="172"/>
    </row>
  </sheetData>
  <sheetProtection algorithmName="SHA-512" hashValue="ysg854z2FzSiBnTIGSB0OBtzzFekE4sWYW5WlYAxC0Yvo4siKNfAZzPIdZFHcB4OUy74WO+Uo+OOK0i3mC2dPw==" saltValue="j1VUD3z1TzLiNz+bw6gTig=="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71" priority="1" operator="equal">
      <formula>"ALARM!   Breite zu klein"</formula>
    </cfRule>
  </conditionalFormatting>
  <conditionalFormatting sqref="D4:D38">
    <cfRule type="expression" dxfId="70" priority="3" stopIfTrue="1">
      <formula>$H$3="Punkte"</formula>
    </cfRule>
    <cfRule type="expression" dxfId="69" priority="4" stopIfTrue="1">
      <formula>$H$3="BE"</formula>
    </cfRule>
  </conditionalFormatting>
  <conditionalFormatting sqref="F43:F58">
    <cfRule type="cellIs" dxfId="68" priority="2" operator="equal">
      <formula>"ALARM"</formula>
    </cfRule>
  </conditionalFormatting>
  <dataValidations disablePrompts="1" count="2">
    <dataValidation type="list" allowBlank="1" showInputMessage="1" showErrorMessage="1" sqref="H3" xr:uid="{00000000-0002-0000-0900-000000000000}">
      <formula1>"BE,Punkte"</formula1>
    </dataValidation>
    <dataValidation type="list" allowBlank="1" showInputMessage="1" showErrorMessage="1" sqref="H32" xr:uid="{00000000-0002-0000-09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indexed="34"/>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30</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2,0                      15   </v>
      </c>
      <c r="C43" s="162">
        <f>ROUNDDOWN(Q4/500*$H$30, 1)*5</f>
        <v>35</v>
      </c>
      <c r="D43" s="162">
        <f>C44+0.5</f>
        <v>33.5</v>
      </c>
      <c r="E43" s="173"/>
      <c r="F43" s="174" t="str">
        <f>IF(ABS(SUM($A$43:A43))&gt;1, "ALARM","")</f>
        <v/>
      </c>
      <c r="G43" s="175"/>
    </row>
    <row r="44" spans="1:13" ht="12.75" customHeight="1" x14ac:dyDescent="0.2">
      <c r="A44" s="166"/>
      <c r="B44" s="169" t="str">
        <f>IF(C44&lt;D44,"ALARM!   Breite zu klein", TEXT(C44-D44+0.5,"#0,0")&amp;"                      "&amp;"14   ")</f>
        <v xml:space="preserve">1,5                      14   </v>
      </c>
      <c r="C44" s="160">
        <f t="shared" ref="C44:C57" si="5">ROUNDDOWN(Q5/500*$H$30, 1)*5</f>
        <v>33</v>
      </c>
      <c r="D44" s="160">
        <f t="shared" ref="D44:D56" si="6">C45+0.5</f>
        <v>32</v>
      </c>
      <c r="E44" s="176"/>
      <c r="F44" s="155" t="str">
        <f>IF(ABS(SUM($A$43:A44))&gt;1, "ALARM","")</f>
        <v/>
      </c>
      <c r="G44" s="177"/>
    </row>
    <row r="45" spans="1:13" ht="12.75" customHeight="1" x14ac:dyDescent="0.2">
      <c r="A45" s="167"/>
      <c r="B45" s="170" t="str">
        <f>IF(C45&lt;D45,"ALARM!   Breite zu klein", TEXT(C45-D45+0.5,"#0,0")&amp;"                      "&amp;"13   ")</f>
        <v xml:space="preserve">2,0                      13   </v>
      </c>
      <c r="C45" s="163">
        <f t="shared" si="5"/>
        <v>31.5</v>
      </c>
      <c r="D45" s="163">
        <f t="shared" si="6"/>
        <v>30</v>
      </c>
      <c r="E45" s="176"/>
      <c r="F45" s="155" t="str">
        <f>IF(ABS(SUM($A$43:A45))&gt;1, "ALARM","")</f>
        <v/>
      </c>
      <c r="G45" s="177"/>
    </row>
    <row r="46" spans="1:13" ht="12.75" customHeight="1" x14ac:dyDescent="0.2">
      <c r="A46" s="166"/>
      <c r="B46" s="168" t="str">
        <f>IF(C46&lt;D46,"ALARM!   Breite zu klein", TEXT(C46-D46+0.5,"#0,0")&amp;"                      "&amp;"12   ")</f>
        <v xml:space="preserve">1,5                      12   </v>
      </c>
      <c r="C46" s="162">
        <f t="shared" si="5"/>
        <v>29.5</v>
      </c>
      <c r="D46" s="162">
        <f t="shared" si="6"/>
        <v>28.5</v>
      </c>
      <c r="E46" s="173"/>
      <c r="F46" s="174" t="str">
        <f>IF(ABS(SUM($A$43:A46))&gt;1, "ALARM","")</f>
        <v/>
      </c>
      <c r="G46" s="175"/>
    </row>
    <row r="47" spans="1:13" ht="12.75" customHeight="1" x14ac:dyDescent="0.2">
      <c r="A47" s="166"/>
      <c r="B47" s="169" t="str">
        <f>IF(C47&lt;D47,"ALARM!   Breite zu klein", TEXT(C47-D47+0.5,"#0,0")&amp;"                      "&amp;"11   ")</f>
        <v xml:space="preserve">2,0                      11   </v>
      </c>
      <c r="C47" s="160">
        <f t="shared" si="5"/>
        <v>28</v>
      </c>
      <c r="D47" s="160">
        <f t="shared" si="6"/>
        <v>26.5</v>
      </c>
      <c r="E47" s="176"/>
      <c r="F47" s="155" t="str">
        <f>IF(ABS(SUM($A$43:A47))&gt;1, "ALARM","")</f>
        <v/>
      </c>
      <c r="G47" s="177"/>
    </row>
    <row r="48" spans="1:13" ht="12.75" customHeight="1" x14ac:dyDescent="0.2">
      <c r="A48" s="166"/>
      <c r="B48" s="170" t="str">
        <f>IF(C48&lt;D48,"ALARM!   Breite zu klein", TEXT(C48-D48+0.5,"#0,0")&amp;"                      "&amp;"10   ")</f>
        <v xml:space="preserve">1,5                      10   </v>
      </c>
      <c r="C48" s="163">
        <f t="shared" si="5"/>
        <v>26</v>
      </c>
      <c r="D48" s="163">
        <f t="shared" si="6"/>
        <v>25</v>
      </c>
      <c r="E48" s="176"/>
      <c r="F48" s="155" t="str">
        <f>IF(ABS(SUM($A$43:A48))&gt;1, "ALARM","")</f>
        <v/>
      </c>
      <c r="G48" s="177"/>
    </row>
    <row r="49" spans="1:7" ht="12.75" customHeight="1" x14ac:dyDescent="0.2">
      <c r="A49" s="165"/>
      <c r="B49" s="168" t="str">
        <f>IF(C49&lt;D49,"ALARM!   Breite zu klein", TEXT(C49-D49+0.5,"#0,0")&amp;"                      "&amp;" 9   ")</f>
        <v xml:space="preserve">2,0                       9   </v>
      </c>
      <c r="C49" s="162">
        <f t="shared" si="5"/>
        <v>24.5</v>
      </c>
      <c r="D49" s="162">
        <f t="shared" si="6"/>
        <v>23</v>
      </c>
      <c r="E49" s="173"/>
      <c r="F49" s="174" t="str">
        <f>IF(ABS(SUM($A$43:A49))&gt;1, "ALARM","")</f>
        <v/>
      </c>
      <c r="G49" s="175"/>
    </row>
    <row r="50" spans="1:7" ht="12.75" customHeight="1" x14ac:dyDescent="0.2">
      <c r="A50" s="166"/>
      <c r="B50" s="169" t="str">
        <f>IF(C50&lt;D50,"ALARM!   Breite zu klein", TEXT(C50-D50+0.5,"#0,0")&amp;"                      "&amp;" 8   ")</f>
        <v xml:space="preserve">1,5                       8   </v>
      </c>
      <c r="C50" s="160">
        <f t="shared" si="5"/>
        <v>22.5</v>
      </c>
      <c r="D50" s="160">
        <f t="shared" si="6"/>
        <v>21.5</v>
      </c>
      <c r="E50" s="176"/>
      <c r="F50" s="155" t="str">
        <f>IF(ABS(SUM($A$43:A50))&gt;1, "ALARM","")</f>
        <v/>
      </c>
      <c r="G50" s="177"/>
    </row>
    <row r="51" spans="1:7" ht="12.75" customHeight="1" x14ac:dyDescent="0.2">
      <c r="A51" s="167"/>
      <c r="B51" s="170" t="str">
        <f>IF(C51&lt;D51,"ALARM!   Breite zu klein", TEXT(C51-D51+0.5,"#0,0")&amp;"                      "&amp;" 7   ")</f>
        <v xml:space="preserve">2,0                       7   </v>
      </c>
      <c r="C51" s="163">
        <f t="shared" si="5"/>
        <v>21</v>
      </c>
      <c r="D51" s="163">
        <f t="shared" si="6"/>
        <v>19.5</v>
      </c>
      <c r="E51" s="176"/>
      <c r="F51" s="155" t="str">
        <f>IF(ABS(SUM($A$43:A51))&gt;1, "ALARM","")</f>
        <v/>
      </c>
      <c r="G51" s="177"/>
    </row>
    <row r="52" spans="1:7" ht="12.75" customHeight="1" x14ac:dyDescent="0.2">
      <c r="A52" s="166"/>
      <c r="B52" s="168" t="str">
        <f>IF(C52&lt;D52,"ALARM!   Breite zu klein", TEXT(C52-D52+0.5,"#0,0")&amp;"                      "&amp;" 6   ")</f>
        <v xml:space="preserve">1,5                       6   </v>
      </c>
      <c r="C52" s="162">
        <f t="shared" si="5"/>
        <v>19</v>
      </c>
      <c r="D52" s="162">
        <f t="shared" si="6"/>
        <v>18</v>
      </c>
      <c r="E52" s="173"/>
      <c r="F52" s="174" t="str">
        <f>IF(ABS(SUM($A$43:A52))&gt;1, "ALARM","")</f>
        <v/>
      </c>
      <c r="G52" s="175"/>
    </row>
    <row r="53" spans="1:7" ht="12.75" customHeight="1" x14ac:dyDescent="0.2">
      <c r="A53" s="166"/>
      <c r="B53" s="169" t="str">
        <f>IF(C53&lt;D53,"ALARM!   Breite zu klein", TEXT(C53-D53+0.5,"#0,0")&amp;"                      "&amp;" 5   ")</f>
        <v xml:space="preserve">2,0                       5   </v>
      </c>
      <c r="C53" s="160">
        <f t="shared" si="5"/>
        <v>17.5</v>
      </c>
      <c r="D53" s="160">
        <f t="shared" si="6"/>
        <v>16</v>
      </c>
      <c r="E53" s="176"/>
      <c r="F53" s="155" t="str">
        <f>IF(ABS(SUM($A$43:A53))&gt;1, "ALARM","")</f>
        <v/>
      </c>
      <c r="G53" s="177"/>
    </row>
    <row r="54" spans="1:7" ht="12.75" customHeight="1" x14ac:dyDescent="0.2">
      <c r="A54" s="166"/>
      <c r="B54" s="170" t="str">
        <f>IF(C54&lt;D54,"ALARM!   Breite zu klein", TEXT(C54-D54+0.5,"#0,0")&amp;"                      "&amp;" 4   ")</f>
        <v xml:space="preserve">1,5                       4   </v>
      </c>
      <c r="C54" s="163">
        <f t="shared" si="5"/>
        <v>15.5</v>
      </c>
      <c r="D54" s="163">
        <f t="shared" si="6"/>
        <v>14.5</v>
      </c>
      <c r="E54" s="176"/>
      <c r="F54" s="155" t="str">
        <f>IF(ABS(SUM($A$43:A54))&gt;1, "ALARM","")</f>
        <v/>
      </c>
      <c r="G54" s="177"/>
    </row>
    <row r="55" spans="1:7" ht="12.75" customHeight="1" x14ac:dyDescent="0.2">
      <c r="A55" s="165"/>
      <c r="B55" s="168" t="str">
        <f>IF(C55&lt;D55,"ALARM!   Breite zu klein", TEXT(C55-D55+0.5,"#0,0")&amp;"                      "&amp;" 3   ")</f>
        <v xml:space="preserve">2,5                       3   </v>
      </c>
      <c r="C55" s="162">
        <f t="shared" si="5"/>
        <v>14</v>
      </c>
      <c r="D55" s="162">
        <f t="shared" si="6"/>
        <v>12</v>
      </c>
      <c r="E55" s="173"/>
      <c r="F55" s="174" t="str">
        <f>IF(ABS(SUM($A$43:A55))&gt;1, "ALARM","")</f>
        <v/>
      </c>
      <c r="G55" s="175"/>
    </row>
    <row r="56" spans="1:7" ht="12.75" customHeight="1" x14ac:dyDescent="0.2">
      <c r="A56" s="166"/>
      <c r="B56" s="169" t="str">
        <f>IF(C56&lt;D56,"ALARM!   Breite zu klein", TEXT(C56-D56+0.5,"#0,0")&amp;"                      "&amp;" 2   ")</f>
        <v xml:space="preserve">2,5                       2   </v>
      </c>
      <c r="C56" s="160">
        <f t="shared" si="5"/>
        <v>11.5</v>
      </c>
      <c r="D56" s="160">
        <f t="shared" si="6"/>
        <v>9.5</v>
      </c>
      <c r="E56" s="176"/>
      <c r="F56" s="155" t="str">
        <f>IF(ABS(SUM($A$43:A56))&gt;1, "ALARM","")</f>
        <v/>
      </c>
      <c r="G56" s="177"/>
    </row>
    <row r="57" spans="1:7" ht="12.75" customHeight="1" x14ac:dyDescent="0.2">
      <c r="A57" s="167"/>
      <c r="B57" s="170" t="str">
        <f>IF(C57&lt;D57,"ALARM!   Breite zu klein", TEXT(C57-D57+0.5,"#0,0")&amp;"                      "&amp;" 1   ")</f>
        <v xml:space="preserve">2,5                       1   </v>
      </c>
      <c r="C57" s="163">
        <f t="shared" si="5"/>
        <v>9</v>
      </c>
      <c r="D57" s="163">
        <f>ROUNDUP(H34/500*$H$30,1)*5</f>
        <v>7</v>
      </c>
      <c r="E57" s="178"/>
      <c r="F57" s="155" t="str">
        <f>IF(ABS(SUM($A$43:A57))&gt;1, "ALARM","")</f>
        <v/>
      </c>
      <c r="G57" s="179"/>
    </row>
    <row r="58" spans="1:7" ht="12.75" customHeight="1" thickBot="1" x14ac:dyDescent="0.25">
      <c r="A58" s="171"/>
      <c r="B58" s="168" t="str">
        <f>IF(C58&lt;D58,"ALARM!   Breite zu klein", TEXT(C58-D58+0.5,"#0,0")&amp;"                      "&amp;" 0   ")</f>
        <v xml:space="preserve">7,0                       0   </v>
      </c>
      <c r="C58" s="161">
        <f>D57-0.5</f>
        <v>6.5</v>
      </c>
      <c r="D58" s="164">
        <v>0</v>
      </c>
      <c r="E58" s="180"/>
      <c r="F58" s="180" t="str">
        <f>IF(ABS(SUM($A$43:A58))&gt;1, "ALARM","")</f>
        <v/>
      </c>
      <c r="G58" s="181"/>
    </row>
    <row r="59" spans="1:7" x14ac:dyDescent="0.2">
      <c r="B59" s="172"/>
    </row>
  </sheetData>
  <sheetProtection algorithmName="SHA-512" hashValue="kwHWjkPRP+e1WJgXCwJke4J8Jve3wWzA9AIXhM1eTobMr9huxJNQeXQSfXhWYrmCWBprpMPvkOzIsMo1UNiUng==" saltValue="u/p6iA2IamjqZ+/2MpE62Q=="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67" priority="1" operator="equal">
      <formula>"ALARM!   Breite zu klein"</formula>
    </cfRule>
  </conditionalFormatting>
  <conditionalFormatting sqref="D4:D38">
    <cfRule type="expression" dxfId="66" priority="3" stopIfTrue="1">
      <formula>$H$3="Punkte"</formula>
    </cfRule>
    <cfRule type="expression" dxfId="65" priority="4" stopIfTrue="1">
      <formula>$H$3="BE"</formula>
    </cfRule>
  </conditionalFormatting>
  <conditionalFormatting sqref="F43:F58">
    <cfRule type="cellIs" dxfId="64" priority="2" operator="equal">
      <formula>"ALARM"</formula>
    </cfRule>
  </conditionalFormatting>
  <dataValidations count="2">
    <dataValidation type="list" allowBlank="1" showInputMessage="1" showErrorMessage="1" sqref="H32" xr:uid="{00000000-0002-0000-0A00-000000000000}">
      <formula1>"E,M"</formula1>
    </dataValidation>
    <dataValidation type="list" allowBlank="1" showInputMessage="1" showErrorMessage="1" sqref="H3" xr:uid="{00000000-0002-0000-0A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rgb="FFFFCC66"/>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74</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18</v>
      </c>
      <c r="D43" s="162">
        <f>C44+0.5</f>
        <v>17.5</v>
      </c>
      <c r="E43" s="173"/>
      <c r="F43" s="174" t="str">
        <f>IF(ABS(SUM($A$43:A43))&gt;1, "ALARM","")</f>
        <v/>
      </c>
      <c r="G43" s="175"/>
    </row>
    <row r="44" spans="1:13" ht="12.75" customHeight="1" x14ac:dyDescent="0.2">
      <c r="A44" s="166"/>
      <c r="B44" s="169" t="str">
        <f>IF(C44&lt;D44,"ALARM!   Breite zu klein", TEXT(C44-D44+0.5,"#0,0")&amp;"                      "&amp;"14   ")</f>
        <v xml:space="preserve">1,0                      14   </v>
      </c>
      <c r="C44" s="160">
        <f t="shared" ref="C44:C57" si="5">ROUNDDOWN(Q5/500*$H$30, 1)*5</f>
        <v>17</v>
      </c>
      <c r="D44" s="160">
        <f t="shared" ref="D44:D56" si="6">C45+0.5</f>
        <v>16.5</v>
      </c>
      <c r="E44" s="176"/>
      <c r="F44" s="155" t="str">
        <f>IF(ABS(SUM($A$43:A44))&gt;1, "ALARM","")</f>
        <v/>
      </c>
      <c r="G44" s="177"/>
    </row>
    <row r="45" spans="1:13" ht="12.75" customHeight="1" x14ac:dyDescent="0.2">
      <c r="A45" s="167"/>
      <c r="B45" s="170" t="str">
        <f>IF(C45&lt;D45,"ALARM!   Breite zu klein", TEXT(C45-D45+0.5,"#0,0")&amp;"                      "&amp;"13   ")</f>
        <v xml:space="preserve">1,0                      13   </v>
      </c>
      <c r="C45" s="163">
        <f t="shared" si="5"/>
        <v>16</v>
      </c>
      <c r="D45" s="163">
        <f t="shared" si="6"/>
        <v>15.5</v>
      </c>
      <c r="E45" s="176"/>
      <c r="F45" s="155" t="str">
        <f>IF(ABS(SUM($A$43:A45))&gt;1, "ALARM","")</f>
        <v/>
      </c>
      <c r="G45" s="177"/>
    </row>
    <row r="46" spans="1:13" ht="12.75" customHeight="1" x14ac:dyDescent="0.2">
      <c r="A46" s="166"/>
      <c r="B46" s="168" t="str">
        <f>IF(C46&lt;D46,"ALARM!   Breite zu klein", TEXT(C46-D46+0.5,"#0,0")&amp;"                      "&amp;"12   ")</f>
        <v xml:space="preserve">1,0                      12   </v>
      </c>
      <c r="C46" s="162">
        <f t="shared" si="5"/>
        <v>15</v>
      </c>
      <c r="D46" s="162">
        <f t="shared" si="6"/>
        <v>14.5</v>
      </c>
      <c r="E46" s="173"/>
      <c r="F46" s="174" t="str">
        <f>IF(ABS(SUM($A$43:A46))&gt;1, "ALARM","")</f>
        <v/>
      </c>
      <c r="G46" s="175"/>
    </row>
    <row r="47" spans="1:13" ht="12.75" customHeight="1" x14ac:dyDescent="0.2">
      <c r="A47" s="166"/>
      <c r="B47" s="169" t="str">
        <f>IF(C47&lt;D47,"ALARM!   Breite zu klein", TEXT(C47-D47+0.5,"#0,0")&amp;"                      "&amp;"11   ")</f>
        <v xml:space="preserve">0,5                      11   </v>
      </c>
      <c r="C47" s="160">
        <f t="shared" si="5"/>
        <v>14</v>
      </c>
      <c r="D47" s="160">
        <f t="shared" si="6"/>
        <v>14</v>
      </c>
      <c r="E47" s="176"/>
      <c r="F47" s="155" t="str">
        <f>IF(ABS(SUM($A$43:A47))&gt;1, "ALARM","")</f>
        <v/>
      </c>
      <c r="G47" s="177"/>
    </row>
    <row r="48" spans="1:13" ht="12.75" customHeight="1" x14ac:dyDescent="0.2">
      <c r="A48" s="166"/>
      <c r="B48" s="170" t="str">
        <f>IF(C48&lt;D48,"ALARM!   Breite zu klein", TEXT(C48-D48+0.5,"#0,0")&amp;"                      "&amp;"10   ")</f>
        <v xml:space="preserve">1,0                      10   </v>
      </c>
      <c r="C48" s="163">
        <f t="shared" si="5"/>
        <v>13.5</v>
      </c>
      <c r="D48" s="163">
        <f t="shared" si="6"/>
        <v>13</v>
      </c>
      <c r="E48" s="176"/>
      <c r="F48" s="155" t="str">
        <f>IF(ABS(SUM($A$43:A48))&gt;1, "ALARM","")</f>
        <v/>
      </c>
      <c r="G48" s="177"/>
    </row>
    <row r="49" spans="1:7" ht="12.75" customHeight="1" x14ac:dyDescent="0.2">
      <c r="A49" s="165"/>
      <c r="B49" s="168" t="str">
        <f>IF(C49&lt;D49,"ALARM!   Breite zu klein", TEXT(C49-D49+0.5,"#0,0")&amp;"                      "&amp;" 9   ")</f>
        <v xml:space="preserve">1,0                       9   </v>
      </c>
      <c r="C49" s="162">
        <f t="shared" si="5"/>
        <v>12.5</v>
      </c>
      <c r="D49" s="162">
        <f t="shared" si="6"/>
        <v>12</v>
      </c>
      <c r="E49" s="173"/>
      <c r="F49" s="174" t="str">
        <f>IF(ABS(SUM($A$43:A49))&gt;1, "ALARM","")</f>
        <v/>
      </c>
      <c r="G49" s="175"/>
    </row>
    <row r="50" spans="1:7" ht="12.75" customHeight="1" x14ac:dyDescent="0.2">
      <c r="A50" s="166"/>
      <c r="B50" s="169" t="str">
        <f>IF(C50&lt;D50,"ALARM!   Breite zu klein", TEXT(C50-D50+0.5,"#0,0")&amp;"                      "&amp;" 8   ")</f>
        <v xml:space="preserve">1,0                       8   </v>
      </c>
      <c r="C50" s="160">
        <f t="shared" si="5"/>
        <v>11.5</v>
      </c>
      <c r="D50" s="160">
        <f t="shared" si="6"/>
        <v>11</v>
      </c>
      <c r="E50" s="176"/>
      <c r="F50" s="155" t="str">
        <f>IF(ABS(SUM($A$43:A50))&gt;1, "ALARM","")</f>
        <v/>
      </c>
      <c r="G50" s="177"/>
    </row>
    <row r="51" spans="1:7" ht="12.75" customHeight="1" x14ac:dyDescent="0.2">
      <c r="A51" s="167"/>
      <c r="B51" s="170" t="str">
        <f>IF(C51&lt;D51,"ALARM!   Breite zu klein", TEXT(C51-D51+0.5,"#0,0")&amp;"                      "&amp;" 7   ")</f>
        <v xml:space="preserve">1,0                       7   </v>
      </c>
      <c r="C51" s="163">
        <f t="shared" si="5"/>
        <v>10.5</v>
      </c>
      <c r="D51" s="163">
        <f t="shared" si="6"/>
        <v>10</v>
      </c>
      <c r="E51" s="176"/>
      <c r="F51" s="155" t="str">
        <f>IF(ABS(SUM($A$43:A51))&gt;1, "ALARM","")</f>
        <v/>
      </c>
      <c r="G51" s="177"/>
    </row>
    <row r="52" spans="1:7" ht="12.75" customHeight="1" x14ac:dyDescent="0.2">
      <c r="A52" s="166"/>
      <c r="B52" s="168" t="str">
        <f>IF(C52&lt;D52,"ALARM!   Breite zu klein", TEXT(C52-D52+0.5,"#0,0")&amp;"                      "&amp;" 6   ")</f>
        <v xml:space="preserve">0,5                       6   </v>
      </c>
      <c r="C52" s="162">
        <f t="shared" si="5"/>
        <v>9.5</v>
      </c>
      <c r="D52" s="162">
        <f t="shared" si="6"/>
        <v>9.5</v>
      </c>
      <c r="E52" s="173"/>
      <c r="F52" s="174" t="str">
        <f>IF(ABS(SUM($A$43:A52))&gt;1, "ALARM","")</f>
        <v/>
      </c>
      <c r="G52" s="175"/>
    </row>
    <row r="53" spans="1:7" ht="12.75" customHeight="1" x14ac:dyDescent="0.2">
      <c r="A53" s="166"/>
      <c r="B53" s="169" t="str">
        <f>IF(C53&lt;D53,"ALARM!   Breite zu klein", TEXT(C53-D53+0.5,"#0,0")&amp;"                      "&amp;" 5   ")</f>
        <v xml:space="preserve">1,0                       5   </v>
      </c>
      <c r="C53" s="160">
        <f t="shared" si="5"/>
        <v>9</v>
      </c>
      <c r="D53" s="160">
        <f t="shared" si="6"/>
        <v>8.5</v>
      </c>
      <c r="E53" s="176"/>
      <c r="F53" s="155" t="str">
        <f>IF(ABS(SUM($A$43:A53))&gt;1, "ALARM","")</f>
        <v/>
      </c>
      <c r="G53" s="177"/>
    </row>
    <row r="54" spans="1:7" ht="12.75" customHeight="1" x14ac:dyDescent="0.2">
      <c r="A54" s="166"/>
      <c r="B54" s="170" t="str">
        <f>IF(C54&lt;D54,"ALARM!   Breite zu klein", TEXT(C54-D54+0.5,"#0,0")&amp;"                      "&amp;" 4   ")</f>
        <v xml:space="preserve">1,0                       4   </v>
      </c>
      <c r="C54" s="163">
        <f t="shared" si="5"/>
        <v>8</v>
      </c>
      <c r="D54" s="163">
        <f t="shared" si="6"/>
        <v>7.5</v>
      </c>
      <c r="E54" s="176"/>
      <c r="F54" s="155" t="str">
        <f>IF(ABS(SUM($A$43:A54))&gt;1, "ALARM","")</f>
        <v/>
      </c>
      <c r="G54" s="177"/>
    </row>
    <row r="55" spans="1:7" ht="12.75" customHeight="1" x14ac:dyDescent="0.2">
      <c r="A55" s="165"/>
      <c r="B55" s="168" t="str">
        <f>IF(C55&lt;D55,"ALARM!   Breite zu klein", TEXT(C55-D55+0.5,"#0,0")&amp;"                      "&amp;" 3   ")</f>
        <v xml:space="preserve">1,0                       3   </v>
      </c>
      <c r="C55" s="162">
        <f t="shared" si="5"/>
        <v>7</v>
      </c>
      <c r="D55" s="162">
        <f t="shared" si="6"/>
        <v>6.5</v>
      </c>
      <c r="E55" s="173"/>
      <c r="F55" s="174" t="str">
        <f>IF(ABS(SUM($A$43:A55))&gt;1, "ALARM","")</f>
        <v/>
      </c>
      <c r="G55" s="175"/>
    </row>
    <row r="56" spans="1:7" ht="12.75" customHeight="1" x14ac:dyDescent="0.2">
      <c r="A56" s="166"/>
      <c r="B56" s="169" t="str">
        <f>IF(C56&lt;D56,"ALARM!   Breite zu klein", TEXT(C56-D56+0.5,"#0,0")&amp;"                      "&amp;" 2   ")</f>
        <v xml:space="preserve">1,5                       2   </v>
      </c>
      <c r="C56" s="160">
        <f t="shared" si="5"/>
        <v>6</v>
      </c>
      <c r="D56" s="160">
        <f t="shared" si="6"/>
        <v>5</v>
      </c>
      <c r="E56" s="176"/>
      <c r="F56" s="155" t="str">
        <f>IF(ABS(SUM($A$43:A56))&gt;1, "ALARM","")</f>
        <v/>
      </c>
      <c r="G56" s="177"/>
    </row>
    <row r="57" spans="1:7" ht="12.75" customHeight="1" x14ac:dyDescent="0.2">
      <c r="A57" s="167"/>
      <c r="B57" s="170" t="str">
        <f>IF(C57&lt;D57,"ALARM!   Breite zu klein", TEXT(C57-D57+0.5,"#0,0")&amp;"                      "&amp;" 1   ")</f>
        <v xml:space="preserve">1,0                       1   </v>
      </c>
      <c r="C57" s="163">
        <f t="shared" si="5"/>
        <v>4.5</v>
      </c>
      <c r="D57" s="163">
        <f>ROUNDUP(H34/500*$H$30,1)*5</f>
        <v>3.9999999999999996</v>
      </c>
      <c r="E57" s="178"/>
      <c r="F57" s="155" t="str">
        <f>IF(ABS(SUM($A$43:A57))&gt;1, "ALARM","")</f>
        <v/>
      </c>
      <c r="G57" s="179"/>
    </row>
    <row r="58" spans="1:7" ht="12.75" customHeight="1" thickBot="1" x14ac:dyDescent="0.25">
      <c r="A58" s="171"/>
      <c r="B58" s="168" t="str">
        <f>IF(C58&lt;D58,"ALARM!   Breite zu klein", TEXT(C58-D58+0.5,"#0,0")&amp;"                      "&amp;" 0   ")</f>
        <v xml:space="preserve">4,0                       0   </v>
      </c>
      <c r="C58" s="161">
        <f>D57-0.5</f>
        <v>3.4999999999999996</v>
      </c>
      <c r="D58" s="164">
        <v>0</v>
      </c>
      <c r="E58" s="180"/>
      <c r="F58" s="180" t="str">
        <f>IF(ABS(SUM($A$43:A58))&gt;1, "ALARM","")</f>
        <v/>
      </c>
      <c r="G58" s="181"/>
    </row>
    <row r="59" spans="1:7" x14ac:dyDescent="0.2">
      <c r="B59" s="172"/>
    </row>
  </sheetData>
  <sheetProtection algorithmName="SHA-512" hashValue="3c7/zigY99mZyaHl5YWlkPo7wl0YF9r6TyManz+rN0zbh5XCd3Mros395qnOt81OurfB6YnftLf0unPQNShOjw==" saltValue="d675n+LALfcINTpwwVqoKg=="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63" priority="1" operator="equal">
      <formula>"ALARM!   Breite zu klein"</formula>
    </cfRule>
  </conditionalFormatting>
  <conditionalFormatting sqref="D4:D38">
    <cfRule type="expression" dxfId="62" priority="3" stopIfTrue="1">
      <formula>$H$3="Punkte"</formula>
    </cfRule>
    <cfRule type="expression" dxfId="61" priority="4" stopIfTrue="1">
      <formula>$H$3="BE"</formula>
    </cfRule>
  </conditionalFormatting>
  <conditionalFormatting sqref="F43:F58">
    <cfRule type="cellIs" dxfId="60" priority="2" operator="equal">
      <formula>"ALARM"</formula>
    </cfRule>
  </conditionalFormatting>
  <dataValidations disablePrompts="1" count="2">
    <dataValidation type="list" allowBlank="1" showInputMessage="1" showErrorMessage="1" sqref="H32" xr:uid="{00000000-0002-0000-0B00-000000000000}">
      <formula1>"E,M"</formula1>
    </dataValidation>
    <dataValidation type="list" allowBlank="1" showInputMessage="1" showErrorMessage="1" sqref="H3" xr:uid="{00000000-0002-0000-0B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tabColor rgb="FFFFCC66"/>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75</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18</v>
      </c>
      <c r="D43" s="162">
        <f>C44+0.5</f>
        <v>17.5</v>
      </c>
      <c r="E43" s="173"/>
      <c r="F43" s="174" t="str">
        <f>IF(ABS(SUM($A$43:A43))&gt;1, "ALARM","")</f>
        <v/>
      </c>
      <c r="G43" s="175"/>
    </row>
    <row r="44" spans="1:13" ht="12.75" customHeight="1" x14ac:dyDescent="0.2">
      <c r="A44" s="166"/>
      <c r="B44" s="169" t="str">
        <f>IF(C44&lt;D44,"ALARM!   Breite zu klein", TEXT(C44-D44+0.5,"#0,0")&amp;"                      "&amp;"14   ")</f>
        <v xml:space="preserve">1,0                      14   </v>
      </c>
      <c r="C44" s="160">
        <f t="shared" ref="C44:C57" si="5">ROUNDDOWN(Q5/500*$H$30, 1)*5</f>
        <v>17</v>
      </c>
      <c r="D44" s="160">
        <f t="shared" ref="D44:D56" si="6">C45+0.5</f>
        <v>16.5</v>
      </c>
      <c r="E44" s="176"/>
      <c r="F44" s="155" t="str">
        <f>IF(ABS(SUM($A$43:A44))&gt;1, "ALARM","")</f>
        <v/>
      </c>
      <c r="G44" s="177"/>
    </row>
    <row r="45" spans="1:13" ht="12.75" customHeight="1" x14ac:dyDescent="0.2">
      <c r="A45" s="167"/>
      <c r="B45" s="170" t="str">
        <f>IF(C45&lt;D45,"ALARM!   Breite zu klein", TEXT(C45-D45+0.5,"#0,0")&amp;"                      "&amp;"13   ")</f>
        <v xml:space="preserve">1,0                      13   </v>
      </c>
      <c r="C45" s="163">
        <f t="shared" si="5"/>
        <v>16</v>
      </c>
      <c r="D45" s="163">
        <f t="shared" si="6"/>
        <v>15.5</v>
      </c>
      <c r="E45" s="176"/>
      <c r="F45" s="155" t="str">
        <f>IF(ABS(SUM($A$43:A45))&gt;1, "ALARM","")</f>
        <v/>
      </c>
      <c r="G45" s="177"/>
    </row>
    <row r="46" spans="1:13" ht="12.75" customHeight="1" x14ac:dyDescent="0.2">
      <c r="A46" s="166"/>
      <c r="B46" s="168" t="str">
        <f>IF(C46&lt;D46,"ALARM!   Breite zu klein", TEXT(C46-D46+0.5,"#0,0")&amp;"                      "&amp;"12   ")</f>
        <v xml:space="preserve">1,0                      12   </v>
      </c>
      <c r="C46" s="162">
        <f t="shared" si="5"/>
        <v>15</v>
      </c>
      <c r="D46" s="162">
        <f t="shared" si="6"/>
        <v>14.5</v>
      </c>
      <c r="E46" s="173"/>
      <c r="F46" s="174" t="str">
        <f>IF(ABS(SUM($A$43:A46))&gt;1, "ALARM","")</f>
        <v/>
      </c>
      <c r="G46" s="175"/>
    </row>
    <row r="47" spans="1:13" ht="12.75" customHeight="1" x14ac:dyDescent="0.2">
      <c r="A47" s="166"/>
      <c r="B47" s="169" t="str">
        <f>IF(C47&lt;D47,"ALARM!   Breite zu klein", TEXT(C47-D47+0.5,"#0,0")&amp;"                      "&amp;"11   ")</f>
        <v xml:space="preserve">0,5                      11   </v>
      </c>
      <c r="C47" s="160">
        <f t="shared" si="5"/>
        <v>14</v>
      </c>
      <c r="D47" s="160">
        <f t="shared" si="6"/>
        <v>14</v>
      </c>
      <c r="E47" s="176"/>
      <c r="F47" s="155" t="str">
        <f>IF(ABS(SUM($A$43:A47))&gt;1, "ALARM","")</f>
        <v/>
      </c>
      <c r="G47" s="177"/>
    </row>
    <row r="48" spans="1:13" ht="12.75" customHeight="1" x14ac:dyDescent="0.2">
      <c r="A48" s="166"/>
      <c r="B48" s="170" t="str">
        <f>IF(C48&lt;D48,"ALARM!   Breite zu klein", TEXT(C48-D48+0.5,"#0,0")&amp;"                      "&amp;"10   ")</f>
        <v xml:space="preserve">1,0                      10   </v>
      </c>
      <c r="C48" s="163">
        <f t="shared" si="5"/>
        <v>13.5</v>
      </c>
      <c r="D48" s="163">
        <f t="shared" si="6"/>
        <v>13</v>
      </c>
      <c r="E48" s="176"/>
      <c r="F48" s="155" t="str">
        <f>IF(ABS(SUM($A$43:A48))&gt;1, "ALARM","")</f>
        <v/>
      </c>
      <c r="G48" s="177"/>
    </row>
    <row r="49" spans="1:7" ht="12.75" customHeight="1" x14ac:dyDescent="0.2">
      <c r="A49" s="165"/>
      <c r="B49" s="168" t="str">
        <f>IF(C49&lt;D49,"ALARM!   Breite zu klein", TEXT(C49-D49+0.5,"#0,0")&amp;"                      "&amp;" 9   ")</f>
        <v xml:space="preserve">1,0                       9   </v>
      </c>
      <c r="C49" s="162">
        <f t="shared" si="5"/>
        <v>12.5</v>
      </c>
      <c r="D49" s="162">
        <f t="shared" si="6"/>
        <v>12</v>
      </c>
      <c r="E49" s="173"/>
      <c r="F49" s="174" t="str">
        <f>IF(ABS(SUM($A$43:A49))&gt;1, "ALARM","")</f>
        <v/>
      </c>
      <c r="G49" s="175"/>
    </row>
    <row r="50" spans="1:7" ht="12.75" customHeight="1" x14ac:dyDescent="0.2">
      <c r="A50" s="166"/>
      <c r="B50" s="169" t="str">
        <f>IF(C50&lt;D50,"ALARM!   Breite zu klein", TEXT(C50-D50+0.5,"#0,0")&amp;"                      "&amp;" 8   ")</f>
        <v xml:space="preserve">1,0                       8   </v>
      </c>
      <c r="C50" s="160">
        <f t="shared" si="5"/>
        <v>11.5</v>
      </c>
      <c r="D50" s="160">
        <f t="shared" si="6"/>
        <v>11</v>
      </c>
      <c r="E50" s="176"/>
      <c r="F50" s="155" t="str">
        <f>IF(ABS(SUM($A$43:A50))&gt;1, "ALARM","")</f>
        <v/>
      </c>
      <c r="G50" s="177"/>
    </row>
    <row r="51" spans="1:7" ht="12.75" customHeight="1" x14ac:dyDescent="0.2">
      <c r="A51" s="167"/>
      <c r="B51" s="170" t="str">
        <f>IF(C51&lt;D51,"ALARM!   Breite zu klein", TEXT(C51-D51+0.5,"#0,0")&amp;"                      "&amp;" 7   ")</f>
        <v xml:space="preserve">1,0                       7   </v>
      </c>
      <c r="C51" s="163">
        <f t="shared" si="5"/>
        <v>10.5</v>
      </c>
      <c r="D51" s="163">
        <f t="shared" si="6"/>
        <v>10</v>
      </c>
      <c r="E51" s="176"/>
      <c r="F51" s="155" t="str">
        <f>IF(ABS(SUM($A$43:A51))&gt;1, "ALARM","")</f>
        <v/>
      </c>
      <c r="G51" s="177"/>
    </row>
    <row r="52" spans="1:7" ht="12.75" customHeight="1" x14ac:dyDescent="0.2">
      <c r="A52" s="166"/>
      <c r="B52" s="168" t="str">
        <f>IF(C52&lt;D52,"ALARM!   Breite zu klein", TEXT(C52-D52+0.5,"#0,0")&amp;"                      "&amp;" 6   ")</f>
        <v xml:space="preserve">0,5                       6   </v>
      </c>
      <c r="C52" s="162">
        <f t="shared" si="5"/>
        <v>9.5</v>
      </c>
      <c r="D52" s="162">
        <f t="shared" si="6"/>
        <v>9.5</v>
      </c>
      <c r="E52" s="173"/>
      <c r="F52" s="174" t="str">
        <f>IF(ABS(SUM($A$43:A52))&gt;1, "ALARM","")</f>
        <v/>
      </c>
      <c r="G52" s="175"/>
    </row>
    <row r="53" spans="1:7" ht="12.75" customHeight="1" x14ac:dyDescent="0.2">
      <c r="A53" s="166"/>
      <c r="B53" s="169" t="str">
        <f>IF(C53&lt;D53,"ALARM!   Breite zu klein", TEXT(C53-D53+0.5,"#0,0")&amp;"                      "&amp;" 5   ")</f>
        <v xml:space="preserve">1,0                       5   </v>
      </c>
      <c r="C53" s="160">
        <f t="shared" si="5"/>
        <v>9</v>
      </c>
      <c r="D53" s="160">
        <f t="shared" si="6"/>
        <v>8.5</v>
      </c>
      <c r="E53" s="176"/>
      <c r="F53" s="155" t="str">
        <f>IF(ABS(SUM($A$43:A53))&gt;1, "ALARM","")</f>
        <v/>
      </c>
      <c r="G53" s="177"/>
    </row>
    <row r="54" spans="1:7" ht="12.75" customHeight="1" x14ac:dyDescent="0.2">
      <c r="A54" s="166"/>
      <c r="B54" s="170" t="str">
        <f>IF(C54&lt;D54,"ALARM!   Breite zu klein", TEXT(C54-D54+0.5,"#0,0")&amp;"                      "&amp;" 4   ")</f>
        <v xml:space="preserve">1,0                       4   </v>
      </c>
      <c r="C54" s="163">
        <f t="shared" si="5"/>
        <v>8</v>
      </c>
      <c r="D54" s="163">
        <f t="shared" si="6"/>
        <v>7.5</v>
      </c>
      <c r="E54" s="176"/>
      <c r="F54" s="155" t="str">
        <f>IF(ABS(SUM($A$43:A54))&gt;1, "ALARM","")</f>
        <v/>
      </c>
      <c r="G54" s="177"/>
    </row>
    <row r="55" spans="1:7" ht="12.75" customHeight="1" x14ac:dyDescent="0.2">
      <c r="A55" s="165"/>
      <c r="B55" s="168" t="str">
        <f>IF(C55&lt;D55,"ALARM!   Breite zu klein", TEXT(C55-D55+0.5,"#0,0")&amp;"                      "&amp;" 3   ")</f>
        <v xml:space="preserve">1,0                       3   </v>
      </c>
      <c r="C55" s="162">
        <f t="shared" si="5"/>
        <v>7</v>
      </c>
      <c r="D55" s="162">
        <f t="shared" si="6"/>
        <v>6.5</v>
      </c>
      <c r="E55" s="173"/>
      <c r="F55" s="174" t="str">
        <f>IF(ABS(SUM($A$43:A55))&gt;1, "ALARM","")</f>
        <v/>
      </c>
      <c r="G55" s="175"/>
    </row>
    <row r="56" spans="1:7" ht="12.75" customHeight="1" x14ac:dyDescent="0.2">
      <c r="A56" s="166"/>
      <c r="B56" s="169" t="str">
        <f>IF(C56&lt;D56,"ALARM!   Breite zu klein", TEXT(C56-D56+0.5,"#0,0")&amp;"                      "&amp;" 2   ")</f>
        <v xml:space="preserve">1,5                       2   </v>
      </c>
      <c r="C56" s="160">
        <f t="shared" si="5"/>
        <v>6</v>
      </c>
      <c r="D56" s="160">
        <f t="shared" si="6"/>
        <v>5</v>
      </c>
      <c r="E56" s="176"/>
      <c r="F56" s="155" t="str">
        <f>IF(ABS(SUM($A$43:A56))&gt;1, "ALARM","")</f>
        <v/>
      </c>
      <c r="G56" s="177"/>
    </row>
    <row r="57" spans="1:7" ht="12.75" customHeight="1" x14ac:dyDescent="0.2">
      <c r="A57" s="167"/>
      <c r="B57" s="170" t="str">
        <f>IF(C57&lt;D57,"ALARM!   Breite zu klein", TEXT(C57-D57+0.5,"#0,0")&amp;"                      "&amp;" 1   ")</f>
        <v xml:space="preserve">1,0                       1   </v>
      </c>
      <c r="C57" s="163">
        <f t="shared" si="5"/>
        <v>4.5</v>
      </c>
      <c r="D57" s="163">
        <f>ROUNDUP(H34/500*$H$30,1)*5</f>
        <v>3.9999999999999996</v>
      </c>
      <c r="E57" s="178"/>
      <c r="F57" s="155" t="str">
        <f>IF(ABS(SUM($A$43:A57))&gt;1, "ALARM","")</f>
        <v/>
      </c>
      <c r="G57" s="179"/>
    </row>
    <row r="58" spans="1:7" ht="12.75" customHeight="1" thickBot="1" x14ac:dyDescent="0.25">
      <c r="A58" s="171"/>
      <c r="B58" s="168" t="str">
        <f>IF(C58&lt;D58,"ALARM!   Breite zu klein", TEXT(C58-D58+0.5,"#0,0")&amp;"                      "&amp;" 0   ")</f>
        <v xml:space="preserve">4,0                       0   </v>
      </c>
      <c r="C58" s="161">
        <f>D57-0.5</f>
        <v>3.4999999999999996</v>
      </c>
      <c r="D58" s="164">
        <v>0</v>
      </c>
      <c r="E58" s="180"/>
      <c r="F58" s="180" t="str">
        <f>IF(ABS(SUM($A$43:A58))&gt;1, "ALARM","")</f>
        <v/>
      </c>
      <c r="G58" s="181"/>
    </row>
    <row r="59" spans="1:7" x14ac:dyDescent="0.2">
      <c r="B59" s="172"/>
    </row>
  </sheetData>
  <sheetProtection algorithmName="SHA-512" hashValue="UKhe0DhPHyzW95+7WBuDSLc/hcn8dfmTgT+j6bMc/3tLDim63a48gAIVju5f9+s+h4ZYPCZb5HSMUJSyt5onyQ==" saltValue="6FARsfwshYi0atZsU2pNqQ=="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59" priority="1" operator="equal">
      <formula>"ALARM!   Breite zu klein"</formula>
    </cfRule>
  </conditionalFormatting>
  <conditionalFormatting sqref="D4:D38">
    <cfRule type="expression" dxfId="58" priority="3" stopIfTrue="1">
      <formula>$H$3="Punkte"</formula>
    </cfRule>
    <cfRule type="expression" dxfId="57" priority="4" stopIfTrue="1">
      <formula>$H$3="BE"</formula>
    </cfRule>
  </conditionalFormatting>
  <conditionalFormatting sqref="F43:F58">
    <cfRule type="cellIs" dxfId="56" priority="2" operator="equal">
      <formula>"ALARM"</formula>
    </cfRule>
  </conditionalFormatting>
  <dataValidations count="2">
    <dataValidation type="list" allowBlank="1" showInputMessage="1" showErrorMessage="1" sqref="H3" xr:uid="{00000000-0002-0000-0C00-000000000000}">
      <formula1>"BE,Punkte"</formula1>
    </dataValidation>
    <dataValidation type="list" allowBlank="1" showInputMessage="1" showErrorMessage="1" sqref="H32" xr:uid="{00000000-0002-0000-0C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tabColor rgb="FF66FF33"/>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76</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1iIzYpD3deT5NYSTYoyWG1mRLOAM4qv6jcwBr98aLu2JpNo1+eMBJO4+MYIJxjWGFVI6IFw2rBDKe2ksMFG6hA==" saltValue="8MGE7NazwogRqr3neWQKxg=="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55" priority="1" operator="equal">
      <formula>"ALARM!   Breite zu klein"</formula>
    </cfRule>
  </conditionalFormatting>
  <conditionalFormatting sqref="D4:D38">
    <cfRule type="expression" dxfId="54" priority="3" stopIfTrue="1">
      <formula>$H$3="Punkte"</formula>
    </cfRule>
    <cfRule type="expression" dxfId="53" priority="4" stopIfTrue="1">
      <formula>$H$3="BE"</formula>
    </cfRule>
  </conditionalFormatting>
  <conditionalFormatting sqref="F43:F58">
    <cfRule type="cellIs" dxfId="52" priority="2" operator="equal">
      <formula>"ALARM"</formula>
    </cfRule>
  </conditionalFormatting>
  <dataValidations count="2">
    <dataValidation type="list" allowBlank="1" showInputMessage="1" showErrorMessage="1" sqref="H3" xr:uid="{00000000-0002-0000-0D00-000000000000}">
      <formula1>"BE,Punkte"</formula1>
    </dataValidation>
    <dataValidation type="list" allowBlank="1" showInputMessage="1" showErrorMessage="1" sqref="H32" xr:uid="{00000000-0002-0000-0D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tabColor rgb="FF66FF33"/>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77</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8Zrl4RibeIoSnrdnWNpPD1x16Ql/nHKDndpGovu6iA3ik24+ZBpTQRO7Ch3jqIZAexdyMdDtCchlShElT/yUGw==" saltValue="9HC+5RfIj6KOw2PMiRV+0A=="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51" priority="1" operator="equal">
      <formula>"ALARM!   Breite zu klein"</formula>
    </cfRule>
  </conditionalFormatting>
  <conditionalFormatting sqref="D4:D38">
    <cfRule type="expression" dxfId="50" priority="3" stopIfTrue="1">
      <formula>$H$3="Punkte"</formula>
    </cfRule>
    <cfRule type="expression" dxfId="49" priority="4" stopIfTrue="1">
      <formula>$H$3="BE"</formula>
    </cfRule>
  </conditionalFormatting>
  <conditionalFormatting sqref="F43:F58">
    <cfRule type="cellIs" dxfId="48" priority="2" operator="equal">
      <formula>"ALARM"</formula>
    </cfRule>
  </conditionalFormatting>
  <dataValidations disablePrompts="1" count="2">
    <dataValidation type="list" allowBlank="1" showInputMessage="1" showErrorMessage="1" sqref="H32" xr:uid="{00000000-0002-0000-0E00-000000000000}">
      <formula1>"E,M"</formula1>
    </dataValidation>
    <dataValidation type="list" allowBlank="1" showInputMessage="1" showErrorMessage="1" sqref="H3" xr:uid="{00000000-0002-0000-0E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17">
    <tabColor rgb="FF66FF33"/>
  </sheetPr>
  <dimension ref="A1:R59"/>
  <sheetViews>
    <sheetView showGridLines="0" zoomScale="115" zoomScaleNormal="115" workbookViewId="0">
      <selection activeCell="C4" sqref="C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78</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1CNxS5QJ/tHP8PtUgYH4i4Jo/3y2yO84rb09MFs1B+m1pyr2cATtVEMaGM1cEF8AEyZXp+YqTZ24e6MjA9VGDg==" saltValue="JfvSqoGa/GrFIK3t6Hi0IQ=="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47" priority="1" operator="equal">
      <formula>"ALARM!   Breite zu klein"</formula>
    </cfRule>
  </conditionalFormatting>
  <conditionalFormatting sqref="D4:D38">
    <cfRule type="expression" dxfId="46" priority="3" stopIfTrue="1">
      <formula>$H$3="Punkte"</formula>
    </cfRule>
    <cfRule type="expression" dxfId="45" priority="4" stopIfTrue="1">
      <formula>$H$3="BE"</formula>
    </cfRule>
  </conditionalFormatting>
  <conditionalFormatting sqref="F43:F58">
    <cfRule type="cellIs" dxfId="44" priority="2" operator="equal">
      <formula>"ALARM"</formula>
    </cfRule>
  </conditionalFormatting>
  <dataValidations disablePrompts="1" count="2">
    <dataValidation type="list" allowBlank="1" showInputMessage="1" showErrorMessage="1" sqref="H3" xr:uid="{00000000-0002-0000-0F00-000000000000}">
      <formula1>"BE,Punkte"</formula1>
    </dataValidation>
    <dataValidation type="list" allowBlank="1" showInputMessage="1" showErrorMessage="1" sqref="H32" xr:uid="{00000000-0002-0000-0F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9">
    <tabColor indexed="10"/>
  </sheetPr>
  <dimension ref="A1:Q65"/>
  <sheetViews>
    <sheetView zoomScale="115" zoomScaleNormal="115" workbookViewId="0"/>
  </sheetViews>
  <sheetFormatPr baseColWidth="10" defaultRowHeight="12.75" x14ac:dyDescent="0.2"/>
  <cols>
    <col min="1" max="1" width="4.42578125" style="1" customWidth="1"/>
    <col min="2" max="2" width="22.140625" style="1" bestFit="1" customWidth="1"/>
    <col min="3" max="4" width="7.7109375" style="1" hidden="1" customWidth="1"/>
    <col min="5" max="8" width="7.7109375" style="1" customWidth="1"/>
    <col min="9" max="10" width="7.28515625" style="1" customWidth="1"/>
    <col min="11" max="11" width="7.7109375" style="1" hidden="1" customWidth="1"/>
    <col min="12" max="12" width="7.7109375" style="1" customWidth="1"/>
    <col min="13" max="17" width="11.42578125" style="1" hidden="1" customWidth="1"/>
    <col min="18" max="16384" width="11.42578125" style="1"/>
  </cols>
  <sheetData>
    <row r="1" spans="1:17" ht="18" x14ac:dyDescent="0.25">
      <c r="B1" s="364" t="str">
        <f>"Abschlussprüfung 2023"</f>
        <v>Abschlussprüfung 2023</v>
      </c>
      <c r="C1" s="364"/>
      <c r="D1" s="364"/>
      <c r="E1" s="352"/>
      <c r="F1" s="352"/>
      <c r="I1" s="365"/>
    </row>
    <row r="2" spans="1:17" x14ac:dyDescent="0.2">
      <c r="B2" s="1" t="str">
        <f>"Fach: "&amp;'1. Halbjahr'!E1</f>
        <v xml:space="preserve">Fach: </v>
      </c>
      <c r="E2" s="482"/>
      <c r="F2" s="482"/>
      <c r="G2" s="482"/>
      <c r="H2" s="482"/>
    </row>
    <row r="3" spans="1:17" x14ac:dyDescent="0.2">
      <c r="B3" s="1" t="str">
        <f xml:space="preserve"> "Klasse: "&amp;'1. Halbjahr'!B1</f>
        <v xml:space="preserve">Klasse: </v>
      </c>
      <c r="E3" s="366" t="str">
        <f>'1. Halbjahr'!I1 &amp;" "&amp;'1. Halbjahr'!K1</f>
        <v xml:space="preserve">Lehrer/in: </v>
      </c>
      <c r="F3" s="366"/>
      <c r="G3" s="366"/>
      <c r="H3" s="366"/>
      <c r="M3" s="27" t="s">
        <v>66</v>
      </c>
      <c r="N3"/>
      <c r="O3" s="156" t="s">
        <v>67</v>
      </c>
      <c r="P3"/>
      <c r="Q3" s="156" t="s">
        <v>68</v>
      </c>
    </row>
    <row r="4" spans="1:17" ht="13.5" thickBot="1" x14ac:dyDescent="0.25">
      <c r="C4" s="329"/>
      <c r="D4" s="329"/>
      <c r="E4" s="343"/>
      <c r="F4" s="343"/>
      <c r="G4" s="343"/>
      <c r="H4" s="343"/>
      <c r="I4" s="329"/>
      <c r="J4" s="329"/>
      <c r="K4" s="329"/>
      <c r="M4" s="159"/>
      <c r="N4"/>
      <c r="O4" s="157">
        <f>IF($E$43="M", $I$44+12*(100-$I$44)/12, $I$44+30*(100-$I$44)/30)</f>
        <v>100</v>
      </c>
      <c r="P4"/>
      <c r="Q4">
        <v>100</v>
      </c>
    </row>
    <row r="5" spans="1:17" ht="13.5" thickBot="1" x14ac:dyDescent="0.25">
      <c r="A5" s="2"/>
      <c r="B5" s="337"/>
      <c r="C5" s="483"/>
      <c r="D5" s="483"/>
      <c r="E5" s="484"/>
      <c r="F5" s="480" t="s">
        <v>108</v>
      </c>
      <c r="G5" s="481"/>
      <c r="H5" s="404" t="s">
        <v>109</v>
      </c>
      <c r="I5" s="485" t="s">
        <v>12</v>
      </c>
      <c r="J5" s="486"/>
      <c r="K5" s="357" t="s">
        <v>12</v>
      </c>
      <c r="M5" s="159"/>
      <c r="N5"/>
      <c r="O5" s="157">
        <f>IF($E$43="M", $I$44+11*(100-$I$44)/12, $I$44+27*(100-$I$44)/30)</f>
        <v>95</v>
      </c>
      <c r="P5" s="56">
        <v>15</v>
      </c>
      <c r="Q5" s="158">
        <f>(O5-100*SUM($D$50:D50)/$E$44)</f>
        <v>95</v>
      </c>
    </row>
    <row r="6" spans="1:17" x14ac:dyDescent="0.2">
      <c r="A6" s="3">
        <f>I1SA!A4</f>
        <v>1</v>
      </c>
      <c r="B6" s="337" t="str">
        <f>IF('1. Halbjahr'!B4&lt;&gt;"", '1. Halbjahr'!B4, "")</f>
        <v/>
      </c>
      <c r="C6" s="346"/>
      <c r="D6" s="52"/>
      <c r="E6" s="347"/>
      <c r="F6" s="345" t="str">
        <f>IF(APRohpunkte!AG5="",'Eingabe Abitur'!Q11,APRohpunkte!AG5)</f>
        <v/>
      </c>
      <c r="G6" s="35" t="str">
        <f t="shared" ref="G6:G40" ca="1" si="0">IF(F6="","",IF($E$42="BE",INDIRECT("P"&amp;MATCH(M6,$Q$4:$Q$20,-1)+4),F6))</f>
        <v/>
      </c>
      <c r="H6" s="344" t="str">
        <f>'Eingabe Abitur'!X11</f>
        <v/>
      </c>
      <c r="I6" s="349" t="str">
        <f t="shared" ref="I6:I40" ca="1" si="1">IF(H6="",G6,IF(G6="","",(G6*2+H6)/3))</f>
        <v/>
      </c>
      <c r="J6" s="361" t="str">
        <f ca="1">IF(I6="","", IF(I6&lt;1, 0,ROUND(I6,0)))</f>
        <v/>
      </c>
      <c r="K6" s="358" t="str">
        <f ca="1">IF(J6="","",((SUM(C6:E6)+IF(diNo!D4="FOS",3,2)*J6))/(COUNT(C6:E6)+IF(diNo!D4="FOS",3,2)))</f>
        <v/>
      </c>
      <c r="M6" s="159" t="str">
        <f>IF(F6="","",IF($E$42="BE", 100*ROUNDUP(F6, 0) / $E$44))</f>
        <v/>
      </c>
      <c r="N6"/>
      <c r="O6" s="157">
        <f>IF($E$43="M", $I$44+10*(100-$I$44)/12,$I$44+24*(100-$I$44)/30)</f>
        <v>90</v>
      </c>
      <c r="P6" s="56">
        <v>14</v>
      </c>
      <c r="Q6" s="158">
        <f>(O6-100*SUM($D$50:D51)/$E$44)</f>
        <v>90</v>
      </c>
    </row>
    <row r="7" spans="1:17" x14ac:dyDescent="0.2">
      <c r="A7" s="3">
        <f>I1SA!A5</f>
        <v>2</v>
      </c>
      <c r="B7" s="337" t="str">
        <f>IF('1. Halbjahr'!B5&lt;&gt;"", '1. Halbjahr'!B5, "")</f>
        <v/>
      </c>
      <c r="C7" s="335"/>
      <c r="D7" s="2"/>
      <c r="E7" s="341"/>
      <c r="F7" s="339" t="str">
        <f>IF(APRohpunkte!AG6="",'Eingabe Abitur'!Q13,APRohpunkte!AG6)</f>
        <v/>
      </c>
      <c r="G7" s="3" t="str">
        <f t="shared" ca="1" si="0"/>
        <v/>
      </c>
      <c r="H7" s="344" t="str">
        <f>'Eingabe Abitur'!X13</f>
        <v/>
      </c>
      <c r="I7" s="349" t="str">
        <f t="shared" ca="1" si="1"/>
        <v/>
      </c>
      <c r="J7" s="361" t="str">
        <f t="shared" ref="J7:J40" ca="1" si="2">IF(I7="","", IF(I7&lt;1, 0,ROUND(I7,0)))</f>
        <v/>
      </c>
      <c r="K7" s="358" t="str">
        <f ca="1">IF(J7="","",((SUM(C7:E7)+IF(diNo!D5="FOS",3,2)*J7))/(COUNT(C7:E7)+IF(diNo!D5="FOS",3,2)))</f>
        <v/>
      </c>
      <c r="M7" s="159" t="str">
        <f t="shared" ref="M7:M40" si="3">IF(F7="","",IF($E$42="BE", 100*ROUNDUP(F7, 0) / $E$44))</f>
        <v/>
      </c>
      <c r="N7"/>
      <c r="O7" s="157">
        <f>IF($E$43="M", $I$44+9*(100-$I$44)/12, $I$44+21*(100-$I$44)/30)</f>
        <v>85</v>
      </c>
      <c r="P7" s="56">
        <v>13</v>
      </c>
      <c r="Q7" s="158">
        <f>(O7-100*SUM($D$50:D52)/$E$44)</f>
        <v>85</v>
      </c>
    </row>
    <row r="8" spans="1:17" x14ac:dyDescent="0.2">
      <c r="A8" s="3">
        <f>I1SA!A6</f>
        <v>3</v>
      </c>
      <c r="B8" s="337" t="str">
        <f>IF('1. Halbjahr'!B6&lt;&gt;"", '1. Halbjahr'!B6, "")</f>
        <v/>
      </c>
      <c r="C8" s="335"/>
      <c r="D8" s="2"/>
      <c r="E8" s="341"/>
      <c r="F8" s="339" t="str">
        <f>IF(APRohpunkte!AG7="",'Eingabe Abitur'!Q15,APRohpunkte!AG7)</f>
        <v/>
      </c>
      <c r="G8" s="3" t="str">
        <f t="shared" ca="1" si="0"/>
        <v/>
      </c>
      <c r="H8" s="344" t="str">
        <f>'Eingabe Abitur'!X15</f>
        <v/>
      </c>
      <c r="I8" s="349" t="str">
        <f ca="1">IF(H8="",G8,IF(G8="","",(G8*2+H8)/3))</f>
        <v/>
      </c>
      <c r="J8" s="361" t="str">
        <f t="shared" ca="1" si="2"/>
        <v/>
      </c>
      <c r="K8" s="358" t="str">
        <f ca="1">IF(J8="","",((SUM(C8:E8)+IF(diNo!D6="FOS",3,2)*J8))/(COUNT(C8:E8)+IF(diNo!D6="FOS",3,2)))</f>
        <v/>
      </c>
      <c r="M8" s="159" t="str">
        <f t="shared" si="3"/>
        <v/>
      </c>
      <c r="N8"/>
      <c r="O8" s="157">
        <f>IF($E$43="M", $I$44+8*(100-$I$44)/12,$I$44+18*(100-$I$44)/30)</f>
        <v>80</v>
      </c>
      <c r="P8" s="56">
        <v>12</v>
      </c>
      <c r="Q8" s="158">
        <f>(O8-100*SUM($D$50:D53)/$E$44)</f>
        <v>80</v>
      </c>
    </row>
    <row r="9" spans="1:17" x14ac:dyDescent="0.2">
      <c r="A9" s="3">
        <f>I1SA!A7</f>
        <v>4</v>
      </c>
      <c r="B9" s="337" t="str">
        <f>IF('1. Halbjahr'!B7&lt;&gt;"", '1. Halbjahr'!B7, "")</f>
        <v/>
      </c>
      <c r="C9" s="335"/>
      <c r="D9" s="2"/>
      <c r="E9" s="341"/>
      <c r="F9" s="339" t="str">
        <f>IF(APRohpunkte!AG8="",'Eingabe Abitur'!Q17,APRohpunkte!AG8)</f>
        <v/>
      </c>
      <c r="G9" s="3" t="str">
        <f t="shared" ca="1" si="0"/>
        <v/>
      </c>
      <c r="H9" s="344" t="str">
        <f>'Eingabe Abitur'!X17</f>
        <v/>
      </c>
      <c r="I9" s="351" t="str">
        <f t="shared" ca="1" si="1"/>
        <v/>
      </c>
      <c r="J9" s="361" t="str">
        <f t="shared" ca="1" si="2"/>
        <v/>
      </c>
      <c r="K9" s="358" t="str">
        <f ca="1">IF(J9="","",((SUM(C9:E9)+IF(diNo!D7="FOS",3,2)*J9))/(COUNT(C9:E9)+IF(diNo!D7="FOS",3,2)))</f>
        <v/>
      </c>
      <c r="M9" s="159" t="str">
        <f t="shared" si="3"/>
        <v/>
      </c>
      <c r="N9"/>
      <c r="O9" s="157">
        <f>IF($E$43="M", $I$44+7*(100-$I$44)/12, $I$44+15*(100-$I$44)/30)</f>
        <v>75</v>
      </c>
      <c r="P9" s="56">
        <v>11</v>
      </c>
      <c r="Q9" s="158">
        <f>(O9-100*SUM($D$50:D54)/$E$44)</f>
        <v>75</v>
      </c>
    </row>
    <row r="10" spans="1:17" x14ac:dyDescent="0.2">
      <c r="A10" s="3">
        <f>I1SA!A8</f>
        <v>5</v>
      </c>
      <c r="B10" s="337" t="str">
        <f>IF('1. Halbjahr'!B8&lt;&gt;"", '1. Halbjahr'!B8, "")</f>
        <v/>
      </c>
      <c r="C10" s="335"/>
      <c r="D10" s="2"/>
      <c r="E10" s="341"/>
      <c r="F10" s="339" t="str">
        <f>IF(APRohpunkte!AG9="",'Eingabe Abitur'!Q19,APRohpunkte!AG9)</f>
        <v/>
      </c>
      <c r="G10" s="3" t="str">
        <f t="shared" ca="1" si="0"/>
        <v/>
      </c>
      <c r="H10" s="344" t="str">
        <f>'Eingabe Abitur'!X19</f>
        <v/>
      </c>
      <c r="I10" s="348" t="str">
        <f t="shared" ca="1" si="1"/>
        <v/>
      </c>
      <c r="J10" s="361" t="str">
        <f t="shared" ca="1" si="2"/>
        <v/>
      </c>
      <c r="K10" s="358" t="str">
        <f ca="1">IF(J10="","",((SUM(C10:E10)+IF(diNo!D8="FOS",3,2)*J10))/(COUNT(C10:E10)+IF(diNo!D8="FOS",3,2)))</f>
        <v/>
      </c>
      <c r="M10" s="159" t="str">
        <f t="shared" si="3"/>
        <v/>
      </c>
      <c r="N10"/>
      <c r="O10" s="157">
        <f>IF($E$43="M", $I$44+6*(100-$I$44)/12, $I$44+12*(100-$I$44)/30)</f>
        <v>70</v>
      </c>
      <c r="P10" s="56">
        <v>10</v>
      </c>
      <c r="Q10" s="158">
        <f>(O10-100*SUM($D$50:D55)/$E$44)</f>
        <v>70</v>
      </c>
    </row>
    <row r="11" spans="1:17" x14ac:dyDescent="0.2">
      <c r="A11" s="3">
        <f>I1SA!A9</f>
        <v>6</v>
      </c>
      <c r="B11" s="337" t="str">
        <f>IF('1. Halbjahr'!B9&lt;&gt;"", '1. Halbjahr'!B9, "")</f>
        <v/>
      </c>
      <c r="C11" s="335"/>
      <c r="D11" s="2"/>
      <c r="E11" s="341"/>
      <c r="F11" s="339" t="str">
        <f>IF(APRohpunkte!AG10="",'Eingabe Abitur'!Q21,APRohpunkte!AG10)</f>
        <v/>
      </c>
      <c r="G11" s="3" t="str">
        <f t="shared" ca="1" si="0"/>
        <v/>
      </c>
      <c r="H11" s="344" t="str">
        <f>'Eingabe Abitur'!X21</f>
        <v/>
      </c>
      <c r="I11" s="349" t="str">
        <f t="shared" ca="1" si="1"/>
        <v/>
      </c>
      <c r="J11" s="361" t="str">
        <f t="shared" ca="1" si="2"/>
        <v/>
      </c>
      <c r="K11" s="358" t="str">
        <f ca="1">IF(J11="","",((SUM(C11:E11)+IF(diNo!D9="FOS",3,2)*J11))/(COUNT(C11:E11)+IF(diNo!D9="FOS",3,2)))</f>
        <v/>
      </c>
      <c r="M11" s="159" t="str">
        <f t="shared" si="3"/>
        <v/>
      </c>
      <c r="N11"/>
      <c r="O11" s="157">
        <f>IF($E$43="M", $I$44+5*(100-$I$44)/12, $I$44+10*(100-$I$44)/30)</f>
        <v>65</v>
      </c>
      <c r="P11" s="56">
        <v>9</v>
      </c>
      <c r="Q11" s="158">
        <f>(O11-100*SUM($D$50:D56)/$E$44)</f>
        <v>65</v>
      </c>
    </row>
    <row r="12" spans="1:17" x14ac:dyDescent="0.2">
      <c r="A12" s="3">
        <f>I1SA!A10</f>
        <v>7</v>
      </c>
      <c r="B12" s="337" t="str">
        <f>IF('1. Halbjahr'!B10&lt;&gt;"", '1. Halbjahr'!B10, "")</f>
        <v/>
      </c>
      <c r="C12" s="335"/>
      <c r="D12" s="2"/>
      <c r="E12" s="341"/>
      <c r="F12" s="339" t="str">
        <f>IF(APRohpunkte!AG11="",'Eingabe Abitur'!Q23,APRohpunkte!AG11)</f>
        <v/>
      </c>
      <c r="G12" s="3" t="str">
        <f t="shared" ca="1" si="0"/>
        <v/>
      </c>
      <c r="H12" s="344" t="str">
        <f>'Eingabe Abitur'!X23</f>
        <v/>
      </c>
      <c r="I12" s="349" t="str">
        <f t="shared" ca="1" si="1"/>
        <v/>
      </c>
      <c r="J12" s="361" t="str">
        <f t="shared" ca="1" si="2"/>
        <v/>
      </c>
      <c r="K12" s="358" t="str">
        <f ca="1">IF(J12="","",((SUM(C12:E12)+IF(diNo!D10="FOS",3,2)*J12))/(COUNT(C12:E12)+IF(diNo!D10="FOS",3,2)))</f>
        <v/>
      </c>
      <c r="M12" s="159" t="str">
        <f t="shared" si="3"/>
        <v/>
      </c>
      <c r="N12"/>
      <c r="O12" s="157">
        <f>IF($E$43="M", $I$44+4*(100-$I$44)/12, $I$44+8*(100-$I$44)/30)</f>
        <v>60</v>
      </c>
      <c r="P12" s="56">
        <v>8</v>
      </c>
      <c r="Q12" s="158">
        <f>(O12-100*SUM($D$50:D57)/$E$44)</f>
        <v>60</v>
      </c>
    </row>
    <row r="13" spans="1:17" x14ac:dyDescent="0.2">
      <c r="A13" s="3">
        <f>I1SA!A11</f>
        <v>8</v>
      </c>
      <c r="B13" s="337" t="str">
        <f>IF('1. Halbjahr'!B11&lt;&gt;"", '1. Halbjahr'!B11, "")</f>
        <v/>
      </c>
      <c r="C13" s="335"/>
      <c r="D13" s="2"/>
      <c r="E13" s="341"/>
      <c r="F13" s="339" t="str">
        <f>IF(APRohpunkte!AG12="",'Eingabe Abitur'!Q25,APRohpunkte!AG12)</f>
        <v/>
      </c>
      <c r="G13" s="3" t="str">
        <f t="shared" ca="1" si="0"/>
        <v/>
      </c>
      <c r="H13" s="344" t="str">
        <f>'Eingabe Abitur'!X25</f>
        <v/>
      </c>
      <c r="I13" s="351" t="str">
        <f t="shared" ca="1" si="1"/>
        <v/>
      </c>
      <c r="J13" s="361" t="str">
        <f t="shared" ca="1" si="2"/>
        <v/>
      </c>
      <c r="K13" s="358" t="str">
        <f ca="1">IF(J13="","",((SUM(C13:E13)+IF(diNo!D11="FOS",3,2)*J13))/(COUNT(C13:E13)+IF(diNo!D11="FOS",3,2)))</f>
        <v/>
      </c>
      <c r="M13" s="159" t="str">
        <f t="shared" si="3"/>
        <v/>
      </c>
      <c r="N13"/>
      <c r="O13" s="157">
        <f>IF($E$43="M", $I$44+3*(100-$I$44)/12, $I$44+6*(100-$I$44)/30)</f>
        <v>55</v>
      </c>
      <c r="P13" s="56">
        <v>7</v>
      </c>
      <c r="Q13" s="158">
        <f>(O13-100*SUM($D$50:D58)/$E$44)</f>
        <v>55</v>
      </c>
    </row>
    <row r="14" spans="1:17" x14ac:dyDescent="0.2">
      <c r="A14" s="3">
        <f>I1SA!A12</f>
        <v>9</v>
      </c>
      <c r="B14" s="337" t="str">
        <f>IF('1. Halbjahr'!B12&lt;&gt;"", '1. Halbjahr'!B12, "")</f>
        <v/>
      </c>
      <c r="C14" s="335"/>
      <c r="D14" s="2"/>
      <c r="E14" s="341"/>
      <c r="F14" s="339" t="str">
        <f>IF(APRohpunkte!AG13="",'Eingabe Abitur'!Q27,APRohpunkte!AG13)</f>
        <v/>
      </c>
      <c r="G14" s="3" t="str">
        <f t="shared" ca="1" si="0"/>
        <v/>
      </c>
      <c r="H14" s="344" t="str">
        <f>'Eingabe Abitur'!X27</f>
        <v/>
      </c>
      <c r="I14" s="348" t="str">
        <f t="shared" ca="1" si="1"/>
        <v/>
      </c>
      <c r="J14" s="361" t="str">
        <f t="shared" ca="1" si="2"/>
        <v/>
      </c>
      <c r="K14" s="358" t="str">
        <f ca="1">IF(J14="","",((SUM(C14:E14)+IF(diNo!D12="FOS",3,2)*J14))/(COUNT(C14:E14)+IF(diNo!D12="FOS",3,2)))</f>
        <v/>
      </c>
      <c r="M14" s="159" t="str">
        <f t="shared" si="3"/>
        <v/>
      </c>
      <c r="N14"/>
      <c r="O14" s="157">
        <f>IF($E$43="M", $I$44+2*(100-$I$44)/12, $I$44+4*(100-$I$44)/30)</f>
        <v>50</v>
      </c>
      <c r="P14" s="56">
        <v>6</v>
      </c>
      <c r="Q14" s="158">
        <f>(O14-100*SUM($D$50:D59)/$E$44)</f>
        <v>50</v>
      </c>
    </row>
    <row r="15" spans="1:17" x14ac:dyDescent="0.2">
      <c r="A15" s="3">
        <f>I1SA!A13</f>
        <v>10</v>
      </c>
      <c r="B15" s="337" t="str">
        <f>IF('1. Halbjahr'!B13&lt;&gt;"", '1. Halbjahr'!B13, "")</f>
        <v/>
      </c>
      <c r="C15" s="335"/>
      <c r="D15" s="2"/>
      <c r="E15" s="341"/>
      <c r="F15" s="339" t="str">
        <f>IF(APRohpunkte!AG14="",'Eingabe Abitur'!Q29,APRohpunkte!AG14)</f>
        <v/>
      </c>
      <c r="G15" s="3" t="str">
        <f t="shared" ca="1" si="0"/>
        <v/>
      </c>
      <c r="H15" s="344" t="str">
        <f>'Eingabe Abitur'!X29</f>
        <v/>
      </c>
      <c r="I15" s="349" t="str">
        <f t="shared" ca="1" si="1"/>
        <v/>
      </c>
      <c r="J15" s="361" t="str">
        <f t="shared" ca="1" si="2"/>
        <v/>
      </c>
      <c r="K15" s="358" t="str">
        <f ca="1">IF(J15="","",((SUM(C15:E15)+IF(diNo!D13="FOS",3,2)*J15))/(COUNT(C15:E15)+IF(diNo!D13="FOS",3,2)))</f>
        <v/>
      </c>
      <c r="M15" s="159" t="str">
        <f t="shared" si="3"/>
        <v/>
      </c>
      <c r="N15"/>
      <c r="O15" s="157">
        <f>IF($E$43="M",$I$44+1*(100-$I$44)/12, $I$44+2*(100-$I$44)/30)</f>
        <v>45</v>
      </c>
      <c r="P15" s="56">
        <v>5</v>
      </c>
      <c r="Q15" s="158">
        <f>(O15-100*SUM($D$50:D60)/$E$44)</f>
        <v>45</v>
      </c>
    </row>
    <row r="16" spans="1:17" x14ac:dyDescent="0.2">
      <c r="A16" s="3">
        <f>I1SA!A14</f>
        <v>11</v>
      </c>
      <c r="B16" s="337" t="str">
        <f>IF('1. Halbjahr'!B14&lt;&gt;"", '1. Halbjahr'!B14, "")</f>
        <v/>
      </c>
      <c r="C16" s="335"/>
      <c r="D16" s="2"/>
      <c r="E16" s="341"/>
      <c r="F16" s="339" t="str">
        <f>IF(APRohpunkte!AG15="",'Eingabe Abitur'!Q31,APRohpunkte!AG15)</f>
        <v/>
      </c>
      <c r="G16" s="3" t="str">
        <f t="shared" ca="1" si="0"/>
        <v/>
      </c>
      <c r="H16" s="344" t="str">
        <f>'Eingabe Abitur'!X31</f>
        <v/>
      </c>
      <c r="I16" s="351" t="str">
        <f t="shared" ca="1" si="1"/>
        <v/>
      </c>
      <c r="J16" s="361" t="str">
        <f t="shared" ca="1" si="2"/>
        <v/>
      </c>
      <c r="K16" s="358" t="str">
        <f ca="1">IF(J16="","",((SUM(C16:E16)+IF(diNo!D14="FOS",3,2)*J16))/(COUNT(C16:E16)+IF(diNo!D14="FOS",3,2)))</f>
        <v/>
      </c>
      <c r="M16" s="159" t="str">
        <f t="shared" si="3"/>
        <v/>
      </c>
      <c r="N16"/>
      <c r="O16" s="157">
        <f>$I$44</f>
        <v>40</v>
      </c>
      <c r="P16" s="56">
        <v>4</v>
      </c>
      <c r="Q16" s="158">
        <f>(O16-100*SUM($D$50:D61)/$E$44)</f>
        <v>40</v>
      </c>
    </row>
    <row r="17" spans="1:17" x14ac:dyDescent="0.2">
      <c r="A17" s="3">
        <f>I1SA!A15</f>
        <v>12</v>
      </c>
      <c r="B17" s="337" t="str">
        <f>IF('1. Halbjahr'!B15&lt;&gt;"", '1. Halbjahr'!B15, "")</f>
        <v/>
      </c>
      <c r="C17" s="335"/>
      <c r="D17" s="2"/>
      <c r="E17" s="341"/>
      <c r="F17" s="339" t="str">
        <f>IF(APRohpunkte!AG16="",'Eingabe Abitur'!Q33,APRohpunkte!AG16)</f>
        <v/>
      </c>
      <c r="G17" s="3" t="str">
        <f t="shared" ca="1" si="0"/>
        <v/>
      </c>
      <c r="H17" s="344" t="str">
        <f>'Eingabe Abitur'!X33</f>
        <v/>
      </c>
      <c r="I17" s="348" t="str">
        <f t="shared" ca="1" si="1"/>
        <v/>
      </c>
      <c r="J17" s="361" t="str">
        <f t="shared" ca="1" si="2"/>
        <v/>
      </c>
      <c r="K17" s="358" t="str">
        <f ca="1">IF(J17="","",((SUM(C17:E17)+IF(diNo!D15="FOS",3,2)*J17))/(COUNT(C17:E17)+IF(diNo!D15="FOS",3,2)))</f>
        <v/>
      </c>
      <c r="M17" s="159" t="str">
        <f t="shared" si="3"/>
        <v/>
      </c>
      <c r="N17"/>
      <c r="O17" s="157">
        <f>($G$44+2*($I$44-$G$44)/3)</f>
        <v>33.333333333333336</v>
      </c>
      <c r="P17" s="56">
        <v>3</v>
      </c>
      <c r="Q17" s="158">
        <f>(O17-100*SUM($D$50:D62)/$E$44)</f>
        <v>33.333333333333336</v>
      </c>
    </row>
    <row r="18" spans="1:17" x14ac:dyDescent="0.2">
      <c r="A18" s="3">
        <f>I1SA!A16</f>
        <v>13</v>
      </c>
      <c r="B18" s="337" t="str">
        <f>IF('1. Halbjahr'!B16&lt;&gt;"", '1. Halbjahr'!B16, "")</f>
        <v/>
      </c>
      <c r="C18" s="335"/>
      <c r="D18" s="2"/>
      <c r="E18" s="341"/>
      <c r="F18" s="339" t="str">
        <f>IF(APRohpunkte!AG17="",'Eingabe Abitur'!Q35,APRohpunkte!AG17)</f>
        <v/>
      </c>
      <c r="G18" s="3" t="str">
        <f t="shared" ca="1" si="0"/>
        <v/>
      </c>
      <c r="H18" s="344" t="str">
        <f>'Eingabe Abitur'!X35</f>
        <v/>
      </c>
      <c r="I18" s="348" t="str">
        <f t="shared" ca="1" si="1"/>
        <v/>
      </c>
      <c r="J18" s="361" t="str">
        <f t="shared" ca="1" si="2"/>
        <v/>
      </c>
      <c r="K18" s="358" t="str">
        <f ca="1">IF(J18="","",((SUM(C18:E18)+IF(diNo!D16="FOS",3,2)*J18))/(COUNT(C18:E18)+IF(diNo!D16="FOS",3,2)))</f>
        <v/>
      </c>
      <c r="M18" s="159" t="str">
        <f t="shared" si="3"/>
        <v/>
      </c>
      <c r="N18"/>
      <c r="O18" s="157">
        <f>($G$44+($I$44-$G$44)/3)</f>
        <v>26.666666666666668</v>
      </c>
      <c r="P18" s="56">
        <v>2</v>
      </c>
      <c r="Q18" s="158">
        <f>(O18-100*SUM($D$50:D63)/$E$44)</f>
        <v>26.666666666666668</v>
      </c>
    </row>
    <row r="19" spans="1:17" x14ac:dyDescent="0.2">
      <c r="A19" s="3">
        <f>I1SA!A17</f>
        <v>14</v>
      </c>
      <c r="B19" s="337" t="str">
        <f>IF('1. Halbjahr'!B17&lt;&gt;"", '1. Halbjahr'!B17, "")</f>
        <v/>
      </c>
      <c r="C19" s="335"/>
      <c r="D19" s="2"/>
      <c r="E19" s="341"/>
      <c r="F19" s="339" t="str">
        <f>IF(APRohpunkte!AG18="",'Eingabe Abitur'!Q37,APRohpunkte!AG18)</f>
        <v/>
      </c>
      <c r="G19" s="3" t="str">
        <f t="shared" ca="1" si="0"/>
        <v/>
      </c>
      <c r="H19" s="344" t="str">
        <f>'Eingabe Abitur'!X37</f>
        <v/>
      </c>
      <c r="I19" s="348" t="str">
        <f t="shared" ca="1" si="1"/>
        <v/>
      </c>
      <c r="J19" s="361" t="str">
        <f t="shared" ca="1" si="2"/>
        <v/>
      </c>
      <c r="K19" s="358" t="str">
        <f ca="1">IF(J19="","",((SUM(C19:E19)+IF(diNo!D17="FOS",3,2)*J19))/(COUNT(C19:E19)+IF(diNo!D17="FOS",3,2)))</f>
        <v/>
      </c>
      <c r="M19" s="159" t="str">
        <f t="shared" si="3"/>
        <v/>
      </c>
      <c r="N19"/>
      <c r="O19" s="157">
        <f>$G$44-0.1</f>
        <v>19.899999999999999</v>
      </c>
      <c r="P19" s="56">
        <v>1</v>
      </c>
      <c r="Q19" s="158">
        <f>(O19-100*SUM($D$50:D64)/$E$44)</f>
        <v>19.899999999999999</v>
      </c>
    </row>
    <row r="20" spans="1:17" x14ac:dyDescent="0.2">
      <c r="A20" s="3">
        <f>I1SA!A18</f>
        <v>15</v>
      </c>
      <c r="B20" s="337" t="str">
        <f>IF('1. Halbjahr'!B18&lt;&gt;"", '1. Halbjahr'!B18, "")</f>
        <v/>
      </c>
      <c r="C20" s="335"/>
      <c r="D20" s="2"/>
      <c r="E20" s="341"/>
      <c r="F20" s="339" t="str">
        <f>IF(APRohpunkte!AG19="",'Eingabe Abitur'!Q39,APRohpunkte!AG19)</f>
        <v/>
      </c>
      <c r="G20" s="3" t="str">
        <f t="shared" ca="1" si="0"/>
        <v/>
      </c>
      <c r="H20" s="344" t="str">
        <f>'Eingabe Abitur'!X39</f>
        <v/>
      </c>
      <c r="I20" s="349" t="str">
        <f t="shared" ca="1" si="1"/>
        <v/>
      </c>
      <c r="J20" s="361" t="str">
        <f t="shared" ca="1" si="2"/>
        <v/>
      </c>
      <c r="K20" s="358" t="str">
        <f ca="1">IF(J20="","",((SUM(C20:E20)+IF(diNo!D18="FOS",3,2)*J20))/(COUNT(C20:E20)+IF(diNo!D18="FOS",3,2)))</f>
        <v/>
      </c>
      <c r="M20" s="159" t="str">
        <f t="shared" si="3"/>
        <v/>
      </c>
      <c r="N20"/>
      <c r="O20" s="157">
        <v>0</v>
      </c>
      <c r="P20" s="56">
        <v>0</v>
      </c>
      <c r="Q20">
        <v>0</v>
      </c>
    </row>
    <row r="21" spans="1:17" ht="11.25" customHeight="1" x14ac:dyDescent="0.2">
      <c r="A21" s="3">
        <f>I1SA!A19</f>
        <v>16</v>
      </c>
      <c r="B21" s="337" t="str">
        <f>IF('1. Halbjahr'!B19&lt;&gt;"", '1. Halbjahr'!B19, "")</f>
        <v/>
      </c>
      <c r="C21" s="335"/>
      <c r="D21" s="2"/>
      <c r="E21" s="341"/>
      <c r="F21" s="339" t="str">
        <f>IF(APRohpunkte!AG20="",'Eingabe Abitur'!Q41,APRohpunkte!AG20)</f>
        <v/>
      </c>
      <c r="G21" s="3" t="str">
        <f t="shared" ca="1" si="0"/>
        <v/>
      </c>
      <c r="H21" s="344" t="str">
        <f>'Eingabe Abitur'!X41</f>
        <v/>
      </c>
      <c r="I21" s="351" t="str">
        <f t="shared" ca="1" si="1"/>
        <v/>
      </c>
      <c r="J21" s="361" t="str">
        <f t="shared" ca="1" si="2"/>
        <v/>
      </c>
      <c r="K21" s="358" t="str">
        <f ca="1">IF(J21="","",((SUM(C21:E21)+IF(diNo!D19="FOS",3,2)*J21))/(COUNT(C21:E21)+IF(diNo!D19="FOS",3,2)))</f>
        <v/>
      </c>
      <c r="M21" s="159" t="str">
        <f t="shared" si="3"/>
        <v/>
      </c>
    </row>
    <row r="22" spans="1:17" x14ac:dyDescent="0.2">
      <c r="A22" s="3">
        <f>I1SA!A20</f>
        <v>17</v>
      </c>
      <c r="B22" s="337" t="str">
        <f>IF('1. Halbjahr'!B20&lt;&gt;"", '1. Halbjahr'!B20, "")</f>
        <v/>
      </c>
      <c r="C22" s="335"/>
      <c r="D22" s="2"/>
      <c r="E22" s="341"/>
      <c r="F22" s="339" t="str">
        <f>IF(APRohpunkte!AG21="",'Eingabe Abitur'!Q43,APRohpunkte!AG21)</f>
        <v/>
      </c>
      <c r="G22" s="3" t="str">
        <f t="shared" ca="1" si="0"/>
        <v/>
      </c>
      <c r="H22" s="344" t="str">
        <f>'Eingabe Abitur'!X43</f>
        <v/>
      </c>
      <c r="I22" s="349" t="str">
        <f t="shared" ca="1" si="1"/>
        <v/>
      </c>
      <c r="J22" s="361" t="str">
        <f t="shared" ca="1" si="2"/>
        <v/>
      </c>
      <c r="K22" s="358" t="str">
        <f ca="1">IF(J22="","",((SUM(C22:E22)+IF(diNo!D20="FOS",3,2)*J22))/(COUNT(C22:E22)+IF(diNo!D20="FOS",3,2)))</f>
        <v/>
      </c>
      <c r="M22" s="159" t="str">
        <f t="shared" si="3"/>
        <v/>
      </c>
    </row>
    <row r="23" spans="1:17" x14ac:dyDescent="0.2">
      <c r="A23" s="3">
        <f>I1SA!A21</f>
        <v>18</v>
      </c>
      <c r="B23" s="337" t="str">
        <f>IF('1. Halbjahr'!B21&lt;&gt;"", '1. Halbjahr'!B21, "")</f>
        <v/>
      </c>
      <c r="C23" s="335"/>
      <c r="D23" s="2"/>
      <c r="E23" s="341"/>
      <c r="F23" s="339" t="str">
        <f>IF(APRohpunkte!AG22="",'Eingabe Abitur'!Q45,APRohpunkte!AG22)</f>
        <v/>
      </c>
      <c r="G23" s="3" t="str">
        <f t="shared" ca="1" si="0"/>
        <v/>
      </c>
      <c r="H23" s="344" t="str">
        <f>'Eingabe Abitur'!X45</f>
        <v/>
      </c>
      <c r="I23" s="351" t="str">
        <f t="shared" ca="1" si="1"/>
        <v/>
      </c>
      <c r="J23" s="361" t="str">
        <f t="shared" ca="1" si="2"/>
        <v/>
      </c>
      <c r="K23" s="358" t="str">
        <f ca="1">IF(J23="","",((SUM(C23:E23)+IF(diNo!D21="FOS",3,2)*J23))/(COUNT(C23:E23)+IF(diNo!D21="FOS",3,2)))</f>
        <v/>
      </c>
      <c r="M23" s="159" t="str">
        <f t="shared" si="3"/>
        <v/>
      </c>
    </row>
    <row r="24" spans="1:17" x14ac:dyDescent="0.2">
      <c r="A24" s="3">
        <f>I1SA!A22</f>
        <v>19</v>
      </c>
      <c r="B24" s="337" t="str">
        <f>IF('1. Halbjahr'!B22&lt;&gt;"", '1. Halbjahr'!B22, "")</f>
        <v/>
      </c>
      <c r="C24" s="335"/>
      <c r="D24" s="2"/>
      <c r="E24" s="341"/>
      <c r="F24" s="339" t="str">
        <f>IF(APRohpunkte!AG23="",'Eingabe Abitur'!Q47,APRohpunkte!AG23)</f>
        <v/>
      </c>
      <c r="G24" s="3" t="str">
        <f t="shared" ca="1" si="0"/>
        <v/>
      </c>
      <c r="H24" s="344" t="str">
        <f>'Eingabe Abitur'!X47</f>
        <v/>
      </c>
      <c r="I24" s="348" t="str">
        <f t="shared" ca="1" si="1"/>
        <v/>
      </c>
      <c r="J24" s="361" t="str">
        <f t="shared" ca="1" si="2"/>
        <v/>
      </c>
      <c r="K24" s="358" t="str">
        <f ca="1">IF(J24="","",((SUM(C24:E24)+IF(diNo!D22="FOS",3,2)*J24))/(COUNT(C24:E24)+IF(diNo!D22="FOS",3,2)))</f>
        <v/>
      </c>
      <c r="M24" s="159" t="str">
        <f t="shared" si="3"/>
        <v/>
      </c>
    </row>
    <row r="25" spans="1:17" x14ac:dyDescent="0.2">
      <c r="A25" s="3">
        <f>I1SA!A23</f>
        <v>20</v>
      </c>
      <c r="B25" s="337" t="str">
        <f>IF('1. Halbjahr'!B23&lt;&gt;"", '1. Halbjahr'!B23, "")</f>
        <v/>
      </c>
      <c r="C25" s="335"/>
      <c r="D25" s="2"/>
      <c r="E25" s="341"/>
      <c r="F25" s="339" t="str">
        <f>IF(APRohpunkte!AG24="",'Eingabe Abitur'!Q49,APRohpunkte!AG24)</f>
        <v/>
      </c>
      <c r="G25" s="3" t="str">
        <f t="shared" ca="1" si="0"/>
        <v/>
      </c>
      <c r="H25" s="344" t="str">
        <f>'Eingabe Abitur'!X49</f>
        <v/>
      </c>
      <c r="I25" s="348" t="str">
        <f t="shared" ca="1" si="1"/>
        <v/>
      </c>
      <c r="J25" s="361" t="str">
        <f t="shared" ca="1" si="2"/>
        <v/>
      </c>
      <c r="K25" s="358" t="str">
        <f ca="1">IF(J25="","",((SUM(C25:E25)+IF(diNo!D23="FOS",3,2)*J25))/(COUNT(C25:E25)+IF(diNo!D23="FOS",3,2)))</f>
        <v/>
      </c>
      <c r="M25" s="159" t="str">
        <f t="shared" si="3"/>
        <v/>
      </c>
    </row>
    <row r="26" spans="1:17" x14ac:dyDescent="0.2">
      <c r="A26" s="3">
        <f>I1SA!A24</f>
        <v>21</v>
      </c>
      <c r="B26" s="337" t="str">
        <f>IF('1. Halbjahr'!B24&lt;&gt;"", '1. Halbjahr'!B24, "")</f>
        <v/>
      </c>
      <c r="C26" s="335"/>
      <c r="D26" s="2"/>
      <c r="E26" s="341"/>
      <c r="F26" s="339" t="str">
        <f>IF(APRohpunkte!AG25="",'Eingabe Abitur'!Q51,APRohpunkte!AG25)</f>
        <v/>
      </c>
      <c r="G26" s="3" t="str">
        <f t="shared" ca="1" si="0"/>
        <v/>
      </c>
      <c r="H26" s="344" t="str">
        <f>'Eingabe Abitur'!X51</f>
        <v/>
      </c>
      <c r="I26" s="348" t="str">
        <f t="shared" ca="1" si="1"/>
        <v/>
      </c>
      <c r="J26" s="361" t="str">
        <f t="shared" ca="1" si="2"/>
        <v/>
      </c>
      <c r="K26" s="358" t="str">
        <f ca="1">IF(J26="","",((SUM(C26:E26)+IF(diNo!D24="FOS",3,2)*J26))/(COUNT(C26:E26)+IF(diNo!D24="FOS",3,2)))</f>
        <v/>
      </c>
      <c r="M26" s="159" t="str">
        <f t="shared" si="3"/>
        <v/>
      </c>
    </row>
    <row r="27" spans="1:17" x14ac:dyDescent="0.2">
      <c r="A27" s="3">
        <f>I1SA!A25</f>
        <v>22</v>
      </c>
      <c r="B27" s="337" t="str">
        <f>IF('1. Halbjahr'!B25&lt;&gt;"", '1. Halbjahr'!B25, "")</f>
        <v/>
      </c>
      <c r="C27" s="335"/>
      <c r="D27" s="2"/>
      <c r="E27" s="341"/>
      <c r="F27" s="339" t="str">
        <f>IF(APRohpunkte!AG26="",'Eingabe Abitur'!Q53,APRohpunkte!AG26)</f>
        <v/>
      </c>
      <c r="G27" s="3" t="str">
        <f t="shared" ca="1" si="0"/>
        <v/>
      </c>
      <c r="H27" s="344" t="str">
        <f>'Eingabe Abitur'!X53</f>
        <v/>
      </c>
      <c r="I27" s="348" t="str">
        <f t="shared" ca="1" si="1"/>
        <v/>
      </c>
      <c r="J27" s="361" t="str">
        <f t="shared" ca="1" si="2"/>
        <v/>
      </c>
      <c r="K27" s="358" t="str">
        <f ca="1">IF(J27="","",((SUM(C27:E27)+IF(diNo!D25="FOS",3,2)*J27))/(COUNT(C27:E27)+IF(diNo!D25="FOS",3,2)))</f>
        <v/>
      </c>
      <c r="M27" s="159" t="str">
        <f t="shared" si="3"/>
        <v/>
      </c>
    </row>
    <row r="28" spans="1:17" x14ac:dyDescent="0.2">
      <c r="A28" s="3">
        <f>I1SA!A26</f>
        <v>23</v>
      </c>
      <c r="B28" s="337" t="str">
        <f>IF('1. Halbjahr'!B26&lt;&gt;"", '1. Halbjahr'!B26, "")</f>
        <v/>
      </c>
      <c r="C28" s="335"/>
      <c r="D28" s="2"/>
      <c r="E28" s="341"/>
      <c r="F28" s="339" t="str">
        <f>IF(APRohpunkte!AG27="",'Eingabe Abitur'!Q55,APRohpunkte!AG27)</f>
        <v/>
      </c>
      <c r="G28" s="3" t="str">
        <f t="shared" ca="1" si="0"/>
        <v/>
      </c>
      <c r="H28" s="344" t="str">
        <f>'Eingabe Abitur'!X55</f>
        <v/>
      </c>
      <c r="I28" s="349" t="str">
        <f t="shared" ca="1" si="1"/>
        <v/>
      </c>
      <c r="J28" s="361" t="str">
        <f t="shared" ca="1" si="2"/>
        <v/>
      </c>
      <c r="K28" s="358" t="str">
        <f ca="1">IF(J28="","",((SUM(C28:E28)+IF(diNo!D26="FOS",3,2)*J28))/(COUNT(C28:E28)+IF(diNo!D26="FOS",3,2)))</f>
        <v/>
      </c>
      <c r="M28" s="159" t="str">
        <f t="shared" si="3"/>
        <v/>
      </c>
    </row>
    <row r="29" spans="1:17" x14ac:dyDescent="0.2">
      <c r="A29" s="3">
        <f>I1SA!A27</f>
        <v>24</v>
      </c>
      <c r="B29" s="337" t="str">
        <f>IF('1. Halbjahr'!B27&lt;&gt;"", '1. Halbjahr'!B27, "")</f>
        <v/>
      </c>
      <c r="C29" s="335"/>
      <c r="D29" s="2"/>
      <c r="E29" s="341"/>
      <c r="F29" s="339" t="str">
        <f>IF(APRohpunkte!AG28="",'Eingabe Abitur'!Q57,APRohpunkte!AG28)</f>
        <v/>
      </c>
      <c r="G29" s="3" t="str">
        <f t="shared" ca="1" si="0"/>
        <v/>
      </c>
      <c r="H29" s="344" t="str">
        <f>'Eingabe Abitur'!X57</f>
        <v/>
      </c>
      <c r="I29" s="349" t="str">
        <f t="shared" ca="1" si="1"/>
        <v/>
      </c>
      <c r="J29" s="361" t="str">
        <f t="shared" ca="1" si="2"/>
        <v/>
      </c>
      <c r="K29" s="358" t="str">
        <f ca="1">IF(J29="","",((SUM(C29:E29)+IF(diNo!D27="FOS",3,2)*J29))/(COUNT(C29:E29)+IF(diNo!D27="FOS",3,2)))</f>
        <v/>
      </c>
      <c r="M29" s="159" t="str">
        <f t="shared" si="3"/>
        <v/>
      </c>
    </row>
    <row r="30" spans="1:17" x14ac:dyDescent="0.2">
      <c r="A30" s="3">
        <f>I1SA!A28</f>
        <v>25</v>
      </c>
      <c r="B30" s="337" t="str">
        <f>IF('1. Halbjahr'!B28&lt;&gt;"", '1. Halbjahr'!B28, "")</f>
        <v/>
      </c>
      <c r="C30" s="335"/>
      <c r="D30" s="2"/>
      <c r="E30" s="341"/>
      <c r="F30" s="339" t="str">
        <f>IF(APRohpunkte!AG29="",'Eingabe Abitur'!Q59,APRohpunkte!AG29)</f>
        <v/>
      </c>
      <c r="G30" s="3" t="str">
        <f t="shared" ca="1" si="0"/>
        <v/>
      </c>
      <c r="H30" s="344" t="str">
        <f>'Eingabe Abitur'!X59</f>
        <v/>
      </c>
      <c r="I30" s="349" t="str">
        <f t="shared" ca="1" si="1"/>
        <v/>
      </c>
      <c r="J30" s="361" t="str">
        <f t="shared" ca="1" si="2"/>
        <v/>
      </c>
      <c r="K30" s="358" t="str">
        <f ca="1">IF(J30="","",((SUM(C30:E30)+IF(diNo!D28="FOS",3,2)*J30))/(COUNT(C30:E30)+IF(diNo!D28="FOS",3,2)))</f>
        <v/>
      </c>
      <c r="M30" s="159" t="str">
        <f t="shared" si="3"/>
        <v/>
      </c>
    </row>
    <row r="31" spans="1:17" x14ac:dyDescent="0.2">
      <c r="A31" s="3">
        <f>I1SA!A29</f>
        <v>26</v>
      </c>
      <c r="B31" s="337" t="str">
        <f>IF('1. Halbjahr'!B29&lt;&gt;"", '1. Halbjahr'!B29, "")</f>
        <v/>
      </c>
      <c r="C31" s="335"/>
      <c r="D31" s="2"/>
      <c r="E31" s="341"/>
      <c r="F31" s="339" t="str">
        <f>IF(APRohpunkte!AG30="",'Eingabe Abitur'!Q61,APRohpunkte!AG30)</f>
        <v/>
      </c>
      <c r="G31" s="3" t="str">
        <f t="shared" ca="1" si="0"/>
        <v/>
      </c>
      <c r="H31" s="344" t="str">
        <f>'Eingabe Abitur'!X61</f>
        <v/>
      </c>
      <c r="I31" s="351" t="str">
        <f t="shared" ca="1" si="1"/>
        <v/>
      </c>
      <c r="J31" s="361" t="str">
        <f t="shared" ca="1" si="2"/>
        <v/>
      </c>
      <c r="K31" s="358" t="str">
        <f ca="1">IF(J31="","",((SUM(C31:E31)+IF(diNo!D29="FOS",3,2)*J31))/(COUNT(C31:E31)+IF(diNo!D29="FOS",3,2)))</f>
        <v/>
      </c>
      <c r="M31" s="159" t="str">
        <f t="shared" si="3"/>
        <v/>
      </c>
    </row>
    <row r="32" spans="1:17" x14ac:dyDescent="0.2">
      <c r="A32" s="3">
        <f>I1SA!A30</f>
        <v>27</v>
      </c>
      <c r="B32" s="337" t="str">
        <f>IF('1. Halbjahr'!B30&lt;&gt;"", '1. Halbjahr'!B30, "")</f>
        <v/>
      </c>
      <c r="C32" s="335"/>
      <c r="D32" s="2"/>
      <c r="E32" s="341"/>
      <c r="F32" s="339" t="str">
        <f>IF(APRohpunkte!AG31="",'Eingabe Abitur'!Q63,APRohpunkte!AG31)</f>
        <v/>
      </c>
      <c r="G32" s="3" t="str">
        <f t="shared" ca="1" si="0"/>
        <v/>
      </c>
      <c r="H32" s="344" t="str">
        <f>'Eingabe Abitur'!X63</f>
        <v/>
      </c>
      <c r="I32" s="348" t="str">
        <f t="shared" ca="1" si="1"/>
        <v/>
      </c>
      <c r="J32" s="361" t="str">
        <f t="shared" ca="1" si="2"/>
        <v/>
      </c>
      <c r="K32" s="358" t="str">
        <f ca="1">IF(J32="","",((SUM(C32:E32)+IF(diNo!D30="FOS",3,2)*J32))/(COUNT(C32:E32)+IF(diNo!D30="FOS",3,2)))</f>
        <v/>
      </c>
      <c r="M32" s="159" t="str">
        <f t="shared" si="3"/>
        <v/>
      </c>
    </row>
    <row r="33" spans="1:13" x14ac:dyDescent="0.2">
      <c r="A33" s="3">
        <f>I1SA!A31</f>
        <v>28</v>
      </c>
      <c r="B33" s="337" t="str">
        <f>IF('1. Halbjahr'!B31&lt;&gt;"", '1. Halbjahr'!B31, "")</f>
        <v/>
      </c>
      <c r="C33" s="335"/>
      <c r="D33" s="2"/>
      <c r="E33" s="341"/>
      <c r="F33" s="339" t="str">
        <f>IF(APRohpunkte!AG32="",'Eingabe Abitur'!Q65,APRohpunkte!AG32)</f>
        <v/>
      </c>
      <c r="G33" s="3" t="str">
        <f t="shared" ca="1" si="0"/>
        <v/>
      </c>
      <c r="H33" s="344" t="str">
        <f>'Eingabe Abitur'!X65</f>
        <v/>
      </c>
      <c r="I33" s="348" t="str">
        <f t="shared" ca="1" si="1"/>
        <v/>
      </c>
      <c r="J33" s="361" t="str">
        <f t="shared" ca="1" si="2"/>
        <v/>
      </c>
      <c r="K33" s="358" t="str">
        <f ca="1">IF(J33="","",((SUM(C33:E33)+IF(diNo!D31="FOS",3,2)*J33))/(COUNT(C33:E33)+IF(diNo!D31="FOS",3,2)))</f>
        <v/>
      </c>
      <c r="M33" s="159" t="str">
        <f t="shared" si="3"/>
        <v/>
      </c>
    </row>
    <row r="34" spans="1:13" x14ac:dyDescent="0.2">
      <c r="A34" s="3">
        <f>I1SA!A32</f>
        <v>29</v>
      </c>
      <c r="B34" s="337" t="str">
        <f>IF('1. Halbjahr'!B32&lt;&gt;"", '1. Halbjahr'!B32, "")</f>
        <v/>
      </c>
      <c r="C34" s="335"/>
      <c r="D34" s="2"/>
      <c r="E34" s="341"/>
      <c r="F34" s="339" t="str">
        <f>IF(APRohpunkte!AG33="",'Eingabe Abitur'!Q67,APRohpunkte!AG33)</f>
        <v/>
      </c>
      <c r="G34" s="3" t="str">
        <f t="shared" ca="1" si="0"/>
        <v/>
      </c>
      <c r="H34" s="344" t="str">
        <f>'Eingabe Abitur'!X67</f>
        <v/>
      </c>
      <c r="I34" s="349" t="str">
        <f t="shared" ca="1" si="1"/>
        <v/>
      </c>
      <c r="J34" s="361" t="str">
        <f t="shared" ca="1" si="2"/>
        <v/>
      </c>
      <c r="K34" s="358" t="str">
        <f ca="1">IF(J34="","",((SUM(C34:E34)+IF(diNo!D32="FOS",3,2)*J34))/(COUNT(C34:E34)+IF(diNo!D32="FOS",3,2)))</f>
        <v/>
      </c>
      <c r="M34" s="159" t="str">
        <f t="shared" si="3"/>
        <v/>
      </c>
    </row>
    <row r="35" spans="1:13" x14ac:dyDescent="0.2">
      <c r="A35" s="3">
        <f>I1SA!A33</f>
        <v>30</v>
      </c>
      <c r="B35" s="337" t="str">
        <f>IF('1. Halbjahr'!B33&lt;&gt;"", '1. Halbjahr'!B33, "")</f>
        <v/>
      </c>
      <c r="C35" s="335"/>
      <c r="D35" s="2"/>
      <c r="E35" s="341"/>
      <c r="F35" s="339" t="str">
        <f>IF(APRohpunkte!AG34="",'Eingabe Abitur'!Q69,APRohpunkte!AG34)</f>
        <v/>
      </c>
      <c r="G35" s="3" t="str">
        <f t="shared" ca="1" si="0"/>
        <v/>
      </c>
      <c r="H35" s="344" t="str">
        <f>'Eingabe Abitur'!X69</f>
        <v/>
      </c>
      <c r="I35" s="351" t="str">
        <f t="shared" ca="1" si="1"/>
        <v/>
      </c>
      <c r="J35" s="361" t="str">
        <f t="shared" ca="1" si="2"/>
        <v/>
      </c>
      <c r="K35" s="358" t="str">
        <f ca="1">IF(J35="","",((SUM(C35:E35)+IF(diNo!D33="FOS",3,2)*J35))/(COUNT(C35:E35)+IF(diNo!D33="FOS",3,2)))</f>
        <v/>
      </c>
      <c r="M35" s="159" t="str">
        <f t="shared" si="3"/>
        <v/>
      </c>
    </row>
    <row r="36" spans="1:13" x14ac:dyDescent="0.2">
      <c r="A36" s="3">
        <f>I1SA!A34</f>
        <v>31</v>
      </c>
      <c r="B36" s="337" t="str">
        <f>IF('1. Halbjahr'!B34&lt;&gt;"", '1. Halbjahr'!B34, "")</f>
        <v/>
      </c>
      <c r="C36" s="335"/>
      <c r="D36" s="2"/>
      <c r="E36" s="341"/>
      <c r="F36" s="339" t="str">
        <f>IF(APRohpunkte!AG35="",'Eingabe Abitur'!Q71,APRohpunkte!AG35)</f>
        <v/>
      </c>
      <c r="G36" s="3" t="str">
        <f t="shared" ca="1" si="0"/>
        <v/>
      </c>
      <c r="H36" s="344" t="str">
        <f>'Eingabe Abitur'!X71</f>
        <v/>
      </c>
      <c r="I36" s="349" t="str">
        <f t="shared" ca="1" si="1"/>
        <v/>
      </c>
      <c r="J36" s="361" t="str">
        <f t="shared" ca="1" si="2"/>
        <v/>
      </c>
      <c r="K36" s="358" t="str">
        <f ca="1">IF(J36="","",((SUM(C36:E36)+IF(diNo!D34="FOS",3,2)*J36))/(COUNT(C36:E36)+IF(diNo!D34="FOS",3,2)))</f>
        <v/>
      </c>
      <c r="M36" s="159" t="str">
        <f t="shared" si="3"/>
        <v/>
      </c>
    </row>
    <row r="37" spans="1:13" x14ac:dyDescent="0.2">
      <c r="A37" s="3">
        <f>I1SA!A35</f>
        <v>32</v>
      </c>
      <c r="B37" s="337" t="str">
        <f>IF('1. Halbjahr'!B35&lt;&gt;"", '1. Halbjahr'!B35, "")</f>
        <v/>
      </c>
      <c r="C37" s="335"/>
      <c r="D37" s="2"/>
      <c r="E37" s="341"/>
      <c r="F37" s="339" t="str">
        <f>IF(APRohpunkte!AG36="",'Eingabe Abitur'!Q73,APRohpunkte!AG36)</f>
        <v/>
      </c>
      <c r="G37" s="3" t="str">
        <f t="shared" ca="1" si="0"/>
        <v/>
      </c>
      <c r="H37" s="344" t="str">
        <f>'Eingabe Abitur'!X73</f>
        <v/>
      </c>
      <c r="I37" s="349" t="str">
        <f t="shared" ca="1" si="1"/>
        <v/>
      </c>
      <c r="J37" s="361" t="str">
        <f t="shared" ca="1" si="2"/>
        <v/>
      </c>
      <c r="K37" s="358" t="str">
        <f ca="1">IF(J37="","",((SUM(C37:E37)+IF(diNo!D35="FOS",3,2)*J37))/(COUNT(C37:E37)+IF(diNo!D35="FOS",3,2)))</f>
        <v/>
      </c>
      <c r="M37" s="159" t="str">
        <f t="shared" si="3"/>
        <v/>
      </c>
    </row>
    <row r="38" spans="1:13" x14ac:dyDescent="0.2">
      <c r="A38" s="3">
        <f>I1SA!A36</f>
        <v>33</v>
      </c>
      <c r="B38" s="337" t="str">
        <f>IF('1. Halbjahr'!B36&lt;&gt;"", '1. Halbjahr'!B36, "")</f>
        <v/>
      </c>
      <c r="C38" s="335"/>
      <c r="D38" s="2"/>
      <c r="E38" s="341"/>
      <c r="F38" s="339" t="str">
        <f>IF(APRohpunkte!AG37="",'Eingabe Abitur'!Q75,APRohpunkte!AG37)</f>
        <v/>
      </c>
      <c r="G38" s="3" t="str">
        <f t="shared" ca="1" si="0"/>
        <v/>
      </c>
      <c r="H38" s="344" t="str">
        <f>'Eingabe Abitur'!X75</f>
        <v/>
      </c>
      <c r="I38" s="351" t="str">
        <f t="shared" ca="1" si="1"/>
        <v/>
      </c>
      <c r="J38" s="361" t="str">
        <f t="shared" ca="1" si="2"/>
        <v/>
      </c>
      <c r="K38" s="358" t="str">
        <f ca="1">IF(J38="","",((SUM(C38:E38)+IF(diNo!D36="FOS",3,2)*J38))/(COUNT(C38:E38)+IF(diNo!D36="FOS",3,2)))</f>
        <v/>
      </c>
      <c r="M38" s="159" t="str">
        <f t="shared" si="3"/>
        <v/>
      </c>
    </row>
    <row r="39" spans="1:13" x14ac:dyDescent="0.2">
      <c r="A39" s="3">
        <f>I1SA!A37</f>
        <v>34</v>
      </c>
      <c r="B39" s="337" t="str">
        <f>IF('1. Halbjahr'!B37&lt;&gt;"", '1. Halbjahr'!B37, "")</f>
        <v/>
      </c>
      <c r="C39" s="335"/>
      <c r="D39" s="2"/>
      <c r="E39" s="341"/>
      <c r="F39" s="339" t="str">
        <f>IF(APRohpunkte!AG38="",'Eingabe Abitur'!Q77,APRohpunkte!AG38)</f>
        <v/>
      </c>
      <c r="G39" s="3" t="str">
        <f t="shared" ca="1" si="0"/>
        <v/>
      </c>
      <c r="H39" s="344" t="str">
        <f>'Eingabe Abitur'!X77</f>
        <v/>
      </c>
      <c r="I39" s="348" t="str">
        <f t="shared" ca="1" si="1"/>
        <v/>
      </c>
      <c r="J39" s="361" t="str">
        <f t="shared" ca="1" si="2"/>
        <v/>
      </c>
      <c r="K39" s="358" t="str">
        <f ca="1">IF(J39="","",((SUM(C39:E39)+IF(diNo!D37="FOS",3,2)*J39))/(COUNT(C39:E39)+IF(diNo!D37="FOS",3,2)))</f>
        <v/>
      </c>
      <c r="M39" s="159" t="str">
        <f t="shared" si="3"/>
        <v/>
      </c>
    </row>
    <row r="40" spans="1:13" ht="13.5" thickBot="1" x14ac:dyDescent="0.25">
      <c r="A40" s="333">
        <f>I1SA!A38</f>
        <v>35</v>
      </c>
      <c r="B40" s="338" t="str">
        <f>IF('1. Halbjahr'!B38&lt;&gt;"", '1. Halbjahr'!B38, "")</f>
        <v/>
      </c>
      <c r="C40" s="336"/>
      <c r="D40" s="334"/>
      <c r="E40" s="342"/>
      <c r="F40" s="340" t="str">
        <f>IF(APRohpunkte!AG39="",'Eingabe Abitur'!Q79,APRohpunkte!AG39)</f>
        <v/>
      </c>
      <c r="G40" s="333" t="str">
        <f t="shared" ca="1" si="0"/>
        <v/>
      </c>
      <c r="H40" s="344" t="str">
        <f>'Eingabe Abitur'!X79</f>
        <v/>
      </c>
      <c r="I40" s="350" t="str">
        <f t="shared" ca="1" si="1"/>
        <v/>
      </c>
      <c r="J40" s="362" t="str">
        <f t="shared" ca="1" si="2"/>
        <v/>
      </c>
      <c r="K40" s="359" t="str">
        <f ca="1">IF(J40="","",((SUM(C40:E40)+IF(diNo!D38="FOS",3,2)*J40))/(COUNT(C40:E40)+IF(diNo!D38="FOS",3,2)))</f>
        <v/>
      </c>
      <c r="M40" s="159" t="str">
        <f t="shared" si="3"/>
        <v/>
      </c>
    </row>
    <row r="41" spans="1:13" ht="13.5" thickBot="1" x14ac:dyDescent="0.25">
      <c r="B41" s="1" t="s">
        <v>39</v>
      </c>
      <c r="E41" s="356"/>
      <c r="G41" s="331" t="e">
        <f ca="1">AVERAGE(G6:G40)</f>
        <v>#DIV/0!</v>
      </c>
      <c r="H41" s="332" t="e">
        <f>AVERAGE(H6:H40)</f>
        <v>#DIV/0!</v>
      </c>
      <c r="I41" s="330"/>
      <c r="J41" s="363" t="e">
        <f ca="1">AVERAGE(J6:J40)</f>
        <v>#DIV/0!</v>
      </c>
      <c r="K41" s="360"/>
    </row>
    <row r="42" spans="1:13" ht="13.5" thickBot="1" x14ac:dyDescent="0.25">
      <c r="B42" s="1" t="s">
        <v>32</v>
      </c>
      <c r="E42" s="24" t="s">
        <v>15</v>
      </c>
    </row>
    <row r="43" spans="1:13" ht="13.5" thickBot="1" x14ac:dyDescent="0.25">
      <c r="B43" s="1" t="s">
        <v>34</v>
      </c>
      <c r="E43" s="29" t="s">
        <v>25</v>
      </c>
      <c r="G43" s="479" t="s">
        <v>38</v>
      </c>
      <c r="H43" s="479"/>
      <c r="I43" s="479"/>
      <c r="J43" s="4"/>
    </row>
    <row r="44" spans="1:13" x14ac:dyDescent="0.2">
      <c r="B44" s="1" t="s">
        <v>35</v>
      </c>
      <c r="E44" s="30">
        <v>100</v>
      </c>
      <c r="F44" s="25" t="s">
        <v>36</v>
      </c>
      <c r="G44" s="9">
        <v>20</v>
      </c>
      <c r="H44" s="25" t="s">
        <v>37</v>
      </c>
      <c r="I44" s="9">
        <v>40</v>
      </c>
      <c r="J44" s="59"/>
    </row>
    <row r="45" spans="1:13" x14ac:dyDescent="0.2">
      <c r="G45" s="28"/>
      <c r="I45" s="28"/>
      <c r="J45" s="28"/>
    </row>
    <row r="46" spans="1:13" x14ac:dyDescent="0.2">
      <c r="G46" s="28"/>
      <c r="I46" s="28"/>
      <c r="J46" s="28"/>
    </row>
    <row r="47" spans="1:13" x14ac:dyDescent="0.2">
      <c r="G47" s="28"/>
      <c r="H47" s="4"/>
    </row>
    <row r="48" spans="1:13" x14ac:dyDescent="0.2">
      <c r="G48" s="28"/>
      <c r="H48" s="4"/>
    </row>
    <row r="49" spans="4:12" x14ac:dyDescent="0.2">
      <c r="D49" s="216"/>
      <c r="E49" s="4" t="s">
        <v>21</v>
      </c>
      <c r="F49" s="4" t="s">
        <v>22</v>
      </c>
      <c r="G49" s="4" t="s">
        <v>14</v>
      </c>
      <c r="H49" s="4" t="s">
        <v>4</v>
      </c>
      <c r="I49" s="1" t="s">
        <v>13</v>
      </c>
      <c r="J49" s="1" t="s">
        <v>4</v>
      </c>
      <c r="L49" s="1" t="s">
        <v>13</v>
      </c>
    </row>
    <row r="50" spans="4:12" x14ac:dyDescent="0.2">
      <c r="E50" s="368">
        <f t="shared" ref="E50:E64" si="4">ROUNDDOWN($Q4/1000*$E$44, 1)*10</f>
        <v>100</v>
      </c>
      <c r="F50" s="162">
        <f>E51+0.5</f>
        <v>95.5</v>
      </c>
      <c r="G50" s="213">
        <v>15</v>
      </c>
      <c r="H50" s="71">
        <f ca="1">COUNTIF(G$6:G$40,15)</f>
        <v>0</v>
      </c>
      <c r="I50" s="74" t="e">
        <f ca="1">+H50/(SUM($H$50:$H$65))</f>
        <v>#DIV/0!</v>
      </c>
      <c r="J50" s="11"/>
      <c r="L50" s="11"/>
    </row>
    <row r="51" spans="4:12" x14ac:dyDescent="0.2">
      <c r="E51" s="367">
        <f t="shared" si="4"/>
        <v>95</v>
      </c>
      <c r="F51" s="160">
        <f t="shared" ref="F51:F63" si="5">E52+0.5</f>
        <v>90.5</v>
      </c>
      <c r="G51" s="214">
        <v>14</v>
      </c>
      <c r="H51" s="31">
        <f ca="1">COUNTIF(G$6:G$40,14)</f>
        <v>0</v>
      </c>
      <c r="I51" s="75" t="e">
        <f t="shared" ref="I51:I65" ca="1" si="6">+H51/(SUM($H$50:$H$65))</f>
        <v>#DIV/0!</v>
      </c>
      <c r="J51" s="34">
        <f ca="1">+H50+H51+H52</f>
        <v>0</v>
      </c>
      <c r="L51" s="36" t="e">
        <f ca="1">+I50+I51+I52</f>
        <v>#DIV/0!</v>
      </c>
    </row>
    <row r="52" spans="4:12" x14ac:dyDescent="0.2">
      <c r="E52" s="369">
        <f t="shared" si="4"/>
        <v>90</v>
      </c>
      <c r="F52" s="163">
        <f t="shared" si="5"/>
        <v>85.5</v>
      </c>
      <c r="G52" s="215">
        <v>13</v>
      </c>
      <c r="H52" s="72">
        <f ca="1">COUNTIF(G$6:G$40,13)</f>
        <v>0</v>
      </c>
      <c r="I52" s="75" t="e">
        <f t="shared" ca="1" si="6"/>
        <v>#DIV/0!</v>
      </c>
      <c r="J52" s="35"/>
      <c r="L52" s="35"/>
    </row>
    <row r="53" spans="4:12" x14ac:dyDescent="0.2">
      <c r="E53" s="368">
        <f t="shared" si="4"/>
        <v>85</v>
      </c>
      <c r="F53" s="162">
        <f t="shared" si="5"/>
        <v>80.5</v>
      </c>
      <c r="G53" s="214">
        <v>12</v>
      </c>
      <c r="H53" s="71">
        <f ca="1">COUNTIF(G$6:G$40,12)</f>
        <v>0</v>
      </c>
      <c r="I53" s="74" t="e">
        <f t="shared" ca="1" si="6"/>
        <v>#DIV/0!</v>
      </c>
      <c r="J53" s="11"/>
      <c r="L53" s="11"/>
    </row>
    <row r="54" spans="4:12" x14ac:dyDescent="0.2">
      <c r="E54" s="367">
        <f t="shared" si="4"/>
        <v>80</v>
      </c>
      <c r="F54" s="160">
        <f t="shared" si="5"/>
        <v>75.5</v>
      </c>
      <c r="G54" s="214">
        <v>11</v>
      </c>
      <c r="H54" s="31">
        <f ca="1">COUNTIF(G$6:G$40,11)</f>
        <v>0</v>
      </c>
      <c r="I54" s="75" t="e">
        <f t="shared" ca="1" si="6"/>
        <v>#DIV/0!</v>
      </c>
      <c r="J54" s="34">
        <f ca="1">+H53+H54+H55</f>
        <v>0</v>
      </c>
      <c r="L54" s="36" t="e">
        <f ca="1">+I53+I54+I55</f>
        <v>#DIV/0!</v>
      </c>
    </row>
    <row r="55" spans="4:12" x14ac:dyDescent="0.2">
      <c r="E55" s="369">
        <f t="shared" si="4"/>
        <v>75</v>
      </c>
      <c r="F55" s="163">
        <f t="shared" si="5"/>
        <v>70.5</v>
      </c>
      <c r="G55" s="214">
        <v>10</v>
      </c>
      <c r="H55" s="72">
        <f ca="1">COUNTIF(G$6:G$40,10)</f>
        <v>0</v>
      </c>
      <c r="I55" s="76" t="e">
        <f t="shared" ca="1" si="6"/>
        <v>#DIV/0!</v>
      </c>
      <c r="J55" s="35"/>
      <c r="L55" s="35"/>
    </row>
    <row r="56" spans="4:12" x14ac:dyDescent="0.2">
      <c r="E56" s="367">
        <f t="shared" si="4"/>
        <v>70</v>
      </c>
      <c r="F56" s="162">
        <f t="shared" si="5"/>
        <v>65.5</v>
      </c>
      <c r="G56" s="213">
        <v>9</v>
      </c>
      <c r="H56" s="71">
        <f ca="1">COUNTIF(G$6:G$40,9)</f>
        <v>0</v>
      </c>
      <c r="I56" s="75" t="e">
        <f t="shared" ca="1" si="6"/>
        <v>#DIV/0!</v>
      </c>
      <c r="J56" s="11"/>
      <c r="L56" s="11"/>
    </row>
    <row r="57" spans="4:12" x14ac:dyDescent="0.2">
      <c r="E57" s="367">
        <f t="shared" si="4"/>
        <v>65</v>
      </c>
      <c r="F57" s="160">
        <f t="shared" si="5"/>
        <v>60.5</v>
      </c>
      <c r="G57" s="214">
        <v>8</v>
      </c>
      <c r="H57" s="31">
        <f ca="1">COUNTIF(G$6:G$40,8)</f>
        <v>0</v>
      </c>
      <c r="I57" s="75" t="e">
        <f t="shared" ca="1" si="6"/>
        <v>#DIV/0!</v>
      </c>
      <c r="J57" s="34">
        <f ca="1">+H56+H57+H58</f>
        <v>0</v>
      </c>
      <c r="L57" s="36" t="e">
        <f ca="1">+I56+I57+I58</f>
        <v>#DIV/0!</v>
      </c>
    </row>
    <row r="58" spans="4:12" x14ac:dyDescent="0.2">
      <c r="E58" s="369">
        <f t="shared" si="4"/>
        <v>60</v>
      </c>
      <c r="F58" s="163">
        <f t="shared" si="5"/>
        <v>55.5</v>
      </c>
      <c r="G58" s="215">
        <v>7</v>
      </c>
      <c r="H58" s="72">
        <f ca="1">COUNTIF(G$6:G$40,7)</f>
        <v>0</v>
      </c>
      <c r="I58" s="75" t="e">
        <f t="shared" ca="1" si="6"/>
        <v>#DIV/0!</v>
      </c>
      <c r="J58" s="35"/>
      <c r="L58" s="35"/>
    </row>
    <row r="59" spans="4:12" x14ac:dyDescent="0.2">
      <c r="E59" s="367">
        <f t="shared" si="4"/>
        <v>55</v>
      </c>
      <c r="F59" s="162">
        <f t="shared" si="5"/>
        <v>50.5</v>
      </c>
      <c r="G59" s="214">
        <v>6</v>
      </c>
      <c r="H59" s="71">
        <f ca="1">COUNTIF(G$6:G$40,6)</f>
        <v>0</v>
      </c>
      <c r="I59" s="74" t="e">
        <f t="shared" ca="1" si="6"/>
        <v>#DIV/0!</v>
      </c>
      <c r="J59" s="11"/>
      <c r="L59" s="11"/>
    </row>
    <row r="60" spans="4:12" x14ac:dyDescent="0.2">
      <c r="E60" s="367">
        <f t="shared" si="4"/>
        <v>50</v>
      </c>
      <c r="F60" s="160">
        <f t="shared" si="5"/>
        <v>45.5</v>
      </c>
      <c r="G60" s="214">
        <v>5</v>
      </c>
      <c r="H60" s="31">
        <f ca="1">COUNTIF(G$6:G$40,5)</f>
        <v>0</v>
      </c>
      <c r="I60" s="75" t="e">
        <f t="shared" ca="1" si="6"/>
        <v>#DIV/0!</v>
      </c>
      <c r="J60" s="34">
        <f ca="1">+H59+H60+H61</f>
        <v>0</v>
      </c>
      <c r="L60" s="36" t="e">
        <f ca="1">+I59+I60+I61</f>
        <v>#DIV/0!</v>
      </c>
    </row>
    <row r="61" spans="4:12" x14ac:dyDescent="0.2">
      <c r="E61" s="369">
        <f t="shared" si="4"/>
        <v>45</v>
      </c>
      <c r="F61" s="163">
        <f t="shared" si="5"/>
        <v>40.5</v>
      </c>
      <c r="G61" s="214">
        <v>4</v>
      </c>
      <c r="H61" s="72">
        <f ca="1">COUNTIF(G$6:G$40,4)</f>
        <v>0</v>
      </c>
      <c r="I61" s="76" t="e">
        <f t="shared" ca="1" si="6"/>
        <v>#DIV/0!</v>
      </c>
      <c r="J61" s="35"/>
      <c r="L61" s="35"/>
    </row>
    <row r="62" spans="4:12" x14ac:dyDescent="0.2">
      <c r="E62" s="367">
        <f t="shared" si="4"/>
        <v>40</v>
      </c>
      <c r="F62" s="162">
        <f t="shared" si="5"/>
        <v>33.5</v>
      </c>
      <c r="G62" s="213">
        <v>3</v>
      </c>
      <c r="H62" s="71">
        <f ca="1">COUNTIF(G$6:G$40,3)</f>
        <v>0</v>
      </c>
      <c r="I62" s="75" t="e">
        <f t="shared" ca="1" si="6"/>
        <v>#DIV/0!</v>
      </c>
      <c r="J62" s="11"/>
      <c r="L62" s="11"/>
    </row>
    <row r="63" spans="4:12" x14ac:dyDescent="0.2">
      <c r="E63" s="367">
        <f t="shared" si="4"/>
        <v>33</v>
      </c>
      <c r="F63" s="160">
        <f t="shared" si="5"/>
        <v>26.5</v>
      </c>
      <c r="G63" s="214">
        <v>2</v>
      </c>
      <c r="H63" s="31">
        <f ca="1">COUNTIF(G$6:G$40,2)</f>
        <v>0</v>
      </c>
      <c r="I63" s="75" t="e">
        <f t="shared" ca="1" si="6"/>
        <v>#DIV/0!</v>
      </c>
      <c r="J63" s="34">
        <f ca="1">+H62+H63+H64</f>
        <v>0</v>
      </c>
      <c r="L63" s="36" t="e">
        <f ca="1">+I62+I63+I64</f>
        <v>#DIV/0!</v>
      </c>
    </row>
    <row r="64" spans="4:12" x14ac:dyDescent="0.2">
      <c r="E64" s="369">
        <f t="shared" si="4"/>
        <v>26</v>
      </c>
      <c r="F64" s="163">
        <f>ROUNDUP($G$44/1000*$E$44,1)*10</f>
        <v>20</v>
      </c>
      <c r="G64" s="215">
        <v>1</v>
      </c>
      <c r="H64" s="72">
        <f ca="1">COUNTIF(G$6:G$40,1)</f>
        <v>0</v>
      </c>
      <c r="I64" s="75" t="e">
        <f t="shared" ca="1" si="6"/>
        <v>#DIV/0!</v>
      </c>
      <c r="J64" s="35"/>
      <c r="L64" s="35"/>
    </row>
    <row r="65" spans="5:12" x14ac:dyDescent="0.2">
      <c r="E65" s="369">
        <f>F64-1</f>
        <v>19</v>
      </c>
      <c r="F65" s="212">
        <v>0</v>
      </c>
      <c r="G65" s="70">
        <v>0</v>
      </c>
      <c r="H65" s="73">
        <f ca="1">COUNTIF(G$6:G$40,0)</f>
        <v>0</v>
      </c>
      <c r="I65" s="77" t="e">
        <f t="shared" ca="1" si="6"/>
        <v>#DIV/0!</v>
      </c>
      <c r="J65" s="3">
        <f ca="1">+H65</f>
        <v>0</v>
      </c>
      <c r="L65" s="32" t="e">
        <f ca="1">+I65</f>
        <v>#DIV/0!</v>
      </c>
    </row>
  </sheetData>
  <sheetProtection algorithmName="SHA-512" hashValue="rfv6nLHS9/LZi8BeREVntPJnLfpnungv0978QinvdGZ/RRPx+ALBCxz5BtCklXdfv+Wc07ksT6IRECJ/MihuUQ==" saltValue="vPEdZUYjPHxb8y3BsUIVuw==" spinCount="100000" sheet="1" objects="1" scenarios="1"/>
  <mergeCells count="5">
    <mergeCell ref="G43:I43"/>
    <mergeCell ref="F5:G5"/>
    <mergeCell ref="E2:H2"/>
    <mergeCell ref="C5:E5"/>
    <mergeCell ref="I5:J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xr:uid="{00000000-0002-0000-1000-000000000000}">
      <formula1>"BE,Punkte"</formula1>
    </dataValidation>
    <dataValidation type="list" allowBlank="1" showInputMessage="1" showErrorMessage="1" sqref="E43" xr:uid="{00000000-0002-0000-1000-000001000000}">
      <formula1>"E,M"</formula1>
    </dataValidation>
    <dataValidation allowBlank="1" showDropDown="1" showInputMessage="1" showErrorMessage="1" sqref="I1" xr:uid="{00000000-0002-0000-1000-000002000000}"/>
    <dataValidation type="list" allowBlank="1" showInputMessage="1" showErrorMessage="1" sqref="H6:H40" xr:uid="{00000000-0002-0000-1000-00000300000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2">
    <tabColor rgb="FFAB5353"/>
    <pageSetUpPr fitToPage="1"/>
  </sheetPr>
  <dimension ref="A1:AJ41"/>
  <sheetViews>
    <sheetView zoomScaleNormal="100" workbookViewId="0">
      <pane xSplit="2" ySplit="4" topLeftCell="C5" activePane="bottomRight" state="frozen"/>
      <selection activeCell="K27" sqref="K27"/>
      <selection pane="topRight" activeCell="K27" sqref="K27"/>
      <selection pane="bottomLeft" activeCell="K27" sqref="K27"/>
      <selection pane="bottomRight" activeCell="C5" sqref="C5"/>
    </sheetView>
  </sheetViews>
  <sheetFormatPr baseColWidth="10" defaultRowHeight="12.75" x14ac:dyDescent="0.2"/>
  <cols>
    <col min="1" max="1" width="3.85546875" style="66" customWidth="1"/>
    <col min="2" max="2" width="22" style="66" bestFit="1" customWidth="1"/>
    <col min="3" max="32" width="4.7109375" style="64" customWidth="1"/>
    <col min="33" max="34" width="8.140625" style="58" customWidth="1"/>
    <col min="35" max="35" width="8.140625" style="92" customWidth="1"/>
    <col min="36" max="36" width="8.140625" customWidth="1"/>
  </cols>
  <sheetData>
    <row r="1" spans="1:36" x14ac:dyDescent="0.2">
      <c r="B1" s="384" t="s">
        <v>119</v>
      </c>
    </row>
    <row r="2" spans="1:36" ht="25.5" customHeight="1" x14ac:dyDescent="0.2">
      <c r="B2" s="372" t="str">
        <f>"Abschlussprüfung Rohpunkte " &amp; '1. Halbjahr'!B1</f>
        <v xml:space="preserve">Abschlussprüfung Rohpunkte </v>
      </c>
      <c r="C2" s="371"/>
      <c r="D2" s="371"/>
      <c r="E2" s="371"/>
      <c r="F2" s="371"/>
      <c r="G2" s="371"/>
      <c r="H2" s="371"/>
      <c r="I2" s="371"/>
      <c r="J2" s="371"/>
      <c r="K2" s="371"/>
      <c r="L2" s="371"/>
      <c r="M2" s="371"/>
      <c r="N2" s="371"/>
      <c r="O2" s="371"/>
      <c r="P2" s="371"/>
      <c r="Q2" s="371"/>
      <c r="R2" s="371"/>
      <c r="S2" s="371"/>
      <c r="T2" s="371"/>
      <c r="U2" s="371"/>
      <c r="V2" s="371"/>
      <c r="W2" s="371"/>
      <c r="X2" s="371"/>
      <c r="Y2" s="371"/>
      <c r="Z2" s="371"/>
      <c r="AA2" s="371"/>
      <c r="AB2" s="371"/>
      <c r="AC2" s="371"/>
      <c r="AD2" s="371"/>
      <c r="AE2" s="371"/>
      <c r="AF2" s="371"/>
      <c r="AG2" s="373"/>
    </row>
    <row r="3" spans="1:36" ht="12.75" customHeight="1" x14ac:dyDescent="0.2">
      <c r="B3" s="370"/>
      <c r="C3" s="414" t="s">
        <v>123</v>
      </c>
      <c r="D3" s="414" t="s">
        <v>41</v>
      </c>
      <c r="E3" s="414"/>
      <c r="F3" s="414"/>
      <c r="G3" s="414"/>
      <c r="H3" s="414"/>
      <c r="I3" s="414"/>
      <c r="J3" s="414"/>
      <c r="K3" s="414"/>
      <c r="L3" s="414"/>
      <c r="M3" s="414"/>
      <c r="N3" s="414"/>
      <c r="O3" s="414"/>
      <c r="P3" s="414"/>
      <c r="Q3" s="414"/>
      <c r="R3" s="414"/>
      <c r="S3" s="414"/>
      <c r="T3" s="414"/>
      <c r="U3" s="414"/>
      <c r="V3" s="414"/>
      <c r="W3" s="414"/>
      <c r="X3" s="414"/>
      <c r="Y3" s="414"/>
      <c r="Z3" s="414"/>
      <c r="AA3" s="414"/>
      <c r="AB3" s="414"/>
      <c r="AC3" s="414"/>
      <c r="AD3" s="415"/>
      <c r="AE3" s="414"/>
      <c r="AF3" s="415"/>
      <c r="AG3" s="487" t="s">
        <v>120</v>
      </c>
      <c r="AH3" s="488"/>
      <c r="AI3" s="489" t="s">
        <v>64</v>
      </c>
      <c r="AJ3" s="490"/>
    </row>
    <row r="4" spans="1:36" ht="13.5" thickBot="1" x14ac:dyDescent="0.25">
      <c r="B4" s="381"/>
      <c r="C4" s="382">
        <v>3</v>
      </c>
      <c r="D4" s="382">
        <v>3</v>
      </c>
      <c r="E4" s="382"/>
      <c r="F4" s="382"/>
      <c r="G4" s="382"/>
      <c r="H4" s="382"/>
      <c r="I4" s="382"/>
      <c r="J4" s="382"/>
      <c r="K4" s="382"/>
      <c r="L4" s="382"/>
      <c r="M4" s="382"/>
      <c r="N4" s="382"/>
      <c r="O4" s="382"/>
      <c r="P4" s="382"/>
      <c r="Q4" s="382"/>
      <c r="R4" s="382"/>
      <c r="S4" s="382"/>
      <c r="T4" s="382"/>
      <c r="U4" s="382"/>
      <c r="V4" s="382"/>
      <c r="W4" s="382"/>
      <c r="X4" s="382"/>
      <c r="Y4" s="382"/>
      <c r="Z4" s="382"/>
      <c r="AA4" s="382"/>
      <c r="AB4" s="382"/>
      <c r="AC4" s="382"/>
      <c r="AD4" s="383"/>
      <c r="AE4" s="382"/>
      <c r="AF4" s="383"/>
      <c r="AG4" s="387" t="s">
        <v>65</v>
      </c>
      <c r="AH4" s="386" t="s">
        <v>14</v>
      </c>
      <c r="AI4" s="387" t="s">
        <v>65</v>
      </c>
      <c r="AJ4" s="388" t="s">
        <v>14</v>
      </c>
    </row>
    <row r="5" spans="1:36" ht="28.5" customHeight="1" x14ac:dyDescent="0.2">
      <c r="A5" s="66">
        <v>1</v>
      </c>
      <c r="B5" s="377" t="str">
        <f>+AP!B6</f>
        <v/>
      </c>
      <c r="C5" s="378"/>
      <c r="D5" s="378"/>
      <c r="E5" s="378"/>
      <c r="F5" s="378"/>
      <c r="G5" s="378"/>
      <c r="H5" s="378"/>
      <c r="I5" s="378"/>
      <c r="J5" s="378"/>
      <c r="K5" s="378"/>
      <c r="L5" s="378"/>
      <c r="M5" s="378"/>
      <c r="N5" s="378"/>
      <c r="O5" s="378"/>
      <c r="P5" s="378"/>
      <c r="Q5" s="378"/>
      <c r="R5" s="378"/>
      <c r="S5" s="378"/>
      <c r="T5" s="378"/>
      <c r="U5" s="378"/>
      <c r="V5" s="378"/>
      <c r="W5" s="378"/>
      <c r="X5" s="378"/>
      <c r="Y5" s="378"/>
      <c r="Z5" s="378"/>
      <c r="AA5" s="378"/>
      <c r="AB5" s="378"/>
      <c r="AC5" s="378"/>
      <c r="AD5" s="378"/>
      <c r="AE5" s="378"/>
      <c r="AF5" s="379"/>
      <c r="AG5" s="409" t="str">
        <f t="shared" ref="AG5:AG39" si="0">IF(COUNT(C5:AF5)&gt;0,SUM(C5:AF5),"")</f>
        <v/>
      </c>
      <c r="AH5" s="410" t="str">
        <f ca="1">AP!G6</f>
        <v/>
      </c>
      <c r="AI5" s="380"/>
      <c r="AJ5" s="412" t="str">
        <f ca="1">'Ausdruck SAP'!F11</f>
        <v/>
      </c>
    </row>
    <row r="6" spans="1:36" ht="28.5" customHeight="1" x14ac:dyDescent="0.2">
      <c r="A6" s="66">
        <f t="shared" ref="A6:A38" si="1">+A5+1</f>
        <v>2</v>
      </c>
      <c r="B6" s="78" t="str">
        <f>+AP!B7</f>
        <v/>
      </c>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375"/>
      <c r="AG6" s="411" t="str">
        <f t="shared" si="0"/>
        <v/>
      </c>
      <c r="AH6" s="410" t="str">
        <f ca="1">AP!G7</f>
        <v/>
      </c>
      <c r="AI6" s="376"/>
      <c r="AJ6" s="412" t="str">
        <f ca="1">'Ausdruck SAP'!F12</f>
        <v/>
      </c>
    </row>
    <row r="7" spans="1:36" ht="28.5" customHeight="1" x14ac:dyDescent="0.2">
      <c r="A7" s="66">
        <f t="shared" si="1"/>
        <v>3</v>
      </c>
      <c r="B7" s="78" t="str">
        <f>+AP!B8</f>
        <v/>
      </c>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375"/>
      <c r="AG7" s="411" t="str">
        <f t="shared" si="0"/>
        <v/>
      </c>
      <c r="AH7" s="410" t="str">
        <f ca="1">AP!G8</f>
        <v/>
      </c>
      <c r="AI7" s="376"/>
      <c r="AJ7" s="412" t="str">
        <f ca="1">'Ausdruck SAP'!F13</f>
        <v/>
      </c>
    </row>
    <row r="8" spans="1:36" ht="28.5" customHeight="1" x14ac:dyDescent="0.2">
      <c r="A8" s="66">
        <f>+A7+1</f>
        <v>4</v>
      </c>
      <c r="B8" s="78" t="str">
        <f>+AP!B9</f>
        <v/>
      </c>
      <c r="C8" s="110"/>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375"/>
      <c r="AG8" s="411" t="str">
        <f t="shared" si="0"/>
        <v/>
      </c>
      <c r="AH8" s="410" t="str">
        <f ca="1">AP!G9</f>
        <v/>
      </c>
      <c r="AI8" s="376"/>
      <c r="AJ8" s="412" t="str">
        <f ca="1">'Ausdruck SAP'!F14</f>
        <v/>
      </c>
    </row>
    <row r="9" spans="1:36" ht="28.5" customHeight="1" x14ac:dyDescent="0.2">
      <c r="A9" s="66">
        <f t="shared" si="1"/>
        <v>5</v>
      </c>
      <c r="B9" s="78" t="str">
        <f>+AP!B10</f>
        <v/>
      </c>
      <c r="C9" s="110"/>
      <c r="D9" s="110"/>
      <c r="E9" s="110"/>
      <c r="F9" s="11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375"/>
      <c r="AG9" s="411" t="str">
        <f t="shared" si="0"/>
        <v/>
      </c>
      <c r="AH9" s="410" t="str">
        <f ca="1">AP!G10</f>
        <v/>
      </c>
      <c r="AI9" s="376"/>
      <c r="AJ9" s="412" t="str">
        <f ca="1">'Ausdruck SAP'!F15</f>
        <v/>
      </c>
    </row>
    <row r="10" spans="1:36" ht="28.5" customHeight="1" x14ac:dyDescent="0.2">
      <c r="A10" s="66">
        <f t="shared" si="1"/>
        <v>6</v>
      </c>
      <c r="B10" s="78" t="str">
        <f>+AP!B11</f>
        <v/>
      </c>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375"/>
      <c r="AG10" s="411" t="str">
        <f t="shared" si="0"/>
        <v/>
      </c>
      <c r="AH10" s="410" t="str">
        <f ca="1">AP!G11</f>
        <v/>
      </c>
      <c r="AI10" s="376"/>
      <c r="AJ10" s="412" t="str">
        <f ca="1">'Ausdruck SAP'!F16</f>
        <v/>
      </c>
    </row>
    <row r="11" spans="1:36" ht="28.5" customHeight="1" x14ac:dyDescent="0.2">
      <c r="A11" s="66">
        <f t="shared" si="1"/>
        <v>7</v>
      </c>
      <c r="B11" s="78" t="str">
        <f>+AP!B12</f>
        <v/>
      </c>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375"/>
      <c r="AG11" s="411" t="str">
        <f t="shared" si="0"/>
        <v/>
      </c>
      <c r="AH11" s="410" t="str">
        <f ca="1">AP!G12</f>
        <v/>
      </c>
      <c r="AI11" s="376"/>
      <c r="AJ11" s="412" t="str">
        <f ca="1">'Ausdruck SAP'!F17</f>
        <v/>
      </c>
    </row>
    <row r="12" spans="1:36" ht="28.5" customHeight="1" x14ac:dyDescent="0.2">
      <c r="A12" s="66">
        <f t="shared" si="1"/>
        <v>8</v>
      </c>
      <c r="B12" s="78" t="str">
        <f>+AP!B13</f>
        <v/>
      </c>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375"/>
      <c r="AG12" s="411" t="str">
        <f t="shared" si="0"/>
        <v/>
      </c>
      <c r="AH12" s="410" t="str">
        <f ca="1">AP!G13</f>
        <v/>
      </c>
      <c r="AI12" s="376"/>
      <c r="AJ12" s="412" t="str">
        <f ca="1">'Ausdruck SAP'!F18</f>
        <v/>
      </c>
    </row>
    <row r="13" spans="1:36" ht="28.5" customHeight="1" x14ac:dyDescent="0.2">
      <c r="A13" s="66">
        <f t="shared" si="1"/>
        <v>9</v>
      </c>
      <c r="B13" s="78" t="str">
        <f>+AP!B14</f>
        <v/>
      </c>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375"/>
      <c r="AG13" s="411" t="str">
        <f t="shared" si="0"/>
        <v/>
      </c>
      <c r="AH13" s="410" t="str">
        <f ca="1">AP!G14</f>
        <v/>
      </c>
      <c r="AI13" s="376"/>
      <c r="AJ13" s="412" t="str">
        <f ca="1">'Ausdruck SAP'!F19</f>
        <v/>
      </c>
    </row>
    <row r="14" spans="1:36" ht="28.5" customHeight="1" x14ac:dyDescent="0.2">
      <c r="A14" s="66">
        <f t="shared" si="1"/>
        <v>10</v>
      </c>
      <c r="B14" s="78" t="str">
        <f>+AP!B15</f>
        <v/>
      </c>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375"/>
      <c r="AG14" s="411" t="str">
        <f t="shared" si="0"/>
        <v/>
      </c>
      <c r="AH14" s="410" t="str">
        <f ca="1">AP!G15</f>
        <v/>
      </c>
      <c r="AI14" s="376"/>
      <c r="AJ14" s="412" t="str">
        <f ca="1">'Ausdruck SAP'!F20</f>
        <v/>
      </c>
    </row>
    <row r="15" spans="1:36" ht="28.5" customHeight="1" x14ac:dyDescent="0.2">
      <c r="A15" s="66">
        <f t="shared" si="1"/>
        <v>11</v>
      </c>
      <c r="B15" s="78" t="str">
        <f>+AP!B16</f>
        <v/>
      </c>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375"/>
      <c r="AG15" s="411" t="str">
        <f t="shared" si="0"/>
        <v/>
      </c>
      <c r="AH15" s="410" t="str">
        <f ca="1">AP!G16</f>
        <v/>
      </c>
      <c r="AI15" s="376"/>
      <c r="AJ15" s="412" t="str">
        <f ca="1">'Ausdruck SAP'!F21</f>
        <v/>
      </c>
    </row>
    <row r="16" spans="1:36" ht="28.5" customHeight="1" x14ac:dyDescent="0.2">
      <c r="A16" s="66">
        <f t="shared" si="1"/>
        <v>12</v>
      </c>
      <c r="B16" s="78" t="str">
        <f>+AP!B17</f>
        <v/>
      </c>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375"/>
      <c r="AG16" s="411" t="str">
        <f t="shared" si="0"/>
        <v/>
      </c>
      <c r="AH16" s="410" t="str">
        <f ca="1">AP!G17</f>
        <v/>
      </c>
      <c r="AI16" s="376"/>
      <c r="AJ16" s="412" t="str">
        <f ca="1">'Ausdruck SAP'!F22</f>
        <v/>
      </c>
    </row>
    <row r="17" spans="1:36" ht="28.5" customHeight="1" x14ac:dyDescent="0.2">
      <c r="A17" s="66">
        <f t="shared" si="1"/>
        <v>13</v>
      </c>
      <c r="B17" s="78" t="str">
        <f>+AP!B18</f>
        <v/>
      </c>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375"/>
      <c r="AG17" s="411" t="str">
        <f t="shared" si="0"/>
        <v/>
      </c>
      <c r="AH17" s="410" t="str">
        <f ca="1">AP!G18</f>
        <v/>
      </c>
      <c r="AI17" s="376"/>
      <c r="AJ17" s="412" t="str">
        <f ca="1">'Ausdruck SAP'!F23</f>
        <v/>
      </c>
    </row>
    <row r="18" spans="1:36" ht="28.5" customHeight="1" x14ac:dyDescent="0.2">
      <c r="A18" s="66">
        <f t="shared" si="1"/>
        <v>14</v>
      </c>
      <c r="B18" s="78" t="str">
        <f>+AP!B19</f>
        <v/>
      </c>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375"/>
      <c r="AG18" s="411" t="str">
        <f t="shared" si="0"/>
        <v/>
      </c>
      <c r="AH18" s="410" t="str">
        <f ca="1">AP!G19</f>
        <v/>
      </c>
      <c r="AI18" s="376"/>
      <c r="AJ18" s="412" t="str">
        <f ca="1">'Ausdruck SAP'!F24</f>
        <v/>
      </c>
    </row>
    <row r="19" spans="1:36" ht="28.5" customHeight="1" x14ac:dyDescent="0.2">
      <c r="A19" s="66">
        <f t="shared" si="1"/>
        <v>15</v>
      </c>
      <c r="B19" s="78" t="str">
        <f>+AP!B20</f>
        <v/>
      </c>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375"/>
      <c r="AG19" s="411" t="str">
        <f t="shared" si="0"/>
        <v/>
      </c>
      <c r="AH19" s="410" t="str">
        <f ca="1">AP!G20</f>
        <v/>
      </c>
      <c r="AI19" s="376"/>
      <c r="AJ19" s="412" t="str">
        <f ca="1">'Ausdruck SAP'!F25</f>
        <v/>
      </c>
    </row>
    <row r="20" spans="1:36" ht="28.5" customHeight="1" x14ac:dyDescent="0.2">
      <c r="A20" s="66">
        <f t="shared" si="1"/>
        <v>16</v>
      </c>
      <c r="B20" s="78" t="str">
        <f>+AP!B21</f>
        <v/>
      </c>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375"/>
      <c r="AG20" s="411" t="str">
        <f t="shared" si="0"/>
        <v/>
      </c>
      <c r="AH20" s="410" t="str">
        <f ca="1">AP!G21</f>
        <v/>
      </c>
      <c r="AI20" s="376"/>
      <c r="AJ20" s="412" t="str">
        <f ca="1">'Ausdruck SAP'!F26</f>
        <v/>
      </c>
    </row>
    <row r="21" spans="1:36" ht="28.5" customHeight="1" x14ac:dyDescent="0.2">
      <c r="A21" s="66">
        <f t="shared" si="1"/>
        <v>17</v>
      </c>
      <c r="B21" s="78" t="str">
        <f>+AP!B22</f>
        <v/>
      </c>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375"/>
      <c r="AG21" s="411" t="str">
        <f t="shared" si="0"/>
        <v/>
      </c>
      <c r="AH21" s="410" t="str">
        <f ca="1">AP!G22</f>
        <v/>
      </c>
      <c r="AI21" s="376"/>
      <c r="AJ21" s="412" t="str">
        <f ca="1">'Ausdruck SAP'!F27</f>
        <v/>
      </c>
    </row>
    <row r="22" spans="1:36" ht="28.5" customHeight="1" x14ac:dyDescent="0.2">
      <c r="A22" s="66">
        <f t="shared" si="1"/>
        <v>18</v>
      </c>
      <c r="B22" s="78" t="str">
        <f>+AP!B23</f>
        <v/>
      </c>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375"/>
      <c r="AG22" s="411" t="str">
        <f t="shared" si="0"/>
        <v/>
      </c>
      <c r="AH22" s="410" t="str">
        <f ca="1">AP!G23</f>
        <v/>
      </c>
      <c r="AI22" s="376"/>
      <c r="AJ22" s="412" t="str">
        <f ca="1">'Ausdruck SAP'!F28</f>
        <v/>
      </c>
    </row>
    <row r="23" spans="1:36" ht="28.5" customHeight="1" x14ac:dyDescent="0.2">
      <c r="A23" s="66">
        <f t="shared" si="1"/>
        <v>19</v>
      </c>
      <c r="B23" s="78" t="str">
        <f>+AP!B24</f>
        <v/>
      </c>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375"/>
      <c r="AG23" s="411" t="str">
        <f t="shared" si="0"/>
        <v/>
      </c>
      <c r="AH23" s="410" t="str">
        <f ca="1">AP!G24</f>
        <v/>
      </c>
      <c r="AI23" s="376"/>
      <c r="AJ23" s="412" t="str">
        <f ca="1">'Ausdruck SAP'!F29</f>
        <v/>
      </c>
    </row>
    <row r="24" spans="1:36" ht="28.5" customHeight="1" x14ac:dyDescent="0.2">
      <c r="A24" s="66">
        <f t="shared" si="1"/>
        <v>20</v>
      </c>
      <c r="B24" s="78" t="str">
        <f>+AP!B25</f>
        <v/>
      </c>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0"/>
      <c r="AF24" s="375"/>
      <c r="AG24" s="411" t="str">
        <f t="shared" si="0"/>
        <v/>
      </c>
      <c r="AH24" s="410" t="str">
        <f ca="1">AP!G25</f>
        <v/>
      </c>
      <c r="AI24" s="376"/>
      <c r="AJ24" s="412" t="str">
        <f ca="1">'Ausdruck SAP'!F30</f>
        <v/>
      </c>
    </row>
    <row r="25" spans="1:36" ht="28.5" customHeight="1" x14ac:dyDescent="0.2">
      <c r="A25" s="66">
        <f t="shared" si="1"/>
        <v>21</v>
      </c>
      <c r="B25" s="78" t="str">
        <f>+AP!B26</f>
        <v/>
      </c>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375"/>
      <c r="AG25" s="411" t="str">
        <f t="shared" si="0"/>
        <v/>
      </c>
      <c r="AH25" s="410" t="str">
        <f ca="1">AP!G26</f>
        <v/>
      </c>
      <c r="AI25" s="376"/>
      <c r="AJ25" s="412" t="str">
        <f ca="1">'Ausdruck SAP'!F31</f>
        <v/>
      </c>
    </row>
    <row r="26" spans="1:36" ht="28.5" customHeight="1" x14ac:dyDescent="0.2">
      <c r="A26" s="66">
        <f t="shared" si="1"/>
        <v>22</v>
      </c>
      <c r="B26" s="78" t="str">
        <f>+AP!B27</f>
        <v/>
      </c>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375"/>
      <c r="AG26" s="411" t="str">
        <f t="shared" si="0"/>
        <v/>
      </c>
      <c r="AH26" s="410" t="str">
        <f ca="1">AP!G27</f>
        <v/>
      </c>
      <c r="AI26" s="376"/>
      <c r="AJ26" s="412" t="str">
        <f ca="1">'Ausdruck SAP'!F32</f>
        <v/>
      </c>
    </row>
    <row r="27" spans="1:36" ht="28.5" customHeight="1" x14ac:dyDescent="0.2">
      <c r="A27" s="66">
        <f t="shared" si="1"/>
        <v>23</v>
      </c>
      <c r="B27" s="78" t="str">
        <f>+AP!B28</f>
        <v/>
      </c>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375"/>
      <c r="AG27" s="411" t="str">
        <f t="shared" si="0"/>
        <v/>
      </c>
      <c r="AH27" s="410" t="str">
        <f ca="1">AP!G28</f>
        <v/>
      </c>
      <c r="AI27" s="376"/>
      <c r="AJ27" s="412" t="str">
        <f ca="1">'Ausdruck SAP'!F33</f>
        <v/>
      </c>
    </row>
    <row r="28" spans="1:36" ht="28.5" customHeight="1" x14ac:dyDescent="0.2">
      <c r="A28" s="66">
        <f t="shared" si="1"/>
        <v>24</v>
      </c>
      <c r="B28" s="78" t="str">
        <f>+AP!B29</f>
        <v/>
      </c>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375"/>
      <c r="AG28" s="411" t="str">
        <f t="shared" si="0"/>
        <v/>
      </c>
      <c r="AH28" s="410" t="str">
        <f ca="1">AP!G29</f>
        <v/>
      </c>
      <c r="AI28" s="376"/>
      <c r="AJ28" s="412" t="str">
        <f ca="1">'Ausdruck SAP'!F34</f>
        <v/>
      </c>
    </row>
    <row r="29" spans="1:36" ht="28.5" customHeight="1" x14ac:dyDescent="0.2">
      <c r="A29" s="66">
        <f t="shared" si="1"/>
        <v>25</v>
      </c>
      <c r="B29" s="78" t="str">
        <f>+AP!B30</f>
        <v/>
      </c>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375"/>
      <c r="AG29" s="411" t="str">
        <f t="shared" si="0"/>
        <v/>
      </c>
      <c r="AH29" s="410" t="str">
        <f ca="1">AP!G30</f>
        <v/>
      </c>
      <c r="AI29" s="376"/>
      <c r="AJ29" s="412" t="str">
        <f ca="1">'Ausdruck SAP'!F35</f>
        <v/>
      </c>
    </row>
    <row r="30" spans="1:36" ht="28.5" customHeight="1" x14ac:dyDescent="0.2">
      <c r="A30" s="66">
        <f t="shared" si="1"/>
        <v>26</v>
      </c>
      <c r="B30" s="78" t="str">
        <f>+AP!B31</f>
        <v/>
      </c>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375"/>
      <c r="AG30" s="411" t="str">
        <f t="shared" si="0"/>
        <v/>
      </c>
      <c r="AH30" s="410" t="str">
        <f ca="1">AP!G31</f>
        <v/>
      </c>
      <c r="AI30" s="376"/>
      <c r="AJ30" s="412" t="str">
        <f ca="1">'Ausdruck SAP'!F36</f>
        <v/>
      </c>
    </row>
    <row r="31" spans="1:36" ht="28.5" customHeight="1" x14ac:dyDescent="0.2">
      <c r="A31" s="66">
        <f t="shared" si="1"/>
        <v>27</v>
      </c>
      <c r="B31" s="78" t="str">
        <f>+AP!B32</f>
        <v/>
      </c>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375"/>
      <c r="AG31" s="411" t="str">
        <f t="shared" si="0"/>
        <v/>
      </c>
      <c r="AH31" s="410" t="str">
        <f ca="1">AP!G32</f>
        <v/>
      </c>
      <c r="AI31" s="376"/>
      <c r="AJ31" s="412" t="str">
        <f ca="1">'Ausdruck SAP'!F37</f>
        <v/>
      </c>
    </row>
    <row r="32" spans="1:36" ht="28.5" customHeight="1" x14ac:dyDescent="0.2">
      <c r="A32" s="66">
        <f t="shared" si="1"/>
        <v>28</v>
      </c>
      <c r="B32" s="78" t="str">
        <f>+AP!B33</f>
        <v/>
      </c>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375"/>
      <c r="AG32" s="411" t="str">
        <f t="shared" si="0"/>
        <v/>
      </c>
      <c r="AH32" s="410" t="str">
        <f ca="1">AP!G33</f>
        <v/>
      </c>
      <c r="AI32" s="376"/>
      <c r="AJ32" s="412" t="str">
        <f ca="1">'Ausdruck SAP'!F38</f>
        <v/>
      </c>
    </row>
    <row r="33" spans="1:36" ht="28.5" customHeight="1" x14ac:dyDescent="0.2">
      <c r="A33" s="66">
        <f t="shared" si="1"/>
        <v>29</v>
      </c>
      <c r="B33" s="78" t="str">
        <f>+AP!B34</f>
        <v/>
      </c>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375"/>
      <c r="AG33" s="411" t="str">
        <f t="shared" si="0"/>
        <v/>
      </c>
      <c r="AH33" s="410" t="str">
        <f ca="1">AP!G34</f>
        <v/>
      </c>
      <c r="AI33" s="376"/>
      <c r="AJ33" s="412" t="str">
        <f ca="1">'Ausdruck SAP'!F39</f>
        <v/>
      </c>
    </row>
    <row r="34" spans="1:36" ht="28.5" customHeight="1" x14ac:dyDescent="0.2">
      <c r="A34" s="66">
        <f t="shared" si="1"/>
        <v>30</v>
      </c>
      <c r="B34" s="78" t="str">
        <f>+AP!B35</f>
        <v/>
      </c>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375"/>
      <c r="AG34" s="411" t="str">
        <f t="shared" si="0"/>
        <v/>
      </c>
      <c r="AH34" s="410" t="str">
        <f ca="1">AP!G35</f>
        <v/>
      </c>
      <c r="AI34" s="376"/>
      <c r="AJ34" s="412" t="str">
        <f ca="1">'Ausdruck SAP'!F40</f>
        <v/>
      </c>
    </row>
    <row r="35" spans="1:36" ht="28.5" customHeight="1" x14ac:dyDescent="0.2">
      <c r="A35" s="66">
        <f t="shared" si="1"/>
        <v>31</v>
      </c>
      <c r="B35" s="78" t="str">
        <f>+AP!B36</f>
        <v/>
      </c>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375"/>
      <c r="AG35" s="411" t="str">
        <f t="shared" si="0"/>
        <v/>
      </c>
      <c r="AH35" s="410" t="str">
        <f ca="1">AP!G36</f>
        <v/>
      </c>
      <c r="AI35" s="376"/>
      <c r="AJ35" s="412" t="str">
        <f ca="1">'Ausdruck SAP'!F41</f>
        <v/>
      </c>
    </row>
    <row r="36" spans="1:36" ht="28.5" customHeight="1" x14ac:dyDescent="0.2">
      <c r="A36" s="66">
        <f t="shared" si="1"/>
        <v>32</v>
      </c>
      <c r="B36" s="78" t="str">
        <f>+AP!B37</f>
        <v/>
      </c>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375"/>
      <c r="AG36" s="411" t="str">
        <f t="shared" si="0"/>
        <v/>
      </c>
      <c r="AH36" s="410" t="str">
        <f ca="1">AP!G37</f>
        <v/>
      </c>
      <c r="AI36" s="376"/>
      <c r="AJ36" s="412" t="str">
        <f ca="1">'Ausdruck SAP'!F42</f>
        <v/>
      </c>
    </row>
    <row r="37" spans="1:36" ht="28.5" customHeight="1" x14ac:dyDescent="0.2">
      <c r="A37" s="66">
        <f t="shared" si="1"/>
        <v>33</v>
      </c>
      <c r="B37" s="78" t="str">
        <f>+AP!B38</f>
        <v/>
      </c>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375"/>
      <c r="AG37" s="411" t="str">
        <f t="shared" si="0"/>
        <v/>
      </c>
      <c r="AH37" s="410" t="str">
        <f ca="1">AP!G38</f>
        <v/>
      </c>
      <c r="AI37" s="376"/>
      <c r="AJ37" s="412" t="str">
        <f ca="1">'Ausdruck SAP'!F43</f>
        <v/>
      </c>
    </row>
    <row r="38" spans="1:36" ht="28.5" customHeight="1" x14ac:dyDescent="0.2">
      <c r="A38" s="66">
        <f t="shared" si="1"/>
        <v>34</v>
      </c>
      <c r="B38" s="78" t="str">
        <f>+AP!B39</f>
        <v/>
      </c>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375"/>
      <c r="AG38" s="411" t="str">
        <f t="shared" si="0"/>
        <v/>
      </c>
      <c r="AH38" s="410" t="str">
        <f ca="1">AP!G39</f>
        <v/>
      </c>
      <c r="AI38" s="376"/>
      <c r="AJ38" s="412" t="str">
        <f ca="1">'Ausdruck SAP'!F44</f>
        <v/>
      </c>
    </row>
    <row r="39" spans="1:36" ht="28.5" customHeight="1" x14ac:dyDescent="0.2">
      <c r="A39" s="66">
        <f>+A38+1</f>
        <v>35</v>
      </c>
      <c r="B39" s="78" t="str">
        <f>+AP!B40</f>
        <v/>
      </c>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375"/>
      <c r="AG39" s="411" t="str">
        <f t="shared" si="0"/>
        <v/>
      </c>
      <c r="AH39" s="410" t="str">
        <f ca="1">AP!G40</f>
        <v/>
      </c>
      <c r="AI39" s="376"/>
      <c r="AJ39" s="412" t="str">
        <f ca="1">'Ausdruck SAP'!F45</f>
        <v/>
      </c>
    </row>
    <row r="40" spans="1:36" ht="31.5" customHeight="1" x14ac:dyDescent="0.2">
      <c r="C40" s="64" t="e">
        <f>SUM(C5:C39)/COUNT(C5:C39)</f>
        <v>#DIV/0!</v>
      </c>
      <c r="D40" s="64" t="e">
        <f t="shared" ref="D40:AF40" si="2">SUM(D5:D39)/COUNT(D5:D39)</f>
        <v>#DIV/0!</v>
      </c>
      <c r="E40" s="64" t="e">
        <f t="shared" si="2"/>
        <v>#DIV/0!</v>
      </c>
      <c r="F40" s="64" t="e">
        <f t="shared" si="2"/>
        <v>#DIV/0!</v>
      </c>
      <c r="G40" s="64" t="e">
        <f t="shared" si="2"/>
        <v>#DIV/0!</v>
      </c>
      <c r="H40" s="64" t="e">
        <f t="shared" si="2"/>
        <v>#DIV/0!</v>
      </c>
      <c r="I40" s="64" t="e">
        <f t="shared" si="2"/>
        <v>#DIV/0!</v>
      </c>
      <c r="J40" s="64" t="e">
        <f t="shared" si="2"/>
        <v>#DIV/0!</v>
      </c>
      <c r="K40" s="64" t="e">
        <f t="shared" si="2"/>
        <v>#DIV/0!</v>
      </c>
      <c r="L40" s="64" t="e">
        <f t="shared" si="2"/>
        <v>#DIV/0!</v>
      </c>
      <c r="M40" s="64" t="e">
        <f t="shared" si="2"/>
        <v>#DIV/0!</v>
      </c>
      <c r="N40" s="64" t="e">
        <f t="shared" si="2"/>
        <v>#DIV/0!</v>
      </c>
      <c r="O40" s="64" t="e">
        <f t="shared" si="2"/>
        <v>#DIV/0!</v>
      </c>
      <c r="P40" s="64" t="e">
        <f t="shared" si="2"/>
        <v>#DIV/0!</v>
      </c>
      <c r="Q40" s="64" t="e">
        <f t="shared" si="2"/>
        <v>#DIV/0!</v>
      </c>
      <c r="R40" s="64" t="e">
        <f t="shared" si="2"/>
        <v>#DIV/0!</v>
      </c>
      <c r="S40" s="64" t="e">
        <f t="shared" si="2"/>
        <v>#DIV/0!</v>
      </c>
      <c r="T40" s="64" t="e">
        <f t="shared" si="2"/>
        <v>#DIV/0!</v>
      </c>
      <c r="U40" s="64" t="e">
        <f t="shared" si="2"/>
        <v>#DIV/0!</v>
      </c>
      <c r="V40" s="64" t="e">
        <f t="shared" si="2"/>
        <v>#DIV/0!</v>
      </c>
      <c r="W40" s="64" t="e">
        <f t="shared" si="2"/>
        <v>#DIV/0!</v>
      </c>
      <c r="X40" s="64" t="e">
        <f t="shared" si="2"/>
        <v>#DIV/0!</v>
      </c>
      <c r="Y40" s="64" t="e">
        <f t="shared" si="2"/>
        <v>#DIV/0!</v>
      </c>
      <c r="Z40" s="64" t="e">
        <f t="shared" si="2"/>
        <v>#DIV/0!</v>
      </c>
      <c r="AA40" s="64" t="e">
        <f t="shared" si="2"/>
        <v>#DIV/0!</v>
      </c>
      <c r="AB40" s="64" t="e">
        <f t="shared" si="2"/>
        <v>#DIV/0!</v>
      </c>
      <c r="AC40" s="64" t="e">
        <f t="shared" si="2"/>
        <v>#DIV/0!</v>
      </c>
      <c r="AD40" s="64" t="e">
        <f>SUM(AD5:AD39)/COUNT(AD5:AD39)</f>
        <v>#DIV/0!</v>
      </c>
      <c r="AE40" s="64" t="e">
        <f>SUM(AE5:AE39)/COUNT(AE5:AE39)</f>
        <v>#DIV/0!</v>
      </c>
      <c r="AF40" s="64" t="e">
        <f t="shared" si="2"/>
        <v>#DIV/0!</v>
      </c>
      <c r="AG40" s="408" t="e">
        <f>SUM(AG5:AG39)/COUNT(AG5:AG39)</f>
        <v>#DIV/0!</v>
      </c>
      <c r="AH40" s="407" t="e">
        <f ca="1">SUM(AH5:AH39)/COUNT(AH5:AH39)</f>
        <v>#DIV/0!</v>
      </c>
    </row>
    <row r="41" spans="1:36" x14ac:dyDescent="0.2">
      <c r="C41" s="65" t="e">
        <f>+C40/C4</f>
        <v>#DIV/0!</v>
      </c>
      <c r="D41" s="65" t="e">
        <f t="shared" ref="D41:AF41" si="3">+D40/D4</f>
        <v>#DIV/0!</v>
      </c>
      <c r="E41" s="65" t="e">
        <f t="shared" si="3"/>
        <v>#DIV/0!</v>
      </c>
      <c r="F41" s="65" t="e">
        <f t="shared" si="3"/>
        <v>#DIV/0!</v>
      </c>
      <c r="G41" s="65" t="e">
        <f t="shared" si="3"/>
        <v>#DIV/0!</v>
      </c>
      <c r="H41" s="65" t="e">
        <f t="shared" si="3"/>
        <v>#DIV/0!</v>
      </c>
      <c r="I41" s="65" t="e">
        <f t="shared" si="3"/>
        <v>#DIV/0!</v>
      </c>
      <c r="J41" s="65" t="e">
        <f t="shared" si="3"/>
        <v>#DIV/0!</v>
      </c>
      <c r="K41" s="65" t="e">
        <f t="shared" si="3"/>
        <v>#DIV/0!</v>
      </c>
      <c r="L41" s="65" t="e">
        <f t="shared" si="3"/>
        <v>#DIV/0!</v>
      </c>
      <c r="M41" s="65" t="e">
        <f t="shared" si="3"/>
        <v>#DIV/0!</v>
      </c>
      <c r="N41" s="65" t="e">
        <f t="shared" si="3"/>
        <v>#DIV/0!</v>
      </c>
      <c r="O41" s="65" t="e">
        <f t="shared" si="3"/>
        <v>#DIV/0!</v>
      </c>
      <c r="P41" s="65" t="e">
        <f t="shared" si="3"/>
        <v>#DIV/0!</v>
      </c>
      <c r="Q41" s="65" t="e">
        <f t="shared" si="3"/>
        <v>#DIV/0!</v>
      </c>
      <c r="R41" s="65" t="e">
        <f t="shared" si="3"/>
        <v>#DIV/0!</v>
      </c>
      <c r="S41" s="65" t="e">
        <f t="shared" si="3"/>
        <v>#DIV/0!</v>
      </c>
      <c r="T41" s="65" t="e">
        <f t="shared" si="3"/>
        <v>#DIV/0!</v>
      </c>
      <c r="U41" s="65" t="e">
        <f t="shared" si="3"/>
        <v>#DIV/0!</v>
      </c>
      <c r="V41" s="65" t="e">
        <f t="shared" si="3"/>
        <v>#DIV/0!</v>
      </c>
      <c r="W41" s="65" t="e">
        <f t="shared" si="3"/>
        <v>#DIV/0!</v>
      </c>
      <c r="X41" s="65" t="e">
        <f t="shared" si="3"/>
        <v>#DIV/0!</v>
      </c>
      <c r="Y41" s="65" t="e">
        <f t="shared" si="3"/>
        <v>#DIV/0!</v>
      </c>
      <c r="Z41" s="65" t="e">
        <f t="shared" si="3"/>
        <v>#DIV/0!</v>
      </c>
      <c r="AA41" s="65" t="e">
        <f t="shared" si="3"/>
        <v>#DIV/0!</v>
      </c>
      <c r="AB41" s="65" t="e">
        <f t="shared" si="3"/>
        <v>#DIV/0!</v>
      </c>
      <c r="AC41" s="65" t="e">
        <f t="shared" si="3"/>
        <v>#DIV/0!</v>
      </c>
      <c r="AD41" s="65" t="e">
        <f t="shared" si="3"/>
        <v>#DIV/0!</v>
      </c>
      <c r="AE41" s="65" t="e">
        <f t="shared" si="3"/>
        <v>#DIV/0!</v>
      </c>
      <c r="AF41" s="65" t="e">
        <f t="shared" si="3"/>
        <v>#DIV/0!</v>
      </c>
      <c r="AG41" s="374"/>
      <c r="AH41" s="385"/>
      <c r="AI41" s="93"/>
    </row>
  </sheetData>
  <sheetProtection algorithmName="SHA-512" hashValue="TF8MWSgc295iD+Zn8uz1JpO+GO9y8A72zb7EvaAlbm3I9lokCekAYtsb4+Dh3gYBA7Eg6x+veIPqw7zXfIok8A==" saltValue="V91QC+urFnqXY3QXr2ECTw==" spinCount="100000" sheet="1" objects="1" scenarios="1"/>
  <mergeCells count="2">
    <mergeCell ref="AG3:AH3"/>
    <mergeCell ref="AI3:AJ3"/>
  </mergeCells>
  <phoneticPr fontId="0" type="noConversion"/>
  <pageMargins left="0.19685039370078741" right="0.19685039370078741" top="0.19685039370078741" bottom="0.19685039370078741" header="0" footer="0"/>
  <pageSetup paperSize="9" scale="73" fitToHeight="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22">
    <tabColor rgb="FFAB5353"/>
  </sheetPr>
  <dimension ref="A2:G66"/>
  <sheetViews>
    <sheetView zoomScale="130" zoomScaleNormal="130" workbookViewId="0">
      <selection activeCell="F11" sqref="F11"/>
    </sheetView>
  </sheetViews>
  <sheetFormatPr baseColWidth="10" defaultRowHeight="12.75" x14ac:dyDescent="0.2"/>
  <cols>
    <col min="1" max="1" width="4.7109375" style="79" customWidth="1"/>
    <col min="2" max="2" width="23.140625" style="79" customWidth="1"/>
    <col min="3" max="7" width="14.85546875" style="79" customWidth="1"/>
    <col min="8" max="16384" width="11.42578125" style="79"/>
  </cols>
  <sheetData>
    <row r="2" spans="1:7" ht="18" x14ac:dyDescent="0.25">
      <c r="A2" s="217" t="s">
        <v>57</v>
      </c>
      <c r="B2" s="218"/>
      <c r="C2" s="218"/>
      <c r="D2" s="218"/>
      <c r="E2" s="218" t="str">
        <f>AP!B1</f>
        <v>Abschlussprüfung 2023</v>
      </c>
      <c r="F2" s="218"/>
      <c r="G2" s="219"/>
    </row>
    <row r="3" spans="1:7" x14ac:dyDescent="0.2">
      <c r="A3" s="91"/>
      <c r="G3" s="89"/>
    </row>
    <row r="4" spans="1:7" x14ac:dyDescent="0.2">
      <c r="A4" s="91" t="str">
        <f>AP!B2</f>
        <v xml:space="preserve">Fach: </v>
      </c>
      <c r="G4" s="89"/>
    </row>
    <row r="5" spans="1:7" x14ac:dyDescent="0.2">
      <c r="A5" s="220" t="str">
        <f>AP!B3</f>
        <v xml:space="preserve">Klasse: </v>
      </c>
      <c r="B5" s="99"/>
      <c r="C5" s="90"/>
      <c r="D5" s="99"/>
      <c r="E5" s="90" t="str">
        <f>AP!E3</f>
        <v xml:space="preserve">Lehrer/in: </v>
      </c>
      <c r="F5" s="99"/>
      <c r="G5" s="100"/>
    </row>
    <row r="7" spans="1:7" ht="15.75" x14ac:dyDescent="0.25">
      <c r="A7" s="505" t="s">
        <v>56</v>
      </c>
      <c r="B7" s="506"/>
      <c r="C7" s="506"/>
      <c r="D7" s="506"/>
      <c r="E7" s="506"/>
      <c r="F7" s="506"/>
      <c r="G7" s="507"/>
    </row>
    <row r="8" spans="1:7" x14ac:dyDescent="0.2">
      <c r="A8" s="101"/>
      <c r="B8" s="97"/>
      <c r="C8" s="97"/>
      <c r="D8" s="97"/>
      <c r="E8" s="97"/>
      <c r="F8" s="97"/>
      <c r="G8" s="98"/>
    </row>
    <row r="9" spans="1:7" x14ac:dyDescent="0.2">
      <c r="A9" s="86"/>
      <c r="B9" s="102" t="s">
        <v>55</v>
      </c>
      <c r="C9" s="508" t="s">
        <v>116</v>
      </c>
      <c r="D9" s="508"/>
      <c r="E9" s="510" t="s">
        <v>115</v>
      </c>
      <c r="F9" s="511"/>
      <c r="G9" s="89"/>
    </row>
    <row r="10" spans="1:7" ht="15" customHeight="1" x14ac:dyDescent="0.2">
      <c r="A10" s="86"/>
      <c r="B10" s="102"/>
      <c r="C10" s="103" t="s">
        <v>118</v>
      </c>
      <c r="D10" s="103" t="s">
        <v>117</v>
      </c>
      <c r="E10" s="103" t="s">
        <v>118</v>
      </c>
      <c r="F10" s="103" t="s">
        <v>117</v>
      </c>
      <c r="G10" s="89"/>
    </row>
    <row r="11" spans="1:7" x14ac:dyDescent="0.2">
      <c r="A11" s="419">
        <v>1</v>
      </c>
      <c r="B11" s="420" t="str">
        <f>IF('1. Halbjahr'!B4&lt;&gt;"", '1. Halbjahr'!B4, "")</f>
        <v/>
      </c>
      <c r="C11" s="421" t="str">
        <f>IF(APRohpunkte!AG5="",'Eingabe Abitur'!Q11,APRohpunkte!AG5)</f>
        <v/>
      </c>
      <c r="D11" s="422" t="str">
        <f>IF(APRohpunkte!AI5="",'Eingabe Abitur'!Q12,APRohpunkte!AI5)</f>
        <v/>
      </c>
      <c r="E11" s="421" t="str">
        <f ca="1">AP!G6</f>
        <v/>
      </c>
      <c r="F11" s="423" t="str">
        <f ca="1">IF(D11="","",IF(AP!$E$42="BE",INDIRECT("AP!P"&amp;MATCH(100*ROUNDUP(D11, 0) / AP!$E$44,AP!$Q$4:$Q$20,-1)+4),D11))</f>
        <v/>
      </c>
      <c r="G11" s="424" t="str">
        <f ca="1">IF(AND(E11&lt;&gt;F11,F11&lt;&gt;""),"Keine Einigung","")</f>
        <v/>
      </c>
    </row>
    <row r="12" spans="1:7" x14ac:dyDescent="0.2">
      <c r="A12" s="425">
        <v>2</v>
      </c>
      <c r="B12" s="94" t="str">
        <f>IF('1. Halbjahr'!B5&lt;&gt;"", '1. Halbjahr'!B5, "")</f>
        <v/>
      </c>
      <c r="C12" s="104" t="str">
        <f>IF(APRohpunkte!AG6="",'Eingabe Abitur'!Q13,APRohpunkte!AG6)</f>
        <v/>
      </c>
      <c r="D12" s="105" t="str">
        <f>IF(APRohpunkte!AI6="",'Eingabe Abitur'!Q14,APRohpunkte!AI6)</f>
        <v/>
      </c>
      <c r="E12" s="104" t="str">
        <f ca="1">AP!G7</f>
        <v/>
      </c>
      <c r="F12" s="413" t="str">
        <f ca="1">IF(D12="","",IF(AP!$E$42="BE",INDIRECT("AP!P"&amp;MATCH(100*ROUNDUP(D12, 0) / AP!$E$44,AP!$Q$4:$Q$20,-1)+4),D12))</f>
        <v/>
      </c>
      <c r="G12" s="426" t="str">
        <f t="shared" ref="G12:G45" ca="1" si="0">IF(AND(E12&lt;&gt;F12,F12&lt;&gt;""),"Keine Einigung","")</f>
        <v/>
      </c>
    </row>
    <row r="13" spans="1:7" x14ac:dyDescent="0.2">
      <c r="A13" s="425">
        <v>3</v>
      </c>
      <c r="B13" s="94" t="str">
        <f>IF('1. Halbjahr'!B6&lt;&gt;"", '1. Halbjahr'!B6, "")</f>
        <v/>
      </c>
      <c r="C13" s="104" t="str">
        <f>IF(APRohpunkte!AG7="",'Eingabe Abitur'!Q15,APRohpunkte!AG7)</f>
        <v/>
      </c>
      <c r="D13" s="105" t="str">
        <f>IF(APRohpunkte!AI7="",'Eingabe Abitur'!Q16,APRohpunkte!AI7)</f>
        <v/>
      </c>
      <c r="E13" s="104" t="str">
        <f ca="1">AP!G8</f>
        <v/>
      </c>
      <c r="F13" s="413" t="str">
        <f ca="1">IF(D13="","",IF(AP!$E$42="BE",INDIRECT("AP!P"&amp;MATCH(100*ROUNDUP(D13, 0) / AP!$E$44,AP!$Q$4:$Q$20,-1)+4),D13))</f>
        <v/>
      </c>
      <c r="G13" s="426" t="str">
        <f t="shared" ca="1" si="0"/>
        <v/>
      </c>
    </row>
    <row r="14" spans="1:7" x14ac:dyDescent="0.2">
      <c r="A14" s="425">
        <v>4</v>
      </c>
      <c r="B14" s="94" t="str">
        <f>IF('1. Halbjahr'!B7&lt;&gt;"", '1. Halbjahr'!B7, "")</f>
        <v/>
      </c>
      <c r="C14" s="104" t="str">
        <f>IF(APRohpunkte!AG8="",'Eingabe Abitur'!Q17,APRohpunkte!AG8)</f>
        <v/>
      </c>
      <c r="D14" s="105" t="str">
        <f>IF(APRohpunkte!AI8="",'Eingabe Abitur'!Q18,APRohpunkte!AI8)</f>
        <v/>
      </c>
      <c r="E14" s="104" t="str">
        <f ca="1">AP!G9</f>
        <v/>
      </c>
      <c r="F14" s="413" t="str">
        <f ca="1">IF(D14="","",IF(AP!$E$42="BE",INDIRECT("AP!P"&amp;MATCH(100*ROUNDUP(D14, 0) / AP!$E$44,AP!$Q$4:$Q$20,-1)+4),D14))</f>
        <v/>
      </c>
      <c r="G14" s="426" t="str">
        <f t="shared" ca="1" si="0"/>
        <v/>
      </c>
    </row>
    <row r="15" spans="1:7" x14ac:dyDescent="0.2">
      <c r="A15" s="425">
        <v>5</v>
      </c>
      <c r="B15" s="94" t="str">
        <f>IF('1. Halbjahr'!B8&lt;&gt;"", '1. Halbjahr'!B8, "")</f>
        <v/>
      </c>
      <c r="C15" s="104" t="str">
        <f>IF(APRohpunkte!AG9="",'Eingabe Abitur'!Q19,APRohpunkte!AG9)</f>
        <v/>
      </c>
      <c r="D15" s="105" t="str">
        <f>IF(APRohpunkte!AI9="",'Eingabe Abitur'!Q20,APRohpunkte!AI9)</f>
        <v/>
      </c>
      <c r="E15" s="104" t="str">
        <f ca="1">AP!G10</f>
        <v/>
      </c>
      <c r="F15" s="413" t="str">
        <f ca="1">IF(D15="","",IF(AP!$E$42="BE",INDIRECT("AP!P"&amp;MATCH(100*ROUNDUP(D15, 0) / AP!$E$44,AP!$Q$4:$Q$20,-1)+4),D15))</f>
        <v/>
      </c>
      <c r="G15" s="426" t="str">
        <f t="shared" ca="1" si="0"/>
        <v/>
      </c>
    </row>
    <row r="16" spans="1:7" x14ac:dyDescent="0.2">
      <c r="A16" s="425">
        <v>6</v>
      </c>
      <c r="B16" s="94" t="str">
        <f>IF('1. Halbjahr'!B9&lt;&gt;"", '1. Halbjahr'!B9, "")</f>
        <v/>
      </c>
      <c r="C16" s="104" t="str">
        <f>IF(APRohpunkte!AG10="",'Eingabe Abitur'!Q21,APRohpunkte!AG10)</f>
        <v/>
      </c>
      <c r="D16" s="105" t="str">
        <f>IF(APRohpunkte!AI10="",'Eingabe Abitur'!Q22,APRohpunkte!AI10)</f>
        <v/>
      </c>
      <c r="E16" s="104" t="str">
        <f ca="1">AP!G11</f>
        <v/>
      </c>
      <c r="F16" s="413" t="str">
        <f ca="1">IF(D16="","",IF(AP!$E$42="BE",INDIRECT("AP!P"&amp;MATCH(100*ROUNDUP(D16, 0) / AP!$E$44,AP!$Q$4:$Q$20,-1)+4),D16))</f>
        <v/>
      </c>
      <c r="G16" s="426" t="str">
        <f t="shared" ca="1" si="0"/>
        <v/>
      </c>
    </row>
    <row r="17" spans="1:7" x14ac:dyDescent="0.2">
      <c r="A17" s="425">
        <v>7</v>
      </c>
      <c r="B17" s="94" t="str">
        <f>IF('1. Halbjahr'!B10&lt;&gt;"", '1. Halbjahr'!B10, "")</f>
        <v/>
      </c>
      <c r="C17" s="104" t="str">
        <f>IF(APRohpunkte!AG11="",'Eingabe Abitur'!Q23,APRohpunkte!AG11)</f>
        <v/>
      </c>
      <c r="D17" s="105" t="str">
        <f>IF(APRohpunkte!AI11="",'Eingabe Abitur'!Q24,APRohpunkte!AI11)</f>
        <v/>
      </c>
      <c r="E17" s="104" t="str">
        <f ca="1">AP!G12</f>
        <v/>
      </c>
      <c r="F17" s="413" t="str">
        <f ca="1">IF(D17="","",IF(AP!$E$42="BE",INDIRECT("AP!P"&amp;MATCH(100*ROUNDUP(D17, 0) / AP!$E$44,AP!$Q$4:$Q$20,-1)+4),D17))</f>
        <v/>
      </c>
      <c r="G17" s="426" t="str">
        <f t="shared" ca="1" si="0"/>
        <v/>
      </c>
    </row>
    <row r="18" spans="1:7" x14ac:dyDescent="0.2">
      <c r="A18" s="425">
        <v>8</v>
      </c>
      <c r="B18" s="94" t="str">
        <f>IF('1. Halbjahr'!B11&lt;&gt;"", '1. Halbjahr'!B11, "")</f>
        <v/>
      </c>
      <c r="C18" s="104" t="str">
        <f>IF(APRohpunkte!AG12="",'Eingabe Abitur'!Q25,APRohpunkte!AG12)</f>
        <v/>
      </c>
      <c r="D18" s="105" t="str">
        <f>IF(APRohpunkte!AI12="",'Eingabe Abitur'!Q26,APRohpunkte!AI12)</f>
        <v/>
      </c>
      <c r="E18" s="104" t="str">
        <f ca="1">AP!G13</f>
        <v/>
      </c>
      <c r="F18" s="413" t="str">
        <f ca="1">IF(D18="","",IF(AP!$E$42="BE",INDIRECT("AP!P"&amp;MATCH(100*ROUNDUP(D18, 0) / AP!$E$44,AP!$Q$4:$Q$20,-1)+4),D18))</f>
        <v/>
      </c>
      <c r="G18" s="426" t="str">
        <f t="shared" ca="1" si="0"/>
        <v/>
      </c>
    </row>
    <row r="19" spans="1:7" x14ac:dyDescent="0.2">
      <c r="A19" s="425">
        <v>9</v>
      </c>
      <c r="B19" s="94" t="str">
        <f>IF('1. Halbjahr'!B12&lt;&gt;"", '1. Halbjahr'!B12, "")</f>
        <v/>
      </c>
      <c r="C19" s="104" t="str">
        <f>IF(APRohpunkte!AG13="",'Eingabe Abitur'!Q27,APRohpunkte!AG13)</f>
        <v/>
      </c>
      <c r="D19" s="105" t="str">
        <f>IF(APRohpunkte!AI13="",'Eingabe Abitur'!Q28,APRohpunkte!AI13)</f>
        <v/>
      </c>
      <c r="E19" s="104" t="str">
        <f ca="1">AP!G14</f>
        <v/>
      </c>
      <c r="F19" s="413" t="str">
        <f ca="1">IF(D19="","",IF(AP!$E$42="BE",INDIRECT("AP!P"&amp;MATCH(100*ROUNDUP(D19, 0) / AP!$E$44,AP!$Q$4:$Q$20,-1)+4),D19))</f>
        <v/>
      </c>
      <c r="G19" s="426" t="str">
        <f t="shared" ca="1" si="0"/>
        <v/>
      </c>
    </row>
    <row r="20" spans="1:7" x14ac:dyDescent="0.2">
      <c r="A20" s="425">
        <v>10</v>
      </c>
      <c r="B20" s="94" t="str">
        <f>IF('1. Halbjahr'!B13&lt;&gt;"", '1. Halbjahr'!B13, "")</f>
        <v/>
      </c>
      <c r="C20" s="104" t="str">
        <f>IF(APRohpunkte!AG14="",'Eingabe Abitur'!Q29,APRohpunkte!AG14)</f>
        <v/>
      </c>
      <c r="D20" s="105" t="str">
        <f>IF(APRohpunkte!AI14="",'Eingabe Abitur'!Q30,APRohpunkte!AI14)</f>
        <v/>
      </c>
      <c r="E20" s="104" t="str">
        <f ca="1">AP!G15</f>
        <v/>
      </c>
      <c r="F20" s="413" t="str">
        <f ca="1">IF(D20="","",IF(AP!$E$42="BE",INDIRECT("AP!P"&amp;MATCH(100*ROUNDUP(D20, 0) / AP!$E$44,AP!$Q$4:$Q$20,-1)+4),D20))</f>
        <v/>
      </c>
      <c r="G20" s="426" t="str">
        <f t="shared" ca="1" si="0"/>
        <v/>
      </c>
    </row>
    <row r="21" spans="1:7" x14ac:dyDescent="0.2">
      <c r="A21" s="425">
        <v>11</v>
      </c>
      <c r="B21" s="94" t="str">
        <f>IF('1. Halbjahr'!B14&lt;&gt;"", '1. Halbjahr'!B14, "")</f>
        <v/>
      </c>
      <c r="C21" s="104" t="str">
        <f>IF(APRohpunkte!AG15="",'Eingabe Abitur'!Q31,APRohpunkte!AG15)</f>
        <v/>
      </c>
      <c r="D21" s="105" t="str">
        <f>IF(APRohpunkte!AI15="",'Eingabe Abitur'!Q32,APRohpunkte!AI15)</f>
        <v/>
      </c>
      <c r="E21" s="104" t="str">
        <f ca="1">AP!G16</f>
        <v/>
      </c>
      <c r="F21" s="413" t="str">
        <f ca="1">IF(D21="","",IF(AP!$E$42="BE",INDIRECT("AP!P"&amp;MATCH(100*ROUNDUP(D21, 0) / AP!$E$44,AP!$Q$4:$Q$20,-1)+4),D21))</f>
        <v/>
      </c>
      <c r="G21" s="426" t="str">
        <f t="shared" ca="1" si="0"/>
        <v/>
      </c>
    </row>
    <row r="22" spans="1:7" x14ac:dyDescent="0.2">
      <c r="A22" s="425">
        <v>12</v>
      </c>
      <c r="B22" s="94" t="str">
        <f>IF('1. Halbjahr'!B15&lt;&gt;"", '1. Halbjahr'!B15, "")</f>
        <v/>
      </c>
      <c r="C22" s="104" t="str">
        <f>IF(APRohpunkte!AG16="",'Eingabe Abitur'!Q33,APRohpunkte!AG16)</f>
        <v/>
      </c>
      <c r="D22" s="105" t="str">
        <f>IF(APRohpunkte!AI16="",'Eingabe Abitur'!Q34,APRohpunkte!AI16)</f>
        <v/>
      </c>
      <c r="E22" s="104" t="str">
        <f ca="1">AP!G17</f>
        <v/>
      </c>
      <c r="F22" s="413" t="str">
        <f ca="1">IF(D22="","",IF(AP!$E$42="BE",INDIRECT("AP!P"&amp;MATCH(100*ROUNDUP(D22, 0) / AP!$E$44,AP!$Q$4:$Q$20,-1)+4),D22))</f>
        <v/>
      </c>
      <c r="G22" s="426" t="str">
        <f t="shared" ca="1" si="0"/>
        <v/>
      </c>
    </row>
    <row r="23" spans="1:7" x14ac:dyDescent="0.2">
      <c r="A23" s="425">
        <v>13</v>
      </c>
      <c r="B23" s="94" t="str">
        <f>IF('1. Halbjahr'!B16&lt;&gt;"", '1. Halbjahr'!B16, "")</f>
        <v/>
      </c>
      <c r="C23" s="104" t="str">
        <f>IF(APRohpunkte!AG17="",'Eingabe Abitur'!Q35,APRohpunkte!AG17)</f>
        <v/>
      </c>
      <c r="D23" s="105" t="str">
        <f>IF(APRohpunkte!AI17="",'Eingabe Abitur'!Q36,APRohpunkte!AI17)</f>
        <v/>
      </c>
      <c r="E23" s="104" t="str">
        <f ca="1">AP!G18</f>
        <v/>
      </c>
      <c r="F23" s="413" t="str">
        <f ca="1">IF(D23="","",IF(AP!$E$42="BE",INDIRECT("AP!P"&amp;MATCH(100*ROUNDUP(D23, 0) / AP!$E$44,AP!$Q$4:$Q$20,-1)+4),D23))</f>
        <v/>
      </c>
      <c r="G23" s="426" t="str">
        <f t="shared" ca="1" si="0"/>
        <v/>
      </c>
    </row>
    <row r="24" spans="1:7" x14ac:dyDescent="0.2">
      <c r="A24" s="425">
        <v>14</v>
      </c>
      <c r="B24" s="94" t="str">
        <f>IF('1. Halbjahr'!B17&lt;&gt;"", '1. Halbjahr'!B17, "")</f>
        <v/>
      </c>
      <c r="C24" s="104" t="str">
        <f>IF(APRohpunkte!AG18="",'Eingabe Abitur'!Q37,APRohpunkte!AG18)</f>
        <v/>
      </c>
      <c r="D24" s="105" t="str">
        <f>IF(APRohpunkte!AI18="",'Eingabe Abitur'!Q38,APRohpunkte!AI18)</f>
        <v/>
      </c>
      <c r="E24" s="104" t="str">
        <f ca="1">AP!G19</f>
        <v/>
      </c>
      <c r="F24" s="413" t="str">
        <f ca="1">IF(D24="","",IF(AP!$E$42="BE",INDIRECT("AP!P"&amp;MATCH(100*ROUNDUP(D24, 0) / AP!$E$44,AP!$Q$4:$Q$20,-1)+4),D24))</f>
        <v/>
      </c>
      <c r="G24" s="426" t="str">
        <f t="shared" ca="1" si="0"/>
        <v/>
      </c>
    </row>
    <row r="25" spans="1:7" x14ac:dyDescent="0.2">
      <c r="A25" s="425">
        <v>15</v>
      </c>
      <c r="B25" s="94" t="str">
        <f>IF('1. Halbjahr'!B18&lt;&gt;"", '1. Halbjahr'!B18, "")</f>
        <v/>
      </c>
      <c r="C25" s="104" t="str">
        <f>IF(APRohpunkte!AG19="",'Eingabe Abitur'!Q39,APRohpunkte!AG19)</f>
        <v/>
      </c>
      <c r="D25" s="105" t="str">
        <f>IF(APRohpunkte!AI19="",'Eingabe Abitur'!Q40,APRohpunkte!AI19)</f>
        <v/>
      </c>
      <c r="E25" s="104" t="str">
        <f ca="1">AP!G20</f>
        <v/>
      </c>
      <c r="F25" s="413" t="str">
        <f ca="1">IF(D25="","",IF(AP!$E$42="BE",INDIRECT("AP!P"&amp;MATCH(100*ROUNDUP(D25, 0) / AP!$E$44,AP!$Q$4:$Q$20,-1)+4),D25))</f>
        <v/>
      </c>
      <c r="G25" s="426" t="str">
        <f t="shared" ca="1" si="0"/>
        <v/>
      </c>
    </row>
    <row r="26" spans="1:7" x14ac:dyDescent="0.2">
      <c r="A26" s="425">
        <v>16</v>
      </c>
      <c r="B26" s="94" t="str">
        <f>IF('1. Halbjahr'!B19&lt;&gt;"", '1. Halbjahr'!B19, "")</f>
        <v/>
      </c>
      <c r="C26" s="104" t="str">
        <f>IF(APRohpunkte!AG20="",'Eingabe Abitur'!Q41,APRohpunkte!AG20)</f>
        <v/>
      </c>
      <c r="D26" s="105" t="str">
        <f>IF(APRohpunkte!AI20="",'Eingabe Abitur'!Q42,APRohpunkte!AI20)</f>
        <v/>
      </c>
      <c r="E26" s="104" t="str">
        <f ca="1">AP!G21</f>
        <v/>
      </c>
      <c r="F26" s="413" t="str">
        <f ca="1">IF(D26="","",IF(AP!$E$42="BE",INDIRECT("AP!P"&amp;MATCH(100*ROUNDUP(D26, 0) / AP!$E$44,AP!$Q$4:$Q$20,-1)+4),D26))</f>
        <v/>
      </c>
      <c r="G26" s="426" t="str">
        <f t="shared" ca="1" si="0"/>
        <v/>
      </c>
    </row>
    <row r="27" spans="1:7" x14ac:dyDescent="0.2">
      <c r="A27" s="425">
        <v>17</v>
      </c>
      <c r="B27" s="94" t="str">
        <f>IF('1. Halbjahr'!B20&lt;&gt;"", '1. Halbjahr'!B20, "")</f>
        <v/>
      </c>
      <c r="C27" s="104" t="str">
        <f>IF(APRohpunkte!AG21="",'Eingabe Abitur'!Q43,APRohpunkte!AG21)</f>
        <v/>
      </c>
      <c r="D27" s="105" t="str">
        <f>IF(APRohpunkte!AI21="",'Eingabe Abitur'!Q44,APRohpunkte!AI21)</f>
        <v/>
      </c>
      <c r="E27" s="104" t="str">
        <f ca="1">AP!G22</f>
        <v/>
      </c>
      <c r="F27" s="413" t="str">
        <f ca="1">IF(D27="","",IF(AP!$E$42="BE",INDIRECT("AP!P"&amp;MATCH(100*ROUNDUP(D27, 0) / AP!$E$44,AP!$Q$4:$Q$20,-1)+4),D27))</f>
        <v/>
      </c>
      <c r="G27" s="426" t="str">
        <f t="shared" ca="1" si="0"/>
        <v/>
      </c>
    </row>
    <row r="28" spans="1:7" x14ac:dyDescent="0.2">
      <c r="A28" s="425">
        <v>18</v>
      </c>
      <c r="B28" s="94" t="str">
        <f>IF('1. Halbjahr'!B21&lt;&gt;"", '1. Halbjahr'!B21, "")</f>
        <v/>
      </c>
      <c r="C28" s="104" t="str">
        <f>IF(APRohpunkte!AG22="",'Eingabe Abitur'!Q45,APRohpunkte!AG22)</f>
        <v/>
      </c>
      <c r="D28" s="105" t="str">
        <f>IF(APRohpunkte!AI22="",'Eingabe Abitur'!Q46,APRohpunkte!AI22)</f>
        <v/>
      </c>
      <c r="E28" s="104" t="str">
        <f ca="1">AP!G23</f>
        <v/>
      </c>
      <c r="F28" s="413" t="str">
        <f ca="1">IF(D28="","",IF(AP!$E$42="BE",INDIRECT("AP!P"&amp;MATCH(100*ROUNDUP(D28, 0) / AP!$E$44,AP!$Q$4:$Q$20,-1)+4),D28))</f>
        <v/>
      </c>
      <c r="G28" s="426" t="str">
        <f t="shared" ca="1" si="0"/>
        <v/>
      </c>
    </row>
    <row r="29" spans="1:7" x14ac:dyDescent="0.2">
      <c r="A29" s="425">
        <v>19</v>
      </c>
      <c r="B29" s="94" t="str">
        <f>IF('1. Halbjahr'!B22&lt;&gt;"", '1. Halbjahr'!B22, "")</f>
        <v/>
      </c>
      <c r="C29" s="104" t="str">
        <f>IF(APRohpunkte!AG23="",'Eingabe Abitur'!Q47,APRohpunkte!AG23)</f>
        <v/>
      </c>
      <c r="D29" s="105" t="str">
        <f>IF(APRohpunkte!AI23="",'Eingabe Abitur'!Q48,APRohpunkte!AI23)</f>
        <v/>
      </c>
      <c r="E29" s="104" t="str">
        <f ca="1">AP!G24</f>
        <v/>
      </c>
      <c r="F29" s="413" t="str">
        <f ca="1">IF(D29="","",IF(AP!$E$42="BE",INDIRECT("AP!P"&amp;MATCH(100*ROUNDUP(D29, 0) / AP!$E$44,AP!$Q$4:$Q$20,-1)+4),D29))</f>
        <v/>
      </c>
      <c r="G29" s="426" t="str">
        <f t="shared" ca="1" si="0"/>
        <v/>
      </c>
    </row>
    <row r="30" spans="1:7" x14ac:dyDescent="0.2">
      <c r="A30" s="425">
        <v>20</v>
      </c>
      <c r="B30" s="94" t="str">
        <f>IF('1. Halbjahr'!B23&lt;&gt;"", '1. Halbjahr'!B23, "")</f>
        <v/>
      </c>
      <c r="C30" s="104" t="str">
        <f>IF(APRohpunkte!AG24="",'Eingabe Abitur'!Q49,APRohpunkte!AG24)</f>
        <v/>
      </c>
      <c r="D30" s="105" t="str">
        <f>IF(APRohpunkte!AI24="",'Eingabe Abitur'!Q50,APRohpunkte!AI24)</f>
        <v/>
      </c>
      <c r="E30" s="104" t="str">
        <f ca="1">AP!G25</f>
        <v/>
      </c>
      <c r="F30" s="413" t="str">
        <f ca="1">IF(D30="","",IF(AP!$E$42="BE",INDIRECT("AP!P"&amp;MATCH(100*ROUNDUP(D30, 0) / AP!$E$44,AP!$Q$4:$Q$20,-1)+4),D30))</f>
        <v/>
      </c>
      <c r="G30" s="426" t="str">
        <f t="shared" ca="1" si="0"/>
        <v/>
      </c>
    </row>
    <row r="31" spans="1:7" x14ac:dyDescent="0.2">
      <c r="A31" s="425">
        <v>21</v>
      </c>
      <c r="B31" s="94" t="str">
        <f>IF('1. Halbjahr'!B24&lt;&gt;"", '1. Halbjahr'!B24, "")</f>
        <v/>
      </c>
      <c r="C31" s="104" t="str">
        <f>IF(APRohpunkte!AG25="",'Eingabe Abitur'!Q51,APRohpunkte!AG25)</f>
        <v/>
      </c>
      <c r="D31" s="105" t="str">
        <f>IF(APRohpunkte!AI25="",'Eingabe Abitur'!Q52,APRohpunkte!AI25)</f>
        <v/>
      </c>
      <c r="E31" s="104" t="str">
        <f ca="1">AP!G26</f>
        <v/>
      </c>
      <c r="F31" s="413" t="str">
        <f ca="1">IF(D31="","",IF(AP!$E$42="BE",INDIRECT("AP!P"&amp;MATCH(100*ROUNDUP(D31, 0) / AP!$E$44,AP!$Q$4:$Q$20,-1)+4),D31))</f>
        <v/>
      </c>
      <c r="G31" s="426" t="str">
        <f t="shared" ca="1" si="0"/>
        <v/>
      </c>
    </row>
    <row r="32" spans="1:7" x14ac:dyDescent="0.2">
      <c r="A32" s="425">
        <v>22</v>
      </c>
      <c r="B32" s="94" t="str">
        <f>IF('1. Halbjahr'!B25&lt;&gt;"", '1. Halbjahr'!B25, "")</f>
        <v/>
      </c>
      <c r="C32" s="104" t="str">
        <f>IF(APRohpunkte!AG26="",'Eingabe Abitur'!Q53,APRohpunkte!AG26)</f>
        <v/>
      </c>
      <c r="D32" s="105" t="str">
        <f>IF(APRohpunkte!AI26="",'Eingabe Abitur'!Q54,APRohpunkte!AI26)</f>
        <v/>
      </c>
      <c r="E32" s="104" t="str">
        <f ca="1">AP!G27</f>
        <v/>
      </c>
      <c r="F32" s="413" t="str">
        <f ca="1">IF(D32="","",IF(AP!$E$42="BE",INDIRECT("AP!P"&amp;MATCH(100*ROUNDUP(D32, 0) / AP!$E$44,AP!$Q$4:$Q$20,-1)+4),D32))</f>
        <v/>
      </c>
      <c r="G32" s="426" t="str">
        <f t="shared" ca="1" si="0"/>
        <v/>
      </c>
    </row>
    <row r="33" spans="1:7" x14ac:dyDescent="0.2">
      <c r="A33" s="425">
        <v>23</v>
      </c>
      <c r="B33" s="94" t="str">
        <f>IF('1. Halbjahr'!B26&lt;&gt;"", '1. Halbjahr'!B26, "")</f>
        <v/>
      </c>
      <c r="C33" s="104" t="str">
        <f>IF(APRohpunkte!AG27="",'Eingabe Abitur'!Q55,APRohpunkte!AG27)</f>
        <v/>
      </c>
      <c r="D33" s="105" t="str">
        <f>IF(APRohpunkte!AI27="",'Eingabe Abitur'!Q56,APRohpunkte!AI27)</f>
        <v/>
      </c>
      <c r="E33" s="104" t="str">
        <f ca="1">AP!G28</f>
        <v/>
      </c>
      <c r="F33" s="413" t="str">
        <f ca="1">IF(D33="","",IF(AP!$E$42="BE",INDIRECT("AP!P"&amp;MATCH(100*ROUNDUP(D33, 0) / AP!$E$44,AP!$Q$4:$Q$20,-1)+4),D33))</f>
        <v/>
      </c>
      <c r="G33" s="426" t="str">
        <f t="shared" ca="1" si="0"/>
        <v/>
      </c>
    </row>
    <row r="34" spans="1:7" x14ac:dyDescent="0.2">
      <c r="A34" s="425">
        <v>24</v>
      </c>
      <c r="B34" s="94" t="str">
        <f>IF('1. Halbjahr'!B27&lt;&gt;"", '1. Halbjahr'!B27, "")</f>
        <v/>
      </c>
      <c r="C34" s="104" t="str">
        <f>IF(APRohpunkte!AG28="",'Eingabe Abitur'!Q57,APRohpunkte!AG28)</f>
        <v/>
      </c>
      <c r="D34" s="105" t="str">
        <f>IF(APRohpunkte!AI28="",'Eingabe Abitur'!Q58,APRohpunkte!AI28)</f>
        <v/>
      </c>
      <c r="E34" s="104" t="str">
        <f ca="1">AP!G29</f>
        <v/>
      </c>
      <c r="F34" s="413" t="str">
        <f ca="1">IF(D34="","",IF(AP!$E$42="BE",INDIRECT("AP!P"&amp;MATCH(100*ROUNDUP(D34, 0) / AP!$E$44,AP!$Q$4:$Q$20,-1)+4),D34))</f>
        <v/>
      </c>
      <c r="G34" s="426" t="str">
        <f t="shared" ca="1" si="0"/>
        <v/>
      </c>
    </row>
    <row r="35" spans="1:7" x14ac:dyDescent="0.2">
      <c r="A35" s="425">
        <v>25</v>
      </c>
      <c r="B35" s="94" t="str">
        <f>IF('1. Halbjahr'!B28&lt;&gt;"", '1. Halbjahr'!B28, "")</f>
        <v/>
      </c>
      <c r="C35" s="104" t="str">
        <f>IF(APRohpunkte!AG29="",'Eingabe Abitur'!Q59,APRohpunkte!AG29)</f>
        <v/>
      </c>
      <c r="D35" s="105" t="str">
        <f>IF(APRohpunkte!AI29="",'Eingabe Abitur'!Q60,APRohpunkte!AI29)</f>
        <v/>
      </c>
      <c r="E35" s="104" t="str">
        <f ca="1">AP!G30</f>
        <v/>
      </c>
      <c r="F35" s="413" t="str">
        <f ca="1">IF(D35="","",IF(AP!$E$42="BE",INDIRECT("AP!P"&amp;MATCH(100*ROUNDUP(D35, 0) / AP!$E$44,AP!$Q$4:$Q$20,-1)+4),D35))</f>
        <v/>
      </c>
      <c r="G35" s="426" t="str">
        <f t="shared" ca="1" si="0"/>
        <v/>
      </c>
    </row>
    <row r="36" spans="1:7" x14ac:dyDescent="0.2">
      <c r="A36" s="425">
        <v>26</v>
      </c>
      <c r="B36" s="94" t="str">
        <f>IF('1. Halbjahr'!B29&lt;&gt;"", '1. Halbjahr'!B29, "")</f>
        <v/>
      </c>
      <c r="C36" s="104" t="str">
        <f>IF(APRohpunkte!AG30="",'Eingabe Abitur'!Q61,APRohpunkte!AG30)</f>
        <v/>
      </c>
      <c r="D36" s="105" t="str">
        <f>IF(APRohpunkte!AI30="",'Eingabe Abitur'!Q62,APRohpunkte!AI30)</f>
        <v/>
      </c>
      <c r="E36" s="104" t="str">
        <f ca="1">AP!G31</f>
        <v/>
      </c>
      <c r="F36" s="413" t="str">
        <f ca="1">IF(D36="","",IF(AP!$E$42="BE",INDIRECT("AP!P"&amp;MATCH(100*ROUNDUP(D36, 0) / AP!$E$44,AP!$Q$4:$Q$20,-1)+4),D36))</f>
        <v/>
      </c>
      <c r="G36" s="426" t="str">
        <f t="shared" ca="1" si="0"/>
        <v/>
      </c>
    </row>
    <row r="37" spans="1:7" x14ac:dyDescent="0.2">
      <c r="A37" s="425">
        <v>27</v>
      </c>
      <c r="B37" s="94" t="str">
        <f>IF('1. Halbjahr'!B30&lt;&gt;"", '1. Halbjahr'!B30, "")</f>
        <v/>
      </c>
      <c r="C37" s="104" t="str">
        <f>IF(APRohpunkte!AG31="",'Eingabe Abitur'!Q63,APRohpunkte!AG31)</f>
        <v/>
      </c>
      <c r="D37" s="105" t="str">
        <f>IF(APRohpunkte!AI31="",'Eingabe Abitur'!Q64,APRohpunkte!AI31)</f>
        <v/>
      </c>
      <c r="E37" s="104" t="str">
        <f ca="1">AP!G32</f>
        <v/>
      </c>
      <c r="F37" s="413" t="str">
        <f ca="1">IF(D37="","",IF(AP!$E$42="BE",INDIRECT("AP!P"&amp;MATCH(100*ROUNDUP(D37, 0) / AP!$E$44,AP!$Q$4:$Q$20,-1)+4),D37))</f>
        <v/>
      </c>
      <c r="G37" s="426" t="str">
        <f t="shared" ca="1" si="0"/>
        <v/>
      </c>
    </row>
    <row r="38" spans="1:7" x14ac:dyDescent="0.2">
      <c r="A38" s="425">
        <v>28</v>
      </c>
      <c r="B38" s="94" t="str">
        <f>IF('1. Halbjahr'!B31&lt;&gt;"", '1. Halbjahr'!B31, "")</f>
        <v/>
      </c>
      <c r="C38" s="104" t="str">
        <f>IF(APRohpunkte!AG32="",'Eingabe Abitur'!Q65,APRohpunkte!AG32)</f>
        <v/>
      </c>
      <c r="D38" s="105" t="str">
        <f>IF(APRohpunkte!AI32="",'Eingabe Abitur'!Q66,APRohpunkte!AI32)</f>
        <v/>
      </c>
      <c r="E38" s="104" t="str">
        <f ca="1">AP!G33</f>
        <v/>
      </c>
      <c r="F38" s="413" t="str">
        <f ca="1">IF(D38="","",IF(AP!$E$42="BE",INDIRECT("AP!P"&amp;MATCH(100*ROUNDUP(D38, 0) / AP!$E$44,AP!$Q$4:$Q$20,-1)+4),D38))</f>
        <v/>
      </c>
      <c r="G38" s="426" t="str">
        <f t="shared" ca="1" si="0"/>
        <v/>
      </c>
    </row>
    <row r="39" spans="1:7" x14ac:dyDescent="0.2">
      <c r="A39" s="425">
        <v>29</v>
      </c>
      <c r="B39" s="94" t="str">
        <f>IF('1. Halbjahr'!B32&lt;&gt;"", '1. Halbjahr'!B32, "")</f>
        <v/>
      </c>
      <c r="C39" s="104" t="str">
        <f>IF(APRohpunkte!AG33="",'Eingabe Abitur'!Q67,APRohpunkte!AG33)</f>
        <v/>
      </c>
      <c r="D39" s="105" t="str">
        <f>IF(APRohpunkte!AI33="",'Eingabe Abitur'!Q68,APRohpunkte!AI33)</f>
        <v/>
      </c>
      <c r="E39" s="104" t="str">
        <f ca="1">AP!G34</f>
        <v/>
      </c>
      <c r="F39" s="413" t="str">
        <f ca="1">IF(D39="","",IF(AP!$E$42="BE",INDIRECT("AP!P"&amp;MATCH(100*ROUNDUP(D39, 0) / AP!$E$44,AP!$Q$4:$Q$20,-1)+4),D39))</f>
        <v/>
      </c>
      <c r="G39" s="426" t="str">
        <f t="shared" ca="1" si="0"/>
        <v/>
      </c>
    </row>
    <row r="40" spans="1:7" x14ac:dyDescent="0.2">
      <c r="A40" s="425">
        <v>30</v>
      </c>
      <c r="B40" s="94" t="str">
        <f>IF('1. Halbjahr'!B33&lt;&gt;"", '1. Halbjahr'!B33, "")</f>
        <v/>
      </c>
      <c r="C40" s="104" t="str">
        <f>IF(APRohpunkte!AG34="",'Eingabe Abitur'!Q69,APRohpunkte!AG34)</f>
        <v/>
      </c>
      <c r="D40" s="105" t="str">
        <f>IF(APRohpunkte!AI34="",'Eingabe Abitur'!Q70,APRohpunkte!AI34)</f>
        <v/>
      </c>
      <c r="E40" s="104" t="str">
        <f ca="1">AP!G35</f>
        <v/>
      </c>
      <c r="F40" s="413" t="str">
        <f ca="1">IF(D40="","",IF(AP!$E$42="BE",INDIRECT("AP!P"&amp;MATCH(100*ROUNDUP(D40, 0) / AP!$E$44,AP!$Q$4:$Q$20,-1)+4),D40))</f>
        <v/>
      </c>
      <c r="G40" s="426" t="str">
        <f t="shared" ca="1" si="0"/>
        <v/>
      </c>
    </row>
    <row r="41" spans="1:7" x14ac:dyDescent="0.2">
      <c r="A41" s="425">
        <v>31</v>
      </c>
      <c r="B41" s="94" t="str">
        <f>IF('1. Halbjahr'!B34&lt;&gt;"", '1. Halbjahr'!B34, "")</f>
        <v/>
      </c>
      <c r="C41" s="104" t="str">
        <f>IF(APRohpunkte!AG35="",'Eingabe Abitur'!Q71,APRohpunkte!AG35)</f>
        <v/>
      </c>
      <c r="D41" s="105" t="str">
        <f>IF(APRohpunkte!AI35="",'Eingabe Abitur'!Q72,APRohpunkte!AI35)</f>
        <v/>
      </c>
      <c r="E41" s="104" t="str">
        <f ca="1">AP!G36</f>
        <v/>
      </c>
      <c r="F41" s="413" t="str">
        <f ca="1">IF(D41="","",IF(AP!$E$42="BE",INDIRECT("AP!P"&amp;MATCH(100*ROUNDUP(D41, 0) / AP!$E$44,AP!$Q$4:$Q$20,-1)+4),D41))</f>
        <v/>
      </c>
      <c r="G41" s="426" t="str">
        <f t="shared" ca="1" si="0"/>
        <v/>
      </c>
    </row>
    <row r="42" spans="1:7" x14ac:dyDescent="0.2">
      <c r="A42" s="425">
        <v>32</v>
      </c>
      <c r="B42" s="94" t="str">
        <f>IF('1. Halbjahr'!B35&lt;&gt;"", '1. Halbjahr'!B35, "")</f>
        <v/>
      </c>
      <c r="C42" s="104" t="str">
        <f>IF(APRohpunkte!AG36="",'Eingabe Abitur'!Q73,APRohpunkte!AG36)</f>
        <v/>
      </c>
      <c r="D42" s="105" t="str">
        <f>IF(APRohpunkte!AI36="",'Eingabe Abitur'!Q74,APRohpunkte!AI36)</f>
        <v/>
      </c>
      <c r="E42" s="104" t="str">
        <f ca="1">AP!G37</f>
        <v/>
      </c>
      <c r="F42" s="413" t="str">
        <f ca="1">IF(D42="","",IF(AP!$E$42="BE",INDIRECT("AP!P"&amp;MATCH(100*ROUNDUP(D42, 0) / AP!$E$44,AP!$Q$4:$Q$20,-1)+4),D42))</f>
        <v/>
      </c>
      <c r="G42" s="426" t="str">
        <f t="shared" ca="1" si="0"/>
        <v/>
      </c>
    </row>
    <row r="43" spans="1:7" x14ac:dyDescent="0.2">
      <c r="A43" s="425">
        <v>33</v>
      </c>
      <c r="B43" s="94" t="str">
        <f>IF('1. Halbjahr'!B36&lt;&gt;"", '1. Halbjahr'!B36, "")</f>
        <v/>
      </c>
      <c r="C43" s="104" t="str">
        <f>IF(APRohpunkte!AG37="",'Eingabe Abitur'!Q75,APRohpunkte!AG37)</f>
        <v/>
      </c>
      <c r="D43" s="105" t="str">
        <f>IF(APRohpunkte!AI37="",'Eingabe Abitur'!Q76,APRohpunkte!AI37)</f>
        <v/>
      </c>
      <c r="E43" s="104" t="str">
        <f ca="1">AP!G38</f>
        <v/>
      </c>
      <c r="F43" s="413" t="str">
        <f ca="1">IF(D43="","",IF(AP!$E$42="BE",INDIRECT("AP!P"&amp;MATCH(100*ROUNDUP(D43, 0) / AP!$E$44,AP!$Q$4:$Q$20,-1)+4),D43))</f>
        <v/>
      </c>
      <c r="G43" s="426" t="str">
        <f t="shared" ca="1" si="0"/>
        <v/>
      </c>
    </row>
    <row r="44" spans="1:7" x14ac:dyDescent="0.2">
      <c r="A44" s="425">
        <v>34</v>
      </c>
      <c r="B44" s="94" t="str">
        <f>IF('1. Halbjahr'!B37&lt;&gt;"", '1. Halbjahr'!B37, "")</f>
        <v/>
      </c>
      <c r="C44" s="104" t="str">
        <f>IF(APRohpunkte!AG38="",'Eingabe Abitur'!Q77,APRohpunkte!AG38)</f>
        <v/>
      </c>
      <c r="D44" s="105" t="str">
        <f>IF(APRohpunkte!AI38="",'Eingabe Abitur'!Q78,APRohpunkte!AI38)</f>
        <v/>
      </c>
      <c r="E44" s="104" t="str">
        <f ca="1">AP!G39</f>
        <v/>
      </c>
      <c r="F44" s="413" t="str">
        <f ca="1">IF(D44="","",IF(AP!$E$42="BE",INDIRECT("AP!P"&amp;MATCH(100*ROUNDUP(D44, 0) / AP!$E$44,AP!$Q$4:$Q$20,-1)+4),D44))</f>
        <v/>
      </c>
      <c r="G44" s="426" t="str">
        <f t="shared" ca="1" si="0"/>
        <v/>
      </c>
    </row>
    <row r="45" spans="1:7" x14ac:dyDescent="0.2">
      <c r="A45" s="427">
        <v>35</v>
      </c>
      <c r="B45" s="428" t="str">
        <f>IF('1. Halbjahr'!B38&lt;&gt;"", '1. Halbjahr'!B38, "")</f>
        <v/>
      </c>
      <c r="C45" s="429" t="str">
        <f>IF(APRohpunkte!AG39="",'Eingabe Abitur'!Q79,APRohpunkte!AG39)</f>
        <v/>
      </c>
      <c r="D45" s="430" t="str">
        <f>IF(APRohpunkte!AI39="",'Eingabe Abitur'!Q80,APRohpunkte!AI39)</f>
        <v/>
      </c>
      <c r="E45" s="429" t="str">
        <f ca="1">AP!G40</f>
        <v/>
      </c>
      <c r="F45" s="431" t="str">
        <f ca="1">IF(D45="","",IF(AP!$E$42="BE",INDIRECT("AP!P"&amp;MATCH(100*ROUNDUP(D45, 0) / AP!$E$44,AP!$Q$4:$Q$20,-1)+4),D45))</f>
        <v/>
      </c>
      <c r="G45" s="432" t="str">
        <f t="shared" ca="1" si="0"/>
        <v/>
      </c>
    </row>
    <row r="46" spans="1:7" x14ac:dyDescent="0.2">
      <c r="C46" s="106"/>
    </row>
    <row r="47" spans="1:7" ht="25.5" x14ac:dyDescent="0.2">
      <c r="A47" s="509"/>
      <c r="B47" s="509"/>
      <c r="C47" s="107" t="s">
        <v>53</v>
      </c>
      <c r="D47" s="108" t="s">
        <v>52</v>
      </c>
      <c r="E47" s="107"/>
      <c r="F47" s="107" t="s">
        <v>53</v>
      </c>
      <c r="G47" s="108" t="s">
        <v>52</v>
      </c>
    </row>
    <row r="48" spans="1:7" x14ac:dyDescent="0.2">
      <c r="A48" s="491">
        <v>15</v>
      </c>
      <c r="B48" s="492"/>
      <c r="C48" s="109" t="str">
        <f>AP!E50 &amp;"-"&amp; AP!F50</f>
        <v>100-95,5</v>
      </c>
      <c r="D48" s="109">
        <f t="shared" ref="D48:D55" ca="1" si="1">COUNTIF($E$11:$E$45,A48)</f>
        <v>0</v>
      </c>
      <c r="E48" s="109">
        <v>7</v>
      </c>
      <c r="F48" s="109" t="str">
        <f>AP!E58 &amp;"-"&amp; AP!F58</f>
        <v>60-55,5</v>
      </c>
      <c r="G48" s="109">
        <f t="shared" ref="G48:G55" ca="1" si="2">COUNTIF($E$11:$E$45,E48)</f>
        <v>0</v>
      </c>
    </row>
    <row r="49" spans="1:7" x14ac:dyDescent="0.2">
      <c r="A49" s="491">
        <v>14</v>
      </c>
      <c r="B49" s="492"/>
      <c r="C49" s="109" t="str">
        <f>AP!E51 &amp;"-"&amp; AP!F51</f>
        <v>95-90,5</v>
      </c>
      <c r="D49" s="109">
        <f t="shared" ca="1" si="1"/>
        <v>0</v>
      </c>
      <c r="E49" s="109">
        <v>6</v>
      </c>
      <c r="F49" s="109" t="str">
        <f>AP!E59 &amp;"-"&amp; AP!F59</f>
        <v>55-50,5</v>
      </c>
      <c r="G49" s="109">
        <f t="shared" ca="1" si="2"/>
        <v>0</v>
      </c>
    </row>
    <row r="50" spans="1:7" x14ac:dyDescent="0.2">
      <c r="A50" s="491">
        <v>13</v>
      </c>
      <c r="B50" s="492"/>
      <c r="C50" s="109" t="str">
        <f>AP!E52 &amp;"-"&amp; AP!F52</f>
        <v>90-85,5</v>
      </c>
      <c r="D50" s="109">
        <f t="shared" ca="1" si="1"/>
        <v>0</v>
      </c>
      <c r="E50" s="109">
        <v>5</v>
      </c>
      <c r="F50" s="109" t="str">
        <f>AP!E60 &amp;"-"&amp; AP!F60</f>
        <v>50-45,5</v>
      </c>
      <c r="G50" s="109">
        <f t="shared" ca="1" si="2"/>
        <v>0</v>
      </c>
    </row>
    <row r="51" spans="1:7" x14ac:dyDescent="0.2">
      <c r="A51" s="491">
        <v>12</v>
      </c>
      <c r="B51" s="492"/>
      <c r="C51" s="109" t="str">
        <f>AP!E53 &amp;"-"&amp; AP!F53</f>
        <v>85-80,5</v>
      </c>
      <c r="D51" s="109">
        <f t="shared" ca="1" si="1"/>
        <v>0</v>
      </c>
      <c r="E51" s="109">
        <v>4</v>
      </c>
      <c r="F51" s="109" t="str">
        <f>AP!E61 &amp;"-"&amp; AP!F61</f>
        <v>45-40,5</v>
      </c>
      <c r="G51" s="109">
        <f t="shared" ca="1" si="2"/>
        <v>0</v>
      </c>
    </row>
    <row r="52" spans="1:7" x14ac:dyDescent="0.2">
      <c r="A52" s="491">
        <v>11</v>
      </c>
      <c r="B52" s="492"/>
      <c r="C52" s="109" t="str">
        <f>AP!E54 &amp;"-"&amp; AP!F54</f>
        <v>80-75,5</v>
      </c>
      <c r="D52" s="109">
        <f t="shared" ca="1" si="1"/>
        <v>0</v>
      </c>
      <c r="E52" s="109">
        <v>3</v>
      </c>
      <c r="F52" s="109" t="str">
        <f>AP!E62 &amp;"-"&amp; AP!F62</f>
        <v>40-33,5</v>
      </c>
      <c r="G52" s="109">
        <f t="shared" ca="1" si="2"/>
        <v>0</v>
      </c>
    </row>
    <row r="53" spans="1:7" x14ac:dyDescent="0.2">
      <c r="A53" s="491">
        <v>10</v>
      </c>
      <c r="B53" s="492"/>
      <c r="C53" s="109" t="str">
        <f>AP!E55 &amp;"-"&amp; AP!F55</f>
        <v>75-70,5</v>
      </c>
      <c r="D53" s="109">
        <f t="shared" ca="1" si="1"/>
        <v>0</v>
      </c>
      <c r="E53" s="109">
        <v>2</v>
      </c>
      <c r="F53" s="109" t="str">
        <f>AP!E63 &amp;"-"&amp; AP!F63</f>
        <v>33-26,5</v>
      </c>
      <c r="G53" s="109">
        <f t="shared" ca="1" si="2"/>
        <v>0</v>
      </c>
    </row>
    <row r="54" spans="1:7" x14ac:dyDescent="0.2">
      <c r="A54" s="491">
        <v>9</v>
      </c>
      <c r="B54" s="492"/>
      <c r="C54" s="109" t="str">
        <f>AP!E56 &amp;"-"&amp; AP!F56</f>
        <v>70-65,5</v>
      </c>
      <c r="D54" s="109">
        <f t="shared" ca="1" si="1"/>
        <v>0</v>
      </c>
      <c r="E54" s="109">
        <v>1</v>
      </c>
      <c r="F54" s="109" t="str">
        <f>AP!E64 &amp;"-"&amp; AP!F64</f>
        <v>26-20</v>
      </c>
      <c r="G54" s="109">
        <f t="shared" ca="1" si="2"/>
        <v>0</v>
      </c>
    </row>
    <row r="55" spans="1:7" x14ac:dyDescent="0.2">
      <c r="A55" s="491">
        <v>8</v>
      </c>
      <c r="B55" s="492"/>
      <c r="C55" s="109" t="str">
        <f>AP!E57 &amp;"-"&amp; AP!F57</f>
        <v>65-60,5</v>
      </c>
      <c r="D55" s="109">
        <f t="shared" ca="1" si="1"/>
        <v>0</v>
      </c>
      <c r="E55" s="109">
        <v>0</v>
      </c>
      <c r="F55" s="109" t="str">
        <f>AP!E65 &amp;"-"&amp; AP!F65</f>
        <v>19-0</v>
      </c>
      <c r="G55" s="109">
        <f t="shared" ca="1" si="2"/>
        <v>0</v>
      </c>
    </row>
    <row r="56" spans="1:7" x14ac:dyDescent="0.2">
      <c r="A56" s="86"/>
      <c r="G56" s="89"/>
    </row>
    <row r="57" spans="1:7" x14ac:dyDescent="0.2">
      <c r="A57" s="502" t="s">
        <v>51</v>
      </c>
      <c r="B57" s="503"/>
      <c r="C57" s="503"/>
      <c r="D57" s="503"/>
      <c r="E57" s="503"/>
      <c r="F57" s="503"/>
      <c r="G57" s="504"/>
    </row>
    <row r="58" spans="1:7" x14ac:dyDescent="0.2">
      <c r="A58" s="493" t="e">
        <f ca="1">AVERAGE(E11:E45)</f>
        <v>#DIV/0!</v>
      </c>
      <c r="B58" s="494"/>
      <c r="C58" s="494"/>
      <c r="D58" s="494"/>
      <c r="E58" s="494"/>
      <c r="F58" s="494"/>
      <c r="G58" s="495"/>
    </row>
    <row r="60" spans="1:7" ht="26.25" customHeight="1" x14ac:dyDescent="0.2">
      <c r="A60" s="499" t="s">
        <v>122</v>
      </c>
      <c r="B60" s="500"/>
      <c r="C60" s="500"/>
      <c r="D60" s="500"/>
      <c r="E60" s="500"/>
      <c r="F60" s="500"/>
      <c r="G60" s="501"/>
    </row>
    <row r="65" spans="1:7" x14ac:dyDescent="0.2">
      <c r="A65" s="88"/>
      <c r="B65" s="498"/>
      <c r="C65" s="498"/>
      <c r="F65" s="497"/>
      <c r="G65" s="497"/>
    </row>
    <row r="66" spans="1:7" x14ac:dyDescent="0.2">
      <c r="B66" s="496" t="s">
        <v>50</v>
      </c>
      <c r="C66" s="496"/>
      <c r="E66" s="87"/>
      <c r="F66" s="496" t="s">
        <v>49</v>
      </c>
      <c r="G66" s="496"/>
    </row>
  </sheetData>
  <sheetProtection algorithmName="SHA-512" hashValue="1aT7flJRCq8uyK02Sy2eiEEKCAtvG5WKUnwpfM8fHVan73Hf6jB7i9nHDXm/6wqIY0VaTvFiZsCtpJndxkIjqw==" saltValue="pPZPZSRKxLRjhE4gdZ78zg==" spinCount="100000" sheet="1" objects="1" scenarios="1" selectLockedCells="1"/>
  <mergeCells count="19">
    <mergeCell ref="A7:G7"/>
    <mergeCell ref="C9:D9"/>
    <mergeCell ref="A47:B47"/>
    <mergeCell ref="A48:B48"/>
    <mergeCell ref="A53:B53"/>
    <mergeCell ref="A49:B49"/>
    <mergeCell ref="A50:B50"/>
    <mergeCell ref="A51:B51"/>
    <mergeCell ref="A52:B52"/>
    <mergeCell ref="E9:F9"/>
    <mergeCell ref="A54:B54"/>
    <mergeCell ref="A55:B55"/>
    <mergeCell ref="A58:G58"/>
    <mergeCell ref="F66:G66"/>
    <mergeCell ref="F65:G65"/>
    <mergeCell ref="B66:C66"/>
    <mergeCell ref="B65:C65"/>
    <mergeCell ref="A60:G60"/>
    <mergeCell ref="A57:G57"/>
  </mergeCells>
  <printOptions horizontalCentered="1"/>
  <pageMargins left="0.27559055118110237" right="0.35433070866141736" top="0.39" bottom="0.52" header="0.19" footer="0.45"/>
  <pageSetup paperSize="9" scale="87" orientation="portrait" horizontalDpi="4294967293"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r:uid="{00000000-0002-0000-1200-000000000000}">
          <x14:formula1>
            <xm:f>AP!$E$42&lt;&gt;"BE"</xm:f>
          </x14:formula1>
          <xm:sqref>F11:F45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4">
    <tabColor indexed="34"/>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style="1"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27</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95" t="s">
        <v>67</v>
      </c>
      <c r="Q3" s="195"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7">
        <f>IF($H$32="M", $H$35+12*(100-$H$35)/12, $H$35+30*(100-$H$35)/30)</f>
        <v>100</v>
      </c>
      <c r="Q4" s="558">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7">
        <f>IF($H$32="M", $H$35+11*(100-$H$35)/12, $H$35+27*(100-$H$35)/30)</f>
        <v>95</v>
      </c>
      <c r="P5" s="55">
        <v>15</v>
      </c>
      <c r="Q5" s="55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7">
        <f>IF($H$32="M", $H$35+10*(100-$H$35)/12, $H$35+24*(100-$H$35)/30)</f>
        <v>90</v>
      </c>
      <c r="P6" s="55">
        <v>14</v>
      </c>
      <c r="Q6" s="558">
        <f>(O6-100*SUM($A$43:A44)/$H$30)</f>
        <v>90</v>
      </c>
    </row>
    <row r="7" spans="1:18" x14ac:dyDescent="0.2">
      <c r="A7" s="3">
        <v>4</v>
      </c>
      <c r="B7" s="2" t="str">
        <f>IF('1. Halbjahr'!B7&lt;&gt;"", '1. Halbjahr'!B7, "")</f>
        <v/>
      </c>
      <c r="C7" s="37" t="str">
        <f t="shared" ca="1" si="1"/>
        <v/>
      </c>
      <c r="D7" s="5"/>
      <c r="E7" s="22"/>
      <c r="F7" s="48">
        <v>15</v>
      </c>
      <c r="G7" s="13">
        <f ca="1">IF(G$25="","",COUNTIF(C$4:C$38,F7))</f>
        <v>0</v>
      </c>
      <c r="H7" s="14" t="e">
        <f t="shared" ref="H7:H12" ca="1" si="3">IF(G$25="","",G7/G$25)</f>
        <v>#DIV/0!</v>
      </c>
      <c r="I7" s="1"/>
      <c r="J7" s="47" t="str">
        <f t="shared" si="0"/>
        <v/>
      </c>
      <c r="K7" s="26"/>
      <c r="M7" s="159" t="str">
        <f t="shared" si="2"/>
        <v/>
      </c>
      <c r="O7" s="557">
        <f>IF($H$32="M", $H$35+9*(100-$H$35)/12, $H$35+21*(100-$H$35)/30)</f>
        <v>85</v>
      </c>
      <c r="P7" s="55">
        <v>13</v>
      </c>
      <c r="Q7" s="55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7">
        <f>IF($H$32="M", $H$35+8*(100-$H$35)/12, $H$35+18*(100-$H$35)/30)</f>
        <v>80</v>
      </c>
      <c r="P8" s="55">
        <v>12</v>
      </c>
      <c r="Q8" s="55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7">
        <f>IF($H$32="M", $H$35+7*(100-$H$35)/12, $H$35+15*(100-$H$35)/30)</f>
        <v>75</v>
      </c>
      <c r="P9" s="55">
        <v>11</v>
      </c>
      <c r="Q9" s="55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7">
        <f>IF($H$32="M", $H$35+6*(100-$H$35)/12, $H$35+12*(100-$H$35)/30)</f>
        <v>70</v>
      </c>
      <c r="P10" s="55">
        <v>10</v>
      </c>
      <c r="Q10" s="55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7">
        <f>IF($H$32="M", $H$35+5*(100-$H$35)/12, $H$35+10*(100-$H$35)/30)</f>
        <v>65</v>
      </c>
      <c r="P11" s="55">
        <v>9</v>
      </c>
      <c r="Q11" s="55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7">
        <f>IF($H$32="M", $H$35+4*(100-$H$35)/12, $H$35+8*(100-$H$35)/30)</f>
        <v>60</v>
      </c>
      <c r="P12" s="55">
        <v>8</v>
      </c>
      <c r="Q12" s="558">
        <f>(O12-100*SUM($A$43:A50)/$H$30)</f>
        <v>60</v>
      </c>
    </row>
    <row r="13" spans="1:18" x14ac:dyDescent="0.2">
      <c r="A13" s="3">
        <v>10</v>
      </c>
      <c r="B13" s="2" t="str">
        <f>IF('1. Halbjahr'!B13&lt;&gt;"", '1. Halbjahr'!B13, "")</f>
        <v/>
      </c>
      <c r="C13" s="37" t="str">
        <f t="shared" ca="1" si="1"/>
        <v/>
      </c>
      <c r="D13" s="5"/>
      <c r="E13" s="22"/>
      <c r="F13" s="19">
        <v>9</v>
      </c>
      <c r="G13" s="13">
        <f t="shared" ca="1" si="4"/>
        <v>0</v>
      </c>
      <c r="H13" s="14" t="e">
        <f t="shared" ref="H13:H22" ca="1" si="5">IF(G$25="","",G13/G$25)</f>
        <v>#DIV/0!</v>
      </c>
      <c r="I13" s="1"/>
      <c r="J13" s="47" t="str">
        <f t="shared" si="0"/>
        <v/>
      </c>
      <c r="K13" s="26"/>
      <c r="L13" s="1"/>
      <c r="M13" s="159" t="str">
        <f t="shared" si="2"/>
        <v/>
      </c>
      <c r="O13" s="557">
        <f>IF($H$32="M", $H$35+3*(100-$H$35)/12, $H$35+6*(100-$H$35)/30)</f>
        <v>55</v>
      </c>
      <c r="P13" s="55">
        <v>7</v>
      </c>
      <c r="Q13" s="55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5"/>
        <v>#DIV/0!</v>
      </c>
      <c r="I14" s="23" t="e">
        <f ca="1">+H13+H14+H15</f>
        <v>#DIV/0!</v>
      </c>
      <c r="J14" s="47" t="str">
        <f t="shared" si="0"/>
        <v/>
      </c>
      <c r="K14" s="26"/>
      <c r="M14" s="159" t="str">
        <f t="shared" si="2"/>
        <v/>
      </c>
      <c r="O14" s="557">
        <f>IF($H$32="M", $H$35+2*(100-$H$35)/12, $H$35+4*(100-$H$35)/30)</f>
        <v>50</v>
      </c>
      <c r="P14" s="55">
        <v>6</v>
      </c>
      <c r="Q14" s="55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5"/>
        <v>#DIV/0!</v>
      </c>
      <c r="I15" s="1">
        <f ca="1">+G13+G14+G15</f>
        <v>0</v>
      </c>
      <c r="J15" s="47" t="str">
        <f t="shared" si="0"/>
        <v/>
      </c>
      <c r="K15" s="26"/>
      <c r="M15" s="159" t="str">
        <f t="shared" si="2"/>
        <v/>
      </c>
      <c r="O15" s="557">
        <f>IF($H$32="M", $H$35+1*(100-$H$35)/12, $H$35+2*(100-$H$35)/30)</f>
        <v>45</v>
      </c>
      <c r="P15" s="55">
        <v>5</v>
      </c>
      <c r="Q15" s="55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5"/>
        <v>#DIV/0!</v>
      </c>
      <c r="I16" s="1"/>
      <c r="J16" s="47" t="str">
        <f t="shared" si="0"/>
        <v/>
      </c>
      <c r="K16" s="26"/>
      <c r="M16" s="159" t="str">
        <f t="shared" si="2"/>
        <v/>
      </c>
      <c r="O16" s="557">
        <f>$H$35</f>
        <v>40</v>
      </c>
      <c r="P16" s="55">
        <v>4</v>
      </c>
      <c r="Q16" s="55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5"/>
        <v>#DIV/0!</v>
      </c>
      <c r="I17" s="23" t="e">
        <f ca="1">+H16+H17+H18</f>
        <v>#DIV/0!</v>
      </c>
      <c r="J17" s="47" t="str">
        <f t="shared" si="0"/>
        <v/>
      </c>
      <c r="K17" s="26"/>
      <c r="M17" s="159" t="str">
        <f t="shared" si="2"/>
        <v/>
      </c>
      <c r="O17" s="557">
        <f>($H$34+2*($H$35-$H$34)/3)</f>
        <v>33.333333333333336</v>
      </c>
      <c r="P17" s="55">
        <v>3</v>
      </c>
      <c r="Q17" s="55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5"/>
        <v>#DIV/0!</v>
      </c>
      <c r="I18" s="1">
        <f ca="1">+G16+G17+G18</f>
        <v>0</v>
      </c>
      <c r="J18" s="47" t="str">
        <f t="shared" si="0"/>
        <v/>
      </c>
      <c r="K18" s="1"/>
      <c r="M18" s="159" t="str">
        <f t="shared" si="2"/>
        <v/>
      </c>
      <c r="O18" s="557">
        <f>($H$34+($H$35-$H$34)/3)</f>
        <v>26.666666666666668</v>
      </c>
      <c r="P18" s="55">
        <v>2</v>
      </c>
      <c r="Q18" s="55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5"/>
        <v>#DIV/0!</v>
      </c>
      <c r="I19" s="1"/>
      <c r="J19" s="47" t="str">
        <f t="shared" si="0"/>
        <v/>
      </c>
      <c r="K19" s="1"/>
      <c r="M19" s="159" t="str">
        <f t="shared" si="2"/>
        <v/>
      </c>
      <c r="O19" s="557">
        <f>$H$34-0.01</f>
        <v>19.989999999999998</v>
      </c>
      <c r="P19" s="55">
        <v>1</v>
      </c>
      <c r="Q19" s="558">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5"/>
        <v>#DIV/0!</v>
      </c>
      <c r="I20" s="23" t="e">
        <f ca="1">+H19+H20+H21</f>
        <v>#DIV/0!</v>
      </c>
      <c r="J20" s="47" t="str">
        <f t="shared" si="0"/>
        <v/>
      </c>
      <c r="K20" s="1"/>
      <c r="M20" s="159" t="str">
        <f t="shared" si="2"/>
        <v/>
      </c>
      <c r="O20" s="557">
        <v>0</v>
      </c>
      <c r="P20" s="55">
        <v>0</v>
      </c>
      <c r="Q20" s="558">
        <v>0</v>
      </c>
    </row>
    <row r="21" spans="1:17" x14ac:dyDescent="0.2">
      <c r="A21" s="3">
        <v>18</v>
      </c>
      <c r="B21" s="2" t="str">
        <f>IF('1. Halbjahr'!B21&lt;&gt;"", '1. Halbjahr'!B21, "")</f>
        <v/>
      </c>
      <c r="C21" s="37" t="str">
        <f t="shared" ca="1" si="1"/>
        <v/>
      </c>
      <c r="D21" s="5"/>
      <c r="E21" s="22"/>
      <c r="F21" s="50">
        <v>1</v>
      </c>
      <c r="G21" s="16">
        <f t="shared" ca="1" si="4"/>
        <v>0</v>
      </c>
      <c r="H21" s="17" t="e">
        <f t="shared" ca="1" si="5"/>
        <v>#DIV/0!</v>
      </c>
      <c r="I21" s="1">
        <f ca="1">+G19+G20+G21</f>
        <v>0</v>
      </c>
      <c r="J21" s="47" t="str">
        <f t="shared" si="0"/>
        <v/>
      </c>
      <c r="K21" s="1"/>
      <c r="M21" s="159" t="str">
        <f t="shared" si="2"/>
        <v/>
      </c>
      <c r="O21" s="45"/>
    </row>
    <row r="22" spans="1:17" x14ac:dyDescent="0.2">
      <c r="A22" s="3">
        <v>19</v>
      </c>
      <c r="B22" s="2" t="str">
        <f>IF('1. Halbjahr'!B22&lt;&gt;"", '1. Halbjahr'!B22, "")</f>
        <v/>
      </c>
      <c r="C22" s="37" t="str">
        <f t="shared" ca="1" si="1"/>
        <v/>
      </c>
      <c r="D22" s="5"/>
      <c r="E22" s="22"/>
      <c r="F22" s="61">
        <v>0</v>
      </c>
      <c r="G22" s="62">
        <f t="shared" ca="1" si="4"/>
        <v>0</v>
      </c>
      <c r="H22" s="63" t="e">
        <f t="shared" ca="1" si="5"/>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2,0                      15   </v>
      </c>
      <c r="C43" s="162">
        <f>ROUNDDOWN(Q4/500*$H$30, 1)*5</f>
        <v>35</v>
      </c>
      <c r="D43" s="162">
        <f>C44+0.5</f>
        <v>33.5</v>
      </c>
      <c r="E43" s="173"/>
      <c r="F43" s="174" t="str">
        <f>IF(ABS(SUM($A$43:A43))&gt;1, "ALARM","")</f>
        <v/>
      </c>
      <c r="G43" s="175"/>
    </row>
    <row r="44" spans="1:13" ht="12.75" customHeight="1" x14ac:dyDescent="0.2">
      <c r="A44" s="166"/>
      <c r="B44" s="169" t="str">
        <f>IF(C44&lt;D44,"ALARM!   Breite zu klein", TEXT(C44-D44+0.5,"#0,0")&amp;"                      "&amp;"14   ")</f>
        <v xml:space="preserve">1,5                      14   </v>
      </c>
      <c r="C44" s="160">
        <f t="shared" ref="C44:C57" si="6">ROUNDDOWN(Q5/500*$H$30, 1)*5</f>
        <v>33</v>
      </c>
      <c r="D44" s="160">
        <f t="shared" ref="D44:D56" si="7">C45+0.5</f>
        <v>32</v>
      </c>
      <c r="E44" s="176"/>
      <c r="F44" s="155" t="str">
        <f>IF(ABS(SUM($A$43:A44))&gt;1, "ALARM","")</f>
        <v/>
      </c>
      <c r="G44" s="177"/>
    </row>
    <row r="45" spans="1:13" ht="12.75" customHeight="1" x14ac:dyDescent="0.2">
      <c r="A45" s="167"/>
      <c r="B45" s="170" t="str">
        <f>IF(C45&lt;D45,"ALARM!   Breite zu klein", TEXT(C45-D45+0.5,"#0,0")&amp;"                      "&amp;"13   ")</f>
        <v xml:space="preserve">2,0                      13   </v>
      </c>
      <c r="C45" s="163">
        <f t="shared" si="6"/>
        <v>31.5</v>
      </c>
      <c r="D45" s="163">
        <f t="shared" si="7"/>
        <v>30</v>
      </c>
      <c r="E45" s="176"/>
      <c r="F45" s="155" t="str">
        <f>IF(ABS(SUM($A$43:A45))&gt;1, "ALARM","")</f>
        <v/>
      </c>
      <c r="G45" s="177"/>
    </row>
    <row r="46" spans="1:13" ht="12.75" customHeight="1" x14ac:dyDescent="0.2">
      <c r="A46" s="166"/>
      <c r="B46" s="168" t="str">
        <f>IF(C46&lt;D46,"ALARM!   Breite zu klein", TEXT(C46-D46+0.5,"#0,0")&amp;"                      "&amp;"12   ")</f>
        <v xml:space="preserve">1,5                      12   </v>
      </c>
      <c r="C46" s="162">
        <f t="shared" si="6"/>
        <v>29.5</v>
      </c>
      <c r="D46" s="162">
        <f t="shared" si="7"/>
        <v>28.5</v>
      </c>
      <c r="E46" s="173"/>
      <c r="F46" s="174" t="str">
        <f>IF(ABS(SUM($A$43:A46))&gt;1, "ALARM","")</f>
        <v/>
      </c>
      <c r="G46" s="175"/>
    </row>
    <row r="47" spans="1:13" ht="12.75" customHeight="1" x14ac:dyDescent="0.2">
      <c r="A47" s="166"/>
      <c r="B47" s="169" t="str">
        <f>IF(C47&lt;D47,"ALARM!   Breite zu klein", TEXT(C47-D47+0.5,"#0,0")&amp;"                      "&amp;"11   ")</f>
        <v xml:space="preserve">2,0                      11   </v>
      </c>
      <c r="C47" s="160">
        <f t="shared" si="6"/>
        <v>28</v>
      </c>
      <c r="D47" s="160">
        <f t="shared" si="7"/>
        <v>26.5</v>
      </c>
      <c r="E47" s="176"/>
      <c r="F47" s="155" t="str">
        <f>IF(ABS(SUM($A$43:A47))&gt;1, "ALARM","")</f>
        <v/>
      </c>
      <c r="G47" s="177"/>
    </row>
    <row r="48" spans="1:13" ht="12.75" customHeight="1" x14ac:dyDescent="0.2">
      <c r="A48" s="166"/>
      <c r="B48" s="170" t="str">
        <f>IF(C48&lt;D48,"ALARM!   Breite zu klein", TEXT(C48-D48+0.5,"#0,0")&amp;"                      "&amp;"10   ")</f>
        <v xml:space="preserve">1,5                      10   </v>
      </c>
      <c r="C48" s="163">
        <f t="shared" si="6"/>
        <v>26</v>
      </c>
      <c r="D48" s="163">
        <f t="shared" si="7"/>
        <v>25</v>
      </c>
      <c r="E48" s="176"/>
      <c r="F48" s="155" t="str">
        <f>IF(ABS(SUM($A$43:A48))&gt;1, "ALARM","")</f>
        <v/>
      </c>
      <c r="G48" s="177"/>
    </row>
    <row r="49" spans="1:7" ht="12.75" customHeight="1" x14ac:dyDescent="0.2">
      <c r="A49" s="165"/>
      <c r="B49" s="168" t="str">
        <f>IF(C49&lt;D49,"ALARM!   Breite zu klein", TEXT(C49-D49+0.5,"#0,0")&amp;"                      "&amp;" 9   ")</f>
        <v xml:space="preserve">2,0                       9   </v>
      </c>
      <c r="C49" s="162">
        <f t="shared" si="6"/>
        <v>24.5</v>
      </c>
      <c r="D49" s="162">
        <f t="shared" si="7"/>
        <v>23</v>
      </c>
      <c r="E49" s="173"/>
      <c r="F49" s="174" t="str">
        <f>IF(ABS(SUM($A$43:A49))&gt;1, "ALARM","")</f>
        <v/>
      </c>
      <c r="G49" s="175"/>
    </row>
    <row r="50" spans="1:7" ht="12.75" customHeight="1" x14ac:dyDescent="0.2">
      <c r="A50" s="166"/>
      <c r="B50" s="169" t="str">
        <f>IF(C50&lt;D50,"ALARM!   Breite zu klein", TEXT(C50-D50+0.5,"#0,0")&amp;"                      "&amp;" 8   ")</f>
        <v xml:space="preserve">1,5                       8   </v>
      </c>
      <c r="C50" s="160">
        <f t="shared" si="6"/>
        <v>22.5</v>
      </c>
      <c r="D50" s="160">
        <f t="shared" si="7"/>
        <v>21.5</v>
      </c>
      <c r="E50" s="176"/>
      <c r="F50" s="155" t="str">
        <f>IF(ABS(SUM($A$43:A50))&gt;1, "ALARM","")</f>
        <v/>
      </c>
      <c r="G50" s="177"/>
    </row>
    <row r="51" spans="1:7" ht="12.75" customHeight="1" x14ac:dyDescent="0.2">
      <c r="A51" s="167"/>
      <c r="B51" s="170" t="str">
        <f>IF(C51&lt;D51,"ALARM!   Breite zu klein", TEXT(C51-D51+0.5,"#0,0")&amp;"                      "&amp;" 7   ")</f>
        <v xml:space="preserve">2,0                       7   </v>
      </c>
      <c r="C51" s="163">
        <f t="shared" si="6"/>
        <v>21</v>
      </c>
      <c r="D51" s="163">
        <f t="shared" si="7"/>
        <v>19.5</v>
      </c>
      <c r="E51" s="176"/>
      <c r="F51" s="155" t="str">
        <f>IF(ABS(SUM($A$43:A51))&gt;1, "ALARM","")</f>
        <v/>
      </c>
      <c r="G51" s="177"/>
    </row>
    <row r="52" spans="1:7" ht="12.75" customHeight="1" x14ac:dyDescent="0.2">
      <c r="A52" s="166"/>
      <c r="B52" s="168" t="str">
        <f>IF(C52&lt;D52,"ALARM!   Breite zu klein", TEXT(C52-D52+0.5,"#0,0")&amp;"                      "&amp;" 6   ")</f>
        <v xml:space="preserve">1,5                       6   </v>
      </c>
      <c r="C52" s="162">
        <f t="shared" si="6"/>
        <v>19</v>
      </c>
      <c r="D52" s="162">
        <f t="shared" si="7"/>
        <v>18</v>
      </c>
      <c r="E52" s="173"/>
      <c r="F52" s="174" t="str">
        <f>IF(ABS(SUM($A$43:A52))&gt;1, "ALARM","")</f>
        <v/>
      </c>
      <c r="G52" s="175"/>
    </row>
    <row r="53" spans="1:7" ht="12.75" customHeight="1" x14ac:dyDescent="0.2">
      <c r="A53" s="166"/>
      <c r="B53" s="169" t="str">
        <f>IF(C53&lt;D53,"ALARM!   Breite zu klein", TEXT(C53-D53+0.5,"#0,0")&amp;"                      "&amp;" 5   ")</f>
        <v xml:space="preserve">2,0                       5   </v>
      </c>
      <c r="C53" s="160">
        <f t="shared" si="6"/>
        <v>17.5</v>
      </c>
      <c r="D53" s="160">
        <f t="shared" si="7"/>
        <v>16</v>
      </c>
      <c r="E53" s="176"/>
      <c r="F53" s="155" t="str">
        <f>IF(ABS(SUM($A$43:A53))&gt;1, "ALARM","")</f>
        <v/>
      </c>
      <c r="G53" s="177"/>
    </row>
    <row r="54" spans="1:7" ht="12.75" customHeight="1" x14ac:dyDescent="0.2">
      <c r="A54" s="166"/>
      <c r="B54" s="170" t="str">
        <f>IF(C54&lt;D54,"ALARM!   Breite zu klein", TEXT(C54-D54+0.5,"#0,0")&amp;"                      "&amp;" 4   ")</f>
        <v xml:space="preserve">1,5                       4   </v>
      </c>
      <c r="C54" s="163">
        <f t="shared" si="6"/>
        <v>15.5</v>
      </c>
      <c r="D54" s="163">
        <f t="shared" si="7"/>
        <v>14.5</v>
      </c>
      <c r="E54" s="176"/>
      <c r="F54" s="155" t="str">
        <f>IF(ABS(SUM($A$43:A54))&gt;1, "ALARM","")</f>
        <v/>
      </c>
      <c r="G54" s="177"/>
    </row>
    <row r="55" spans="1:7" ht="12.75" customHeight="1" x14ac:dyDescent="0.2">
      <c r="A55" s="165"/>
      <c r="B55" s="168" t="str">
        <f>IF(C55&lt;D55,"ALARM!   Breite zu klein", TEXT(C55-D55+0.5,"#0,0")&amp;"                      "&amp;" 3   ")</f>
        <v xml:space="preserve">2,5                       3   </v>
      </c>
      <c r="C55" s="162">
        <f t="shared" si="6"/>
        <v>14</v>
      </c>
      <c r="D55" s="162">
        <f t="shared" si="7"/>
        <v>12</v>
      </c>
      <c r="E55" s="173"/>
      <c r="F55" s="174" t="str">
        <f>IF(ABS(SUM($A$43:A55))&gt;1, "ALARM","")</f>
        <v/>
      </c>
      <c r="G55" s="175"/>
    </row>
    <row r="56" spans="1:7" ht="12.75" customHeight="1" x14ac:dyDescent="0.2">
      <c r="A56" s="166"/>
      <c r="B56" s="169" t="str">
        <f>IF(C56&lt;D56,"ALARM!   Breite zu klein", TEXT(C56-D56+0.5,"#0,0")&amp;"                      "&amp;" 2   ")</f>
        <v xml:space="preserve">2,5                       2   </v>
      </c>
      <c r="C56" s="160">
        <f t="shared" si="6"/>
        <v>11.5</v>
      </c>
      <c r="D56" s="160">
        <f t="shared" si="7"/>
        <v>9.5</v>
      </c>
      <c r="E56" s="176"/>
      <c r="F56" s="155" t="str">
        <f>IF(ABS(SUM($A$43:A56))&gt;1, "ALARM","")</f>
        <v/>
      </c>
      <c r="G56" s="177"/>
    </row>
    <row r="57" spans="1:7" ht="12.75" customHeight="1" x14ac:dyDescent="0.2">
      <c r="A57" s="167"/>
      <c r="B57" s="170" t="str">
        <f>IF(C57&lt;D57,"ALARM!   Breite zu klein", TEXT(C57-D57+0.5,"#0,0")&amp;"                      "&amp;" 1   ")</f>
        <v xml:space="preserve">2,5                       1   </v>
      </c>
      <c r="C57" s="163">
        <f t="shared" si="6"/>
        <v>9</v>
      </c>
      <c r="D57" s="163">
        <f>ROUNDUP(H34/500*$H$30,1)*5</f>
        <v>7</v>
      </c>
      <c r="E57" s="178"/>
      <c r="F57" s="155" t="str">
        <f>IF(ABS(SUM($A$43:A57))&gt;1, "ALARM","")</f>
        <v/>
      </c>
      <c r="G57" s="179"/>
    </row>
    <row r="58" spans="1:7" ht="12.75" customHeight="1" thickBot="1" x14ac:dyDescent="0.25">
      <c r="A58" s="171"/>
      <c r="B58" s="168" t="str">
        <f>IF(C58&lt;D58,"ALARM!   Breite zu klein", TEXT(C58-D58+0.5,"#0,0")&amp;"                      "&amp;" 0   ")</f>
        <v xml:space="preserve">7,0                       0   </v>
      </c>
      <c r="C58" s="161">
        <f>D57-0.5</f>
        <v>6.5</v>
      </c>
      <c r="D58" s="164">
        <v>0</v>
      </c>
      <c r="E58" s="180"/>
      <c r="F58" s="180" t="str">
        <f>IF(ABS(SUM($A$43:A58))&gt;1, "ALARM","")</f>
        <v/>
      </c>
      <c r="G58" s="181"/>
    </row>
    <row r="59" spans="1:7" x14ac:dyDescent="0.2">
      <c r="B59" s="172"/>
    </row>
  </sheetData>
  <sheetProtection algorithmName="SHA-512" hashValue="lx2uMYf5+ampHnqrK/c5AX/iSb0iTwpKmnbmoQv/X2oJG6JL/JqEyi/GGkRX+6/WpEElZaqXOjVKUANsYPy5Lg==" saltValue="hLcoaI1mVKjIQ4gFGYIBYA==" spinCount="100000" sheet="1" objects="1" scenarios="1"/>
  <mergeCells count="9">
    <mergeCell ref="A40:A42"/>
    <mergeCell ref="F5:H5"/>
    <mergeCell ref="G1:H1"/>
    <mergeCell ref="C1:E1"/>
    <mergeCell ref="C40:D40"/>
    <mergeCell ref="C41:D41"/>
    <mergeCell ref="E40:G40"/>
    <mergeCell ref="E41:G41"/>
    <mergeCell ref="E42:G42"/>
  </mergeCells>
  <phoneticPr fontId="0" type="noConversion"/>
  <conditionalFormatting sqref="B43:B58">
    <cfRule type="cellIs" dxfId="99" priority="2" operator="equal">
      <formula>"ALARM!   Breite zu klein"</formula>
    </cfRule>
  </conditionalFormatting>
  <conditionalFormatting sqref="D4:D38">
    <cfRule type="expression" dxfId="98" priority="4" stopIfTrue="1">
      <formula>$H$3="Punkte"</formula>
    </cfRule>
    <cfRule type="expression" dxfId="97" priority="5" stopIfTrue="1">
      <formula>$H$3="BE"</formula>
    </cfRule>
  </conditionalFormatting>
  <conditionalFormatting sqref="F43:F58">
    <cfRule type="cellIs" dxfId="96" priority="3" operator="equal">
      <formula>"ALARM"</formula>
    </cfRule>
  </conditionalFormatting>
  <dataValidations disablePrompts="1" count="2">
    <dataValidation type="list" allowBlank="1" showInputMessage="1" showErrorMessage="1" sqref="H32" xr:uid="{00000000-0002-0000-0100-000000000000}">
      <formula1>"E,M"</formula1>
    </dataValidation>
    <dataValidation type="list" allowBlank="1" showInputMessage="1" showErrorMessage="1" sqref="H3" xr:uid="{00000000-0002-0000-01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8">
    <tabColor rgb="FFAB5555"/>
  </sheetPr>
  <dimension ref="A1:G60"/>
  <sheetViews>
    <sheetView zoomScaleNormal="100" workbookViewId="0">
      <selection activeCell="C9" sqref="C9"/>
    </sheetView>
  </sheetViews>
  <sheetFormatPr baseColWidth="10" defaultRowHeight="12.75" x14ac:dyDescent="0.2"/>
  <cols>
    <col min="1" max="1" width="4.7109375" style="221" customWidth="1"/>
    <col min="2" max="2" width="30.5703125" style="221" customWidth="1"/>
    <col min="3" max="3" width="22.140625" style="221" customWidth="1"/>
    <col min="4" max="4" width="7.7109375" style="221" customWidth="1"/>
    <col min="5" max="5" width="10.7109375" style="221" customWidth="1"/>
    <col min="6" max="6" width="7.7109375" style="221" customWidth="1"/>
    <col min="7" max="7" width="10.7109375" style="221" customWidth="1"/>
    <col min="8" max="16384" width="11.42578125" style="221"/>
  </cols>
  <sheetData>
    <row r="1" spans="1:7" ht="18" x14ac:dyDescent="0.25">
      <c r="A1" s="433" t="s">
        <v>57</v>
      </c>
      <c r="B1" s="434"/>
      <c r="C1" s="434"/>
      <c r="D1" s="434" t="str">
        <f>AP!B1</f>
        <v>Abschlussprüfung 2023</v>
      </c>
      <c r="E1" s="435"/>
      <c r="F1" s="434"/>
      <c r="G1" s="436"/>
    </row>
    <row r="2" spans="1:7" x14ac:dyDescent="0.2">
      <c r="A2" s="437"/>
      <c r="B2" s="79"/>
      <c r="C2" s="79"/>
      <c r="D2" s="79"/>
      <c r="E2" s="79"/>
      <c r="F2" s="79"/>
      <c r="G2" s="438"/>
    </row>
    <row r="3" spans="1:7" x14ac:dyDescent="0.2">
      <c r="A3" s="437" t="str">
        <f>AP!B2</f>
        <v xml:space="preserve">Fach: </v>
      </c>
      <c r="B3" s="79"/>
      <c r="C3" s="79"/>
      <c r="D3" s="79"/>
      <c r="E3" s="79"/>
      <c r="F3" s="79"/>
      <c r="G3" s="438"/>
    </row>
    <row r="4" spans="1:7" ht="13.5" thickBot="1" x14ac:dyDescent="0.25">
      <c r="A4" s="439" t="str">
        <f>AP!B3</f>
        <v xml:space="preserve">Klasse: </v>
      </c>
      <c r="B4" s="440"/>
      <c r="C4" s="441"/>
      <c r="D4" s="440"/>
      <c r="E4" s="441" t="str">
        <f>AP!E3</f>
        <v xml:space="preserve">Lehrer/in: </v>
      </c>
      <c r="F4" s="440"/>
      <c r="G4" s="442"/>
    </row>
    <row r="6" spans="1:7" ht="15.75" x14ac:dyDescent="0.25">
      <c r="A6" s="513" t="s">
        <v>111</v>
      </c>
      <c r="B6" s="514"/>
      <c r="C6" s="514"/>
      <c r="D6" s="514"/>
      <c r="E6" s="514"/>
      <c r="F6" s="514"/>
      <c r="G6" s="515"/>
    </row>
    <row r="7" spans="1:7" x14ac:dyDescent="0.2">
      <c r="A7" s="305"/>
      <c r="G7" s="302"/>
    </row>
    <row r="8" spans="1:7" ht="25.5" customHeight="1" x14ac:dyDescent="0.2">
      <c r="A8" s="416"/>
      <c r="B8" s="417" t="s">
        <v>55</v>
      </c>
      <c r="C8" s="418" t="s">
        <v>54</v>
      </c>
      <c r="G8" s="302"/>
    </row>
    <row r="9" spans="1:7" x14ac:dyDescent="0.2">
      <c r="A9" s="416">
        <v>1</v>
      </c>
      <c r="B9" s="306" t="str">
        <f>IF('1. Halbjahr'!B4="","",'1. Halbjahr'!B4)</f>
        <v/>
      </c>
      <c r="C9" s="312" t="str">
        <f>'Eingabe Abitur'!X11</f>
        <v/>
      </c>
      <c r="G9" s="302"/>
    </row>
    <row r="10" spans="1:7" x14ac:dyDescent="0.2">
      <c r="A10" s="416">
        <v>2</v>
      </c>
      <c r="B10" s="306" t="str">
        <f>IF('1. Halbjahr'!B5="","",'1. Halbjahr'!B5)</f>
        <v/>
      </c>
      <c r="C10" s="312" t="str">
        <f>'Eingabe Abitur'!X13</f>
        <v/>
      </c>
      <c r="G10" s="302"/>
    </row>
    <row r="11" spans="1:7" x14ac:dyDescent="0.2">
      <c r="A11" s="416">
        <v>3</v>
      </c>
      <c r="B11" s="306" t="str">
        <f>IF('1. Halbjahr'!B6="","",'1. Halbjahr'!B6)</f>
        <v/>
      </c>
      <c r="C11" s="312" t="str">
        <f>'Eingabe Abitur'!X15</f>
        <v/>
      </c>
      <c r="G11" s="302"/>
    </row>
    <row r="12" spans="1:7" x14ac:dyDescent="0.2">
      <c r="A12" s="416">
        <v>4</v>
      </c>
      <c r="B12" s="306" t="str">
        <f>IF('1. Halbjahr'!B7="","",'1. Halbjahr'!B7)</f>
        <v/>
      </c>
      <c r="C12" s="312" t="str">
        <f>'Eingabe Abitur'!X17</f>
        <v/>
      </c>
      <c r="G12" s="302"/>
    </row>
    <row r="13" spans="1:7" x14ac:dyDescent="0.2">
      <c r="A13" s="416">
        <v>5</v>
      </c>
      <c r="B13" s="306" t="str">
        <f>IF('1. Halbjahr'!B8="","",'1. Halbjahr'!B8)</f>
        <v/>
      </c>
      <c r="C13" s="312" t="str">
        <f>'Eingabe Abitur'!X19</f>
        <v/>
      </c>
      <c r="G13" s="302"/>
    </row>
    <row r="14" spans="1:7" x14ac:dyDescent="0.2">
      <c r="A14" s="416">
        <v>6</v>
      </c>
      <c r="B14" s="306" t="str">
        <f>IF('1. Halbjahr'!B9="","",'1. Halbjahr'!B9)</f>
        <v/>
      </c>
      <c r="C14" s="312" t="str">
        <f>'Eingabe Abitur'!X21</f>
        <v/>
      </c>
      <c r="G14" s="302"/>
    </row>
    <row r="15" spans="1:7" x14ac:dyDescent="0.2">
      <c r="A15" s="416">
        <v>7</v>
      </c>
      <c r="B15" s="306" t="str">
        <f>IF('1. Halbjahr'!B10="","",'1. Halbjahr'!B10)</f>
        <v/>
      </c>
      <c r="C15" s="312" t="str">
        <f>'Eingabe Abitur'!X23</f>
        <v/>
      </c>
      <c r="G15" s="302"/>
    </row>
    <row r="16" spans="1:7" x14ac:dyDescent="0.2">
      <c r="A16" s="416">
        <v>8</v>
      </c>
      <c r="B16" s="306" t="str">
        <f>IF('1. Halbjahr'!B11="","",'1. Halbjahr'!B11)</f>
        <v/>
      </c>
      <c r="C16" s="312" t="str">
        <f>'Eingabe Abitur'!X25</f>
        <v/>
      </c>
      <c r="G16" s="302"/>
    </row>
    <row r="17" spans="1:7" x14ac:dyDescent="0.2">
      <c r="A17" s="416">
        <v>9</v>
      </c>
      <c r="B17" s="306" t="str">
        <f>IF('1. Halbjahr'!B12="","",'1. Halbjahr'!B12)</f>
        <v/>
      </c>
      <c r="C17" s="312" t="str">
        <f>'Eingabe Abitur'!X27</f>
        <v/>
      </c>
      <c r="G17" s="302"/>
    </row>
    <row r="18" spans="1:7" x14ac:dyDescent="0.2">
      <c r="A18" s="416">
        <v>10</v>
      </c>
      <c r="B18" s="306" t="str">
        <f>IF('1. Halbjahr'!B13="","",'1. Halbjahr'!B13)</f>
        <v/>
      </c>
      <c r="C18" s="312" t="str">
        <f>'Eingabe Abitur'!X29</f>
        <v/>
      </c>
      <c r="G18" s="302"/>
    </row>
    <row r="19" spans="1:7" x14ac:dyDescent="0.2">
      <c r="A19" s="416">
        <v>11</v>
      </c>
      <c r="B19" s="306" t="str">
        <f>IF('1. Halbjahr'!B14="","",'1. Halbjahr'!B14)</f>
        <v/>
      </c>
      <c r="C19" s="312" t="str">
        <f>'Eingabe Abitur'!X31</f>
        <v/>
      </c>
      <c r="G19" s="302"/>
    </row>
    <row r="20" spans="1:7" x14ac:dyDescent="0.2">
      <c r="A20" s="416">
        <v>12</v>
      </c>
      <c r="B20" s="306" t="str">
        <f>IF('1. Halbjahr'!B15="","",'1. Halbjahr'!B15)</f>
        <v/>
      </c>
      <c r="C20" s="312" t="str">
        <f>'Eingabe Abitur'!X33</f>
        <v/>
      </c>
      <c r="G20" s="302"/>
    </row>
    <row r="21" spans="1:7" x14ac:dyDescent="0.2">
      <c r="A21" s="416">
        <v>13</v>
      </c>
      <c r="B21" s="306" t="str">
        <f>IF('1. Halbjahr'!B16="","",'1. Halbjahr'!B16)</f>
        <v/>
      </c>
      <c r="C21" s="312" t="str">
        <f>'Eingabe Abitur'!X35</f>
        <v/>
      </c>
      <c r="G21" s="302"/>
    </row>
    <row r="22" spans="1:7" x14ac:dyDescent="0.2">
      <c r="A22" s="416">
        <v>14</v>
      </c>
      <c r="B22" s="306" t="str">
        <f>IF('1. Halbjahr'!B17="","",'1. Halbjahr'!B17)</f>
        <v/>
      </c>
      <c r="C22" s="312" t="str">
        <f>'Eingabe Abitur'!X37</f>
        <v/>
      </c>
      <c r="G22" s="302"/>
    </row>
    <row r="23" spans="1:7" x14ac:dyDescent="0.2">
      <c r="A23" s="416">
        <v>15</v>
      </c>
      <c r="B23" s="306" t="str">
        <f>IF('1. Halbjahr'!B18="","",'1. Halbjahr'!B18)</f>
        <v/>
      </c>
      <c r="C23" s="312" t="str">
        <f>'Eingabe Abitur'!X39</f>
        <v/>
      </c>
      <c r="G23" s="302"/>
    </row>
    <row r="24" spans="1:7" x14ac:dyDescent="0.2">
      <c r="A24" s="416">
        <v>16</v>
      </c>
      <c r="B24" s="306" t="str">
        <f>IF('1. Halbjahr'!B19="","",'1. Halbjahr'!B19)</f>
        <v/>
      </c>
      <c r="C24" s="312" t="str">
        <f>'Eingabe Abitur'!X41</f>
        <v/>
      </c>
      <c r="G24" s="302"/>
    </row>
    <row r="25" spans="1:7" x14ac:dyDescent="0.2">
      <c r="A25" s="416">
        <v>17</v>
      </c>
      <c r="B25" s="306" t="str">
        <f>IF('1. Halbjahr'!B20="","",'1. Halbjahr'!B20)</f>
        <v/>
      </c>
      <c r="C25" s="312" t="str">
        <f>'Eingabe Abitur'!X43</f>
        <v/>
      </c>
      <c r="G25" s="302"/>
    </row>
    <row r="26" spans="1:7" x14ac:dyDescent="0.2">
      <c r="A26" s="416">
        <v>18</v>
      </c>
      <c r="B26" s="306" t="str">
        <f>IF('1. Halbjahr'!B21="","",'1. Halbjahr'!B21)</f>
        <v/>
      </c>
      <c r="C26" s="312" t="str">
        <f>'Eingabe Abitur'!X45</f>
        <v/>
      </c>
      <c r="G26" s="302"/>
    </row>
    <row r="27" spans="1:7" x14ac:dyDescent="0.2">
      <c r="A27" s="416">
        <v>19</v>
      </c>
      <c r="B27" s="306" t="str">
        <f>IF('1. Halbjahr'!B22="","",'1. Halbjahr'!B22)</f>
        <v/>
      </c>
      <c r="C27" s="312" t="str">
        <f>'Eingabe Abitur'!X47</f>
        <v/>
      </c>
      <c r="G27" s="302"/>
    </row>
    <row r="28" spans="1:7" x14ac:dyDescent="0.2">
      <c r="A28" s="416">
        <v>20</v>
      </c>
      <c r="B28" s="306" t="str">
        <f>IF('1. Halbjahr'!B23="","",'1. Halbjahr'!B23)</f>
        <v/>
      </c>
      <c r="C28" s="312" t="str">
        <f>'Eingabe Abitur'!X49</f>
        <v/>
      </c>
      <c r="G28" s="302"/>
    </row>
    <row r="29" spans="1:7" x14ac:dyDescent="0.2">
      <c r="A29" s="416">
        <v>21</v>
      </c>
      <c r="B29" s="306" t="str">
        <f>IF('1. Halbjahr'!B24="","",'1. Halbjahr'!B24)</f>
        <v/>
      </c>
      <c r="C29" s="312" t="str">
        <f>'Eingabe Abitur'!X51</f>
        <v/>
      </c>
      <c r="G29" s="302"/>
    </row>
    <row r="30" spans="1:7" x14ac:dyDescent="0.2">
      <c r="A30" s="416">
        <v>22</v>
      </c>
      <c r="B30" s="306" t="str">
        <f>IF('1. Halbjahr'!B25="","",'1. Halbjahr'!B25)</f>
        <v/>
      </c>
      <c r="C30" s="312" t="str">
        <f>'Eingabe Abitur'!X53</f>
        <v/>
      </c>
      <c r="G30" s="302"/>
    </row>
    <row r="31" spans="1:7" x14ac:dyDescent="0.2">
      <c r="A31" s="416">
        <v>23</v>
      </c>
      <c r="B31" s="306" t="str">
        <f>IF('1. Halbjahr'!B26="","",'1. Halbjahr'!B26)</f>
        <v/>
      </c>
      <c r="C31" s="312" t="str">
        <f>'Eingabe Abitur'!X55</f>
        <v/>
      </c>
      <c r="G31" s="302"/>
    </row>
    <row r="32" spans="1:7" x14ac:dyDescent="0.2">
      <c r="A32" s="416">
        <v>24</v>
      </c>
      <c r="B32" s="306" t="str">
        <f>IF('1. Halbjahr'!B27="","",'1. Halbjahr'!B27)</f>
        <v/>
      </c>
      <c r="C32" s="312" t="str">
        <f>'Eingabe Abitur'!X57</f>
        <v/>
      </c>
      <c r="G32" s="302"/>
    </row>
    <row r="33" spans="1:7" x14ac:dyDescent="0.2">
      <c r="A33" s="416">
        <v>25</v>
      </c>
      <c r="B33" s="306" t="str">
        <f>IF('1. Halbjahr'!B28="","",'1. Halbjahr'!B28)</f>
        <v/>
      </c>
      <c r="C33" s="312" t="str">
        <f>'Eingabe Abitur'!X59</f>
        <v/>
      </c>
      <c r="G33" s="302"/>
    </row>
    <row r="34" spans="1:7" x14ac:dyDescent="0.2">
      <c r="A34" s="416">
        <v>26</v>
      </c>
      <c r="B34" s="306" t="str">
        <f>IF('1. Halbjahr'!B29="","",'1. Halbjahr'!B29)</f>
        <v/>
      </c>
      <c r="C34" s="312" t="str">
        <f>'Eingabe Abitur'!X61</f>
        <v/>
      </c>
      <c r="G34" s="302"/>
    </row>
    <row r="35" spans="1:7" x14ac:dyDescent="0.2">
      <c r="A35" s="416">
        <v>27</v>
      </c>
      <c r="B35" s="306" t="str">
        <f>IF('1. Halbjahr'!B30="","",'1. Halbjahr'!B30)</f>
        <v/>
      </c>
      <c r="C35" s="312" t="str">
        <f>'Eingabe Abitur'!X63</f>
        <v/>
      </c>
      <c r="G35" s="302"/>
    </row>
    <row r="36" spans="1:7" x14ac:dyDescent="0.2">
      <c r="A36" s="416">
        <v>28</v>
      </c>
      <c r="B36" s="306" t="str">
        <f>IF('1. Halbjahr'!B31="","",'1. Halbjahr'!B31)</f>
        <v/>
      </c>
      <c r="C36" s="312" t="str">
        <f>'Eingabe Abitur'!X65</f>
        <v/>
      </c>
      <c r="G36" s="302"/>
    </row>
    <row r="37" spans="1:7" x14ac:dyDescent="0.2">
      <c r="A37" s="416">
        <v>29</v>
      </c>
      <c r="B37" s="306" t="str">
        <f>IF('1. Halbjahr'!B32="","",'1. Halbjahr'!B32)</f>
        <v/>
      </c>
      <c r="C37" s="312" t="str">
        <f>'Eingabe Abitur'!X67</f>
        <v/>
      </c>
      <c r="G37" s="302"/>
    </row>
    <row r="38" spans="1:7" x14ac:dyDescent="0.2">
      <c r="A38" s="416">
        <v>30</v>
      </c>
      <c r="B38" s="306" t="str">
        <f>IF('1. Halbjahr'!B33="","",'1. Halbjahr'!B33)</f>
        <v/>
      </c>
      <c r="C38" s="312" t="str">
        <f>'Eingabe Abitur'!X69</f>
        <v/>
      </c>
      <c r="G38" s="302"/>
    </row>
    <row r="39" spans="1:7" x14ac:dyDescent="0.2">
      <c r="A39" s="416">
        <v>31</v>
      </c>
      <c r="B39" s="306" t="str">
        <f>IF('1. Halbjahr'!B34="","",'1. Halbjahr'!B34)</f>
        <v/>
      </c>
      <c r="C39" s="312" t="str">
        <f>'Eingabe Abitur'!X71</f>
        <v/>
      </c>
      <c r="G39" s="302"/>
    </row>
    <row r="40" spans="1:7" x14ac:dyDescent="0.2">
      <c r="A40" s="416">
        <v>32</v>
      </c>
      <c r="B40" s="306" t="str">
        <f>IF('1. Halbjahr'!B35="","",'1. Halbjahr'!B35)</f>
        <v/>
      </c>
      <c r="C40" s="312" t="str">
        <f>'Eingabe Abitur'!X73</f>
        <v/>
      </c>
      <c r="G40" s="302"/>
    </row>
    <row r="41" spans="1:7" x14ac:dyDescent="0.2">
      <c r="A41" s="416">
        <v>33</v>
      </c>
      <c r="B41" s="306" t="str">
        <f>IF('1. Halbjahr'!B36="","",'1. Halbjahr'!B36)</f>
        <v/>
      </c>
      <c r="C41" s="312" t="str">
        <f>'Eingabe Abitur'!X75</f>
        <v/>
      </c>
      <c r="G41" s="302"/>
    </row>
    <row r="42" spans="1:7" x14ac:dyDescent="0.2">
      <c r="A42" s="416">
        <v>34</v>
      </c>
      <c r="B42" s="306" t="str">
        <f>IF('1. Halbjahr'!B37="","",'1. Halbjahr'!B37)</f>
        <v/>
      </c>
      <c r="C42" s="312" t="str">
        <f>'Eingabe Abitur'!X77</f>
        <v/>
      </c>
      <c r="G42" s="302"/>
    </row>
    <row r="43" spans="1:7" x14ac:dyDescent="0.2">
      <c r="A43" s="416">
        <v>35</v>
      </c>
      <c r="B43" s="306" t="str">
        <f>IF('1. Halbjahr'!B38="","",'1. Halbjahr'!B38)</f>
        <v/>
      </c>
      <c r="C43" s="312" t="str">
        <f>'Eingabe Abitur'!X79</f>
        <v/>
      </c>
      <c r="G43" s="302"/>
    </row>
    <row r="44" spans="1:7" x14ac:dyDescent="0.2">
      <c r="A44" s="307"/>
      <c r="B44" s="301"/>
      <c r="C44" s="301"/>
      <c r="G44" s="304"/>
    </row>
    <row r="45" spans="1:7" ht="25.5" x14ac:dyDescent="0.2">
      <c r="A45" s="305"/>
      <c r="D45" s="308"/>
      <c r="E45" s="309" t="s">
        <v>52</v>
      </c>
      <c r="F45" s="310"/>
      <c r="G45" s="311" t="s">
        <v>52</v>
      </c>
    </row>
    <row r="46" spans="1:7" x14ac:dyDescent="0.2">
      <c r="A46" s="305"/>
      <c r="D46" s="312">
        <v>15</v>
      </c>
      <c r="E46" s="312">
        <f t="shared" ref="E46:E53" si="0">COUNTIF($C$9:$C$43,D46)</f>
        <v>0</v>
      </c>
      <c r="F46" s="312">
        <v>7</v>
      </c>
      <c r="G46" s="312">
        <f t="shared" ref="G46:G53" si="1">COUNTIF($C$9:$C$43,F46)</f>
        <v>0</v>
      </c>
    </row>
    <row r="47" spans="1:7" x14ac:dyDescent="0.2">
      <c r="A47" s="305"/>
      <c r="D47" s="312">
        <v>14</v>
      </c>
      <c r="E47" s="312">
        <f t="shared" si="0"/>
        <v>0</v>
      </c>
      <c r="F47" s="312">
        <v>6</v>
      </c>
      <c r="G47" s="312">
        <f t="shared" si="1"/>
        <v>0</v>
      </c>
    </row>
    <row r="48" spans="1:7" x14ac:dyDescent="0.2">
      <c r="A48" s="305"/>
      <c r="D48" s="312">
        <v>13</v>
      </c>
      <c r="E48" s="312">
        <f t="shared" si="0"/>
        <v>0</v>
      </c>
      <c r="F48" s="312">
        <v>5</v>
      </c>
      <c r="G48" s="312">
        <f t="shared" si="1"/>
        <v>0</v>
      </c>
    </row>
    <row r="49" spans="1:7" x14ac:dyDescent="0.2">
      <c r="A49" s="305"/>
      <c r="D49" s="312">
        <v>12</v>
      </c>
      <c r="E49" s="312">
        <f t="shared" si="0"/>
        <v>0</v>
      </c>
      <c r="F49" s="312">
        <v>4</v>
      </c>
      <c r="G49" s="312">
        <f t="shared" si="1"/>
        <v>0</v>
      </c>
    </row>
    <row r="50" spans="1:7" x14ac:dyDescent="0.2">
      <c r="A50" s="305"/>
      <c r="D50" s="312">
        <v>11</v>
      </c>
      <c r="E50" s="312">
        <f t="shared" si="0"/>
        <v>0</v>
      </c>
      <c r="F50" s="312">
        <v>3</v>
      </c>
      <c r="G50" s="312">
        <f t="shared" si="1"/>
        <v>0</v>
      </c>
    </row>
    <row r="51" spans="1:7" x14ac:dyDescent="0.2">
      <c r="A51" s="305"/>
      <c r="D51" s="312">
        <v>10</v>
      </c>
      <c r="E51" s="312">
        <f t="shared" si="0"/>
        <v>0</v>
      </c>
      <c r="F51" s="312">
        <v>2</v>
      </c>
      <c r="G51" s="312">
        <f t="shared" si="1"/>
        <v>0</v>
      </c>
    </row>
    <row r="52" spans="1:7" x14ac:dyDescent="0.2">
      <c r="A52" s="305"/>
      <c r="D52" s="312">
        <v>9</v>
      </c>
      <c r="E52" s="312">
        <f t="shared" si="0"/>
        <v>0</v>
      </c>
      <c r="F52" s="312">
        <v>1</v>
      </c>
      <c r="G52" s="312">
        <f t="shared" si="1"/>
        <v>0</v>
      </c>
    </row>
    <row r="53" spans="1:7" x14ac:dyDescent="0.2">
      <c r="A53" s="305"/>
      <c r="D53" s="312">
        <v>8</v>
      </c>
      <c r="E53" s="312">
        <f t="shared" si="0"/>
        <v>0</v>
      </c>
      <c r="F53" s="312">
        <v>0</v>
      </c>
      <c r="G53" s="312">
        <f t="shared" si="1"/>
        <v>0</v>
      </c>
    </row>
    <row r="54" spans="1:7" x14ac:dyDescent="0.2">
      <c r="A54" s="305"/>
      <c r="D54" s="303"/>
      <c r="G54" s="304"/>
    </row>
    <row r="55" spans="1:7" x14ac:dyDescent="0.2">
      <c r="A55" s="305"/>
      <c r="D55" s="516" t="s">
        <v>51</v>
      </c>
      <c r="E55" s="517"/>
      <c r="F55" s="517"/>
      <c r="G55" s="518"/>
    </row>
    <row r="56" spans="1:7" x14ac:dyDescent="0.2">
      <c r="A56" s="313"/>
      <c r="B56" s="303"/>
      <c r="C56" s="303"/>
      <c r="D56" s="519" t="str">
        <f>IF(SUM(C9:C43)=0,"",AVERAGE(C9:C43))</f>
        <v/>
      </c>
      <c r="E56" s="520"/>
      <c r="F56" s="520"/>
      <c r="G56" s="521"/>
    </row>
    <row r="57" spans="1:7" ht="25.5" customHeight="1" x14ac:dyDescent="0.2">
      <c r="A57" s="522" t="s">
        <v>124</v>
      </c>
      <c r="B57" s="523"/>
      <c r="C57" s="523"/>
      <c r="D57" s="523"/>
      <c r="E57" s="523"/>
      <c r="F57" s="523"/>
      <c r="G57" s="524"/>
    </row>
    <row r="59" spans="1:7" x14ac:dyDescent="0.2">
      <c r="A59" s="525"/>
      <c r="B59" s="525"/>
      <c r="F59" s="314"/>
      <c r="G59" s="314"/>
    </row>
    <row r="60" spans="1:7" x14ac:dyDescent="0.2">
      <c r="A60" s="512" t="s">
        <v>50</v>
      </c>
      <c r="B60" s="512"/>
      <c r="D60" s="512" t="s">
        <v>49</v>
      </c>
      <c r="E60" s="512"/>
      <c r="F60" s="512"/>
      <c r="G60" s="512"/>
    </row>
  </sheetData>
  <sheetProtection algorithmName="SHA-512" hashValue="hgVGhI6rwQSQFaZ45bsjtIprbWND4AxZRMiaylMjVuqR2W3UDRCGTj5u1XZftsP90vPdDLbYsJbOM804Z8z91Q==" saltValue="GOnLVeubzoJiTyPby5OlVw==" spinCount="100000" sheet="1" objects="1" scenarios="1" selectLockedCells="1"/>
  <mergeCells count="7">
    <mergeCell ref="D60:G60"/>
    <mergeCell ref="A6:G6"/>
    <mergeCell ref="D55:G55"/>
    <mergeCell ref="D56:G56"/>
    <mergeCell ref="A57:G57"/>
    <mergeCell ref="A59:B59"/>
    <mergeCell ref="A60:B60"/>
  </mergeCells>
  <printOptions horizontalCentered="1"/>
  <pageMargins left="0.27559055118110237" right="0.35433070866141736" top="0.39" bottom="0.52" header="0.19" footer="0.45"/>
  <pageSetup paperSize="9" scale="97" orientation="portrait" horizontalDpi="4294967293" r:id="rId1"/>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20">
    <tabColor rgb="FFAB5555"/>
    <pageSetUpPr fitToPage="1"/>
  </sheetPr>
  <dimension ref="A1:AB83"/>
  <sheetViews>
    <sheetView zoomScale="80" zoomScaleNormal="80" workbookViewId="0">
      <pane xSplit="2" ySplit="10" topLeftCell="C11" activePane="bottomRight" state="frozen"/>
      <selection activeCell="K27" sqref="K27"/>
      <selection pane="topRight" activeCell="K27" sqref="K27"/>
      <selection pane="bottomLeft" activeCell="K27" sqref="K27"/>
      <selection pane="bottomRight" activeCell="C16" sqref="C16"/>
    </sheetView>
  </sheetViews>
  <sheetFormatPr baseColWidth="10" defaultColWidth="11.5703125" defaultRowHeight="12.75" x14ac:dyDescent="0.2"/>
  <cols>
    <col min="1" max="1" width="3.85546875" style="221" bestFit="1" customWidth="1"/>
    <col min="2" max="2" width="41" style="221" bestFit="1" customWidth="1"/>
    <col min="3" max="3" width="6.28515625" style="224" customWidth="1"/>
    <col min="4" max="5" width="6.42578125" style="224" bestFit="1" customWidth="1"/>
    <col min="6" max="8" width="4.85546875" style="224" customWidth="1"/>
    <col min="9" max="9" width="5" style="224" customWidth="1"/>
    <col min="10" max="10" width="8.140625" style="224" bestFit="1" customWidth="1"/>
    <col min="11" max="12" width="5.28515625" style="224" bestFit="1" customWidth="1"/>
    <col min="13" max="13" width="6.140625" style="224" bestFit="1" customWidth="1"/>
    <col min="14" max="14" width="5.5703125" style="224" bestFit="1" customWidth="1"/>
    <col min="15" max="15" width="5.7109375" style="224" bestFit="1" customWidth="1"/>
    <col min="16" max="16" width="8.140625" style="224" bestFit="1" customWidth="1"/>
    <col min="17" max="17" width="8" style="224" bestFit="1" customWidth="1"/>
    <col min="18" max="18" width="8.28515625" style="224" bestFit="1" customWidth="1"/>
    <col min="19" max="19" width="7" style="224" customWidth="1"/>
    <col min="20" max="20" width="5.85546875" style="224" bestFit="1" customWidth="1"/>
    <col min="21" max="21" width="6.140625" style="224" bestFit="1" customWidth="1"/>
    <col min="22" max="22" width="8.42578125" style="224" bestFit="1" customWidth="1"/>
    <col min="23" max="23" width="10.7109375" style="224" bestFit="1" customWidth="1"/>
    <col min="24" max="24" width="9.85546875" style="224" bestFit="1" customWidth="1"/>
    <col min="25" max="25" width="10.140625" style="298" bestFit="1" customWidth="1"/>
    <col min="26" max="26" width="9.28515625" style="224" bestFit="1" customWidth="1"/>
    <col min="27" max="16384" width="11.5703125" style="221"/>
  </cols>
  <sheetData>
    <row r="1" spans="1:28" ht="15.75" x14ac:dyDescent="0.25">
      <c r="B1" s="222" t="s">
        <v>57</v>
      </c>
      <c r="C1" s="223"/>
      <c r="D1" s="223"/>
      <c r="E1" s="223"/>
      <c r="Y1" s="225"/>
      <c r="Z1" s="226"/>
    </row>
    <row r="2" spans="1:28" ht="15.75" x14ac:dyDescent="0.25">
      <c r="B2" s="222" t="str">
        <f>AP!B1</f>
        <v>Abschlussprüfung 2023</v>
      </c>
      <c r="C2" s="223"/>
      <c r="D2" s="223"/>
      <c r="E2" s="223"/>
      <c r="Y2" s="225"/>
      <c r="Z2" s="226"/>
    </row>
    <row r="3" spans="1:28" ht="15.75" x14ac:dyDescent="0.25">
      <c r="B3" s="222" t="s">
        <v>88</v>
      </c>
      <c r="C3" s="223"/>
      <c r="D3" s="223"/>
      <c r="E3" s="223"/>
      <c r="Y3" s="225"/>
      <c r="Z3" s="226"/>
    </row>
    <row r="4" spans="1:28" ht="15.75" x14ac:dyDescent="0.25">
      <c r="B4" s="300" t="str">
        <f xml:space="preserve"> AP!B3</f>
        <v xml:space="preserve">Klasse: </v>
      </c>
      <c r="C4" s="221"/>
      <c r="D4" s="221"/>
      <c r="E4" s="223"/>
      <c r="Y4" s="225"/>
      <c r="Z4" s="226"/>
    </row>
    <row r="5" spans="1:28" ht="16.5" thickBot="1" x14ac:dyDescent="0.3">
      <c r="B5" s="299" t="str">
        <f>AP!E3</f>
        <v xml:space="preserve">Lehrer/in: </v>
      </c>
      <c r="C5" s="223"/>
      <c r="D5" s="227"/>
      <c r="E5" s="227"/>
      <c r="F5" s="228"/>
      <c r="G5" s="228"/>
      <c r="H5" s="228"/>
      <c r="I5" s="228"/>
      <c r="J5" s="228"/>
      <c r="Y5" s="225"/>
      <c r="Z5" s="226"/>
    </row>
    <row r="6" spans="1:28" x14ac:dyDescent="0.2">
      <c r="C6" s="549" t="s">
        <v>89</v>
      </c>
      <c r="D6" s="550"/>
      <c r="E6" s="550"/>
      <c r="F6" s="550"/>
      <c r="G6" s="550"/>
      <c r="H6" s="550"/>
      <c r="I6" s="550"/>
      <c r="J6" s="550"/>
      <c r="K6" s="550"/>
      <c r="L6" s="550"/>
      <c r="M6" s="550"/>
      <c r="N6" s="550"/>
      <c r="O6" s="550"/>
      <c r="P6" s="550"/>
      <c r="Q6" s="550"/>
      <c r="R6" s="551"/>
      <c r="S6" s="549" t="s">
        <v>90</v>
      </c>
      <c r="T6" s="550"/>
      <c r="U6" s="550"/>
      <c r="V6" s="550"/>
      <c r="W6" s="550"/>
      <c r="X6" s="551"/>
      <c r="Y6" s="552" t="s">
        <v>91</v>
      </c>
      <c r="Z6" s="553"/>
    </row>
    <row r="7" spans="1:28" x14ac:dyDescent="0.2">
      <c r="C7" s="554" t="s">
        <v>92</v>
      </c>
      <c r="D7" s="545"/>
      <c r="E7" s="545"/>
      <c r="F7" s="545"/>
      <c r="G7" s="545"/>
      <c r="H7" s="545"/>
      <c r="I7" s="545"/>
      <c r="J7" s="555"/>
      <c r="K7" s="544" t="s">
        <v>93</v>
      </c>
      <c r="L7" s="545"/>
      <c r="M7" s="545"/>
      <c r="N7" s="545"/>
      <c r="O7" s="545"/>
      <c r="P7" s="555"/>
      <c r="Q7" s="229"/>
      <c r="R7" s="230"/>
      <c r="S7" s="556" t="s">
        <v>94</v>
      </c>
      <c r="T7" s="547"/>
      <c r="U7" s="547"/>
      <c r="V7" s="548"/>
      <c r="W7" s="231"/>
      <c r="X7" s="230"/>
      <c r="Y7" s="232"/>
      <c r="Z7" s="233"/>
    </row>
    <row r="8" spans="1:28" x14ac:dyDescent="0.2">
      <c r="C8" s="234" t="s">
        <v>95</v>
      </c>
      <c r="D8" s="235" t="s">
        <v>95</v>
      </c>
      <c r="E8" s="236" t="s">
        <v>95</v>
      </c>
      <c r="F8" s="235" t="s">
        <v>95</v>
      </c>
      <c r="G8" s="236" t="s">
        <v>95</v>
      </c>
      <c r="H8" s="235" t="s">
        <v>95</v>
      </c>
      <c r="I8" s="237" t="s">
        <v>95</v>
      </c>
      <c r="J8" s="238"/>
      <c r="K8" s="544" t="s">
        <v>96</v>
      </c>
      <c r="L8" s="545"/>
      <c r="M8" s="546" t="s">
        <v>97</v>
      </c>
      <c r="N8" s="547"/>
      <c r="O8" s="548"/>
      <c r="P8" s="238"/>
      <c r="Q8" s="239"/>
      <c r="R8" s="230"/>
      <c r="S8" s="240"/>
      <c r="T8" s="241"/>
      <c r="U8" s="241"/>
      <c r="V8" s="242"/>
      <c r="W8" s="231"/>
      <c r="X8" s="230"/>
      <c r="Y8" s="232"/>
      <c r="Z8" s="233"/>
    </row>
    <row r="9" spans="1:28" x14ac:dyDescent="0.2">
      <c r="A9" s="224"/>
      <c r="B9" s="224"/>
      <c r="C9" s="243"/>
      <c r="D9" s="244"/>
      <c r="E9" s="244"/>
      <c r="F9" s="244"/>
      <c r="G9" s="244"/>
      <c r="H9" s="244"/>
      <c r="I9" s="245"/>
      <c r="J9" s="238" t="s">
        <v>65</v>
      </c>
      <c r="K9" s="246"/>
      <c r="M9" s="246" t="s">
        <v>98</v>
      </c>
      <c r="N9" s="224" t="s">
        <v>99</v>
      </c>
      <c r="O9" s="247" t="s">
        <v>100</v>
      </c>
      <c r="P9" s="238" t="s">
        <v>65</v>
      </c>
      <c r="Q9" s="239" t="s">
        <v>101</v>
      </c>
      <c r="R9" s="248" t="s">
        <v>102</v>
      </c>
      <c r="S9" s="249" t="s">
        <v>103</v>
      </c>
      <c r="T9" s="224" t="s">
        <v>104</v>
      </c>
      <c r="U9" s="224" t="s">
        <v>105</v>
      </c>
      <c r="V9" s="250" t="s">
        <v>12</v>
      </c>
      <c r="W9" s="251" t="s">
        <v>106</v>
      </c>
      <c r="X9" s="252" t="s">
        <v>102</v>
      </c>
      <c r="Y9" s="232" t="s">
        <v>106</v>
      </c>
      <c r="Z9" s="253" t="s">
        <v>102</v>
      </c>
    </row>
    <row r="10" spans="1:28" ht="13.5" thickBot="1" x14ac:dyDescent="0.25">
      <c r="A10" s="254"/>
      <c r="B10" s="255" t="s">
        <v>107</v>
      </c>
      <c r="C10" s="256" t="s">
        <v>95</v>
      </c>
      <c r="D10" s="257" t="s">
        <v>95</v>
      </c>
      <c r="E10" s="257" t="s">
        <v>95</v>
      </c>
      <c r="F10" s="257" t="s">
        <v>95</v>
      </c>
      <c r="G10" s="257" t="s">
        <v>95</v>
      </c>
      <c r="H10" s="257" t="s">
        <v>95</v>
      </c>
      <c r="I10" s="258" t="s">
        <v>95</v>
      </c>
      <c r="J10" s="259">
        <f>SUM(C10:I10)</f>
        <v>0</v>
      </c>
      <c r="K10" s="260" t="s">
        <v>95</v>
      </c>
      <c r="L10" s="257" t="s">
        <v>95</v>
      </c>
      <c r="M10" s="260" t="s">
        <v>95</v>
      </c>
      <c r="N10" s="260" t="s">
        <v>95</v>
      </c>
      <c r="O10" s="260" t="s">
        <v>95</v>
      </c>
      <c r="P10" s="259">
        <f>SUM(K10:O10)</f>
        <v>0</v>
      </c>
      <c r="Q10" s="261">
        <f>ROUND(J10+P10,0)</f>
        <v>0</v>
      </c>
      <c r="R10" s="262" t="s">
        <v>108</v>
      </c>
      <c r="S10" s="263">
        <v>15</v>
      </c>
      <c r="T10" s="227">
        <v>15</v>
      </c>
      <c r="U10" s="227">
        <v>15</v>
      </c>
      <c r="V10" s="250">
        <f>SUM(S10:U10)</f>
        <v>45</v>
      </c>
      <c r="W10" s="251" t="s">
        <v>109</v>
      </c>
      <c r="X10" s="252" t="s">
        <v>109</v>
      </c>
      <c r="Y10" s="232" t="s">
        <v>110</v>
      </c>
      <c r="Z10" s="253" t="s">
        <v>110</v>
      </c>
    </row>
    <row r="11" spans="1:28" ht="12.75" customHeight="1" x14ac:dyDescent="0.2">
      <c r="A11" s="530">
        <v>1</v>
      </c>
      <c r="B11" s="530" t="str">
        <f>IF('1. Halbjahr'!B4&lt;&gt;"", '1. Halbjahr'!B4, "")</f>
        <v/>
      </c>
      <c r="C11" s="264"/>
      <c r="D11" s="264"/>
      <c r="E11" s="264"/>
      <c r="F11" s="264"/>
      <c r="G11" s="264"/>
      <c r="H11" s="264"/>
      <c r="I11" s="265"/>
      <c r="J11" s="266" t="str">
        <f>IF(OR(B11="",COUNT(C11:I11)=0),"",SUM(C11:I11))</f>
        <v/>
      </c>
      <c r="K11" s="267"/>
      <c r="L11" s="268"/>
      <c r="M11" s="267"/>
      <c r="N11" s="264"/>
      <c r="O11" s="268"/>
      <c r="P11" s="269" t="str">
        <f>IF(OR(B11="",COUNT(K11:O11)=0),"",SUM(K11:O11))</f>
        <v/>
      </c>
      <c r="Q11" s="270" t="str">
        <f>IF(OR(B11="",COUNT(C11:I11)+COUNT(K11:O11)=0),"",ROUND(SUM(P11,J11),0))</f>
        <v/>
      </c>
      <c r="R11" s="271" t="str">
        <f ca="1">IF(Q11="","",IF(AP!$E$42="BE",INDIRECT("AP!P"&amp;MATCH(100*Q11/AP!$E$44,AP!$Q$4:$Q$20,-1)+4),Q11))</f>
        <v/>
      </c>
      <c r="S11" s="532"/>
      <c r="T11" s="534"/>
      <c r="U11" s="536"/>
      <c r="V11" s="538" t="str">
        <f>IF(B11="","",SUM(S11:U11))</f>
        <v/>
      </c>
      <c r="W11" s="526" t="str">
        <f>IF(B11="","",IF(ISBLANK(S11),"",IF(AVERAGE(S11:U11)&lt;10,LEFT(AVERAGE(S11:U11),4),LEFT(AVERAGE(S11:U11),5))))</f>
        <v/>
      </c>
      <c r="X11" s="528" t="str">
        <f>IF(B11="","",IF(W11="","",IF(LEFT(W11,1)="0",0,ROUND(W11,0))))</f>
        <v/>
      </c>
      <c r="Y11" s="272" t="str">
        <f>IF(B11="","",ROUNDUP(AVERAGE(R11,R11,X11),2))</f>
        <v/>
      </c>
      <c r="Z11" s="273" t="str">
        <f>IF(B11="","",IF(TRUNC(Y11,0)=0,0,ROUND(Y11,0)))</f>
        <v/>
      </c>
      <c r="AB11" s="274"/>
    </row>
    <row r="12" spans="1:28" ht="13.5" customHeight="1" thickBot="1" x14ac:dyDescent="0.25">
      <c r="A12" s="531"/>
      <c r="B12" s="531"/>
      <c r="C12" s="275"/>
      <c r="D12" s="275"/>
      <c r="E12" s="275"/>
      <c r="F12" s="275"/>
      <c r="G12" s="275"/>
      <c r="H12" s="275"/>
      <c r="I12" s="275"/>
      <c r="J12" s="276" t="str">
        <f>IF(OR(B11="",COUNT(C12:I12)=0),"",SUM(C12:I12))</f>
        <v/>
      </c>
      <c r="K12" s="275"/>
      <c r="L12" s="275"/>
      <c r="M12" s="277"/>
      <c r="N12" s="275"/>
      <c r="O12" s="278"/>
      <c r="P12" s="279" t="str">
        <f>IF(OR(B11="",COUNT(K12:O12)=0),"",SUM(K12:O12))</f>
        <v/>
      </c>
      <c r="Q12" s="280" t="str">
        <f>IF(OR(B11="",COUNT(C12:I12)+COUNT(K12:O12)=0),"",ROUND(SUM(P12,J12),0))</f>
        <v/>
      </c>
      <c r="R12" s="353" t="str">
        <f ca="1">IF(Q12="","",IF(AP!$E$42="BE",INDIRECT("AP!P"&amp;MATCH(100*Q12/AP!$E$44,AP!$Q$4:$Q$20,-1)+4),Q12))</f>
        <v/>
      </c>
      <c r="S12" s="533"/>
      <c r="T12" s="535"/>
      <c r="U12" s="537"/>
      <c r="V12" s="539"/>
      <c r="W12" s="527"/>
      <c r="X12" s="529"/>
      <c r="Y12" s="281" t="str">
        <f>IF(B11="","",ROUNDUP(AVERAGE(R12,R12,X11),2))</f>
        <v/>
      </c>
      <c r="Z12" s="282" t="str">
        <f>IF(B11="","",IF(TRUNC(Y12,0)=0,0,ROUND(Y12,0)))</f>
        <v/>
      </c>
    </row>
    <row r="13" spans="1:28" ht="12.75" customHeight="1" x14ac:dyDescent="0.2">
      <c r="A13" s="530">
        <v>2</v>
      </c>
      <c r="B13" s="530" t="str">
        <f>IF('1. Halbjahr'!B5&lt;&gt;"", '1. Halbjahr'!B5, "")</f>
        <v/>
      </c>
      <c r="C13" s="283"/>
      <c r="D13" s="264"/>
      <c r="E13" s="264"/>
      <c r="F13" s="264"/>
      <c r="G13" s="264"/>
      <c r="H13" s="264"/>
      <c r="I13" s="264"/>
      <c r="J13" s="284" t="str">
        <f>IF(OR(B13="",COUNT(C13:I13)=0),"",SUM(C13:I13))</f>
        <v/>
      </c>
      <c r="K13" s="267"/>
      <c r="L13" s="268"/>
      <c r="M13" s="267"/>
      <c r="N13" s="264"/>
      <c r="O13" s="268"/>
      <c r="P13" s="269" t="str">
        <f>IF(OR(B13="",COUNT(K13:O13)=0),"",SUM(K13:O13))</f>
        <v/>
      </c>
      <c r="Q13" s="270" t="str">
        <f>IF(OR(B13="",COUNT(C13:I13)+COUNT(K13:O13)=0),"",ROUND(SUM(P13,J13),0))</f>
        <v/>
      </c>
      <c r="R13" s="273" t="str">
        <f ca="1">IF(Q13="","",IF(AP!$E$42="BE",INDIRECT("AP!P"&amp;MATCH(100*Q13/AP!$E$44,AP!$Q$4:$Q$20,-1)+4),Q13))</f>
        <v/>
      </c>
      <c r="S13" s="532"/>
      <c r="T13" s="534"/>
      <c r="U13" s="536"/>
      <c r="V13" s="538" t="str">
        <f>IF(B13="","",SUM(S13:U13))</f>
        <v/>
      </c>
      <c r="W13" s="526" t="str">
        <f>IF(B13="","",IF(ISBLANK(S13),"",IF(AVERAGE(S13:U13)&lt;10,LEFT(AVERAGE(S13:U13),4),LEFT(AVERAGE(S13:U13),5))))</f>
        <v/>
      </c>
      <c r="X13" s="528" t="str">
        <f>IF(B13="","",IF(W13="","",IF(LEFT(W13,1)="0",0,ROUND(W13,0))))</f>
        <v/>
      </c>
      <c r="Y13" s="272" t="str">
        <f>IF(B13="","",ROUNDUP(AVERAGE(R13,R13,X13),2))</f>
        <v/>
      </c>
      <c r="Z13" s="273" t="str">
        <f>IF(B13="","",IF(TRUNC(Y13,0)=0,0,ROUND(Y13,0)))</f>
        <v/>
      </c>
      <c r="AA13" s="285"/>
    </row>
    <row r="14" spans="1:28" ht="13.5" customHeight="1" thickBot="1" x14ac:dyDescent="0.25">
      <c r="A14" s="531"/>
      <c r="B14" s="531"/>
      <c r="C14" s="286"/>
      <c r="D14" s="275"/>
      <c r="E14" s="275"/>
      <c r="F14" s="275"/>
      <c r="G14" s="275"/>
      <c r="H14" s="275"/>
      <c r="I14" s="275"/>
      <c r="J14" s="287" t="str">
        <f>IF(OR(B13="",COUNT(C14:I14)=0),"",SUM(C14:I14))</f>
        <v/>
      </c>
      <c r="K14" s="275"/>
      <c r="L14" s="275"/>
      <c r="M14" s="288"/>
      <c r="N14" s="275"/>
      <c r="O14" s="289"/>
      <c r="P14" s="287" t="str">
        <f>IF(OR(B13="",COUNT(K14:O14)=0),"",SUM(K14:O14))</f>
        <v/>
      </c>
      <c r="Q14" s="280" t="str">
        <f>IF(OR(B13="",COUNT(C14:I14)+COUNT(K14:O14)=0),"",ROUND(SUM(P14,J14),0))</f>
        <v/>
      </c>
      <c r="R14" s="353" t="str">
        <f ca="1">IF(Q14="","",IF(AP!$E$42="BE",INDIRECT("AP!P"&amp;MATCH(100*Q14/AP!$E$44,AP!$Q$4:$Q$20,-1)+4),Q14))</f>
        <v/>
      </c>
      <c r="S14" s="533"/>
      <c r="T14" s="535"/>
      <c r="U14" s="537"/>
      <c r="V14" s="539"/>
      <c r="W14" s="527"/>
      <c r="X14" s="529"/>
      <c r="Y14" s="281" t="str">
        <f>IF(B13="","",ROUNDUP(AVERAGE(R14,R14,X13),2))</f>
        <v/>
      </c>
      <c r="Z14" s="282" t="str">
        <f>IF(B13="","",IF(TRUNC(Y14,0)=0,0,ROUND(Y14,0)))</f>
        <v/>
      </c>
    </row>
    <row r="15" spans="1:28" ht="12.75" customHeight="1" x14ac:dyDescent="0.2">
      <c r="A15" s="530">
        <v>3</v>
      </c>
      <c r="B15" s="530" t="str">
        <f>IF('1. Halbjahr'!B6&lt;&gt;"", '1. Halbjahr'!B6, "")</f>
        <v/>
      </c>
      <c r="C15" s="283"/>
      <c r="D15" s="264"/>
      <c r="E15" s="264"/>
      <c r="F15" s="264"/>
      <c r="G15" s="264"/>
      <c r="H15" s="264"/>
      <c r="I15" s="264"/>
      <c r="J15" s="266" t="str">
        <f>IF(OR(B15="",COUNT(C15:I15)=0),"",SUM(C15:I15))</f>
        <v/>
      </c>
      <c r="K15" s="267"/>
      <c r="L15" s="268"/>
      <c r="M15" s="267"/>
      <c r="N15" s="264"/>
      <c r="O15" s="268"/>
      <c r="P15" s="269" t="str">
        <f>IF(OR(B15="",COUNT(K15:O15)=0),"",SUM(K15:O15))</f>
        <v/>
      </c>
      <c r="Q15" s="270" t="str">
        <f>IF(OR(B15="",COUNT(C15:I15)+COUNT(K15:O15)=0),"",ROUND(SUM(P15,J15),0))</f>
        <v/>
      </c>
      <c r="R15" s="273" t="str">
        <f ca="1">IF(Q15="","",IF(AP!$E$42="BE",INDIRECT("AP!P"&amp;MATCH(100*Q15/AP!$E$44,AP!$Q$4:$Q$20,-1)+4),Q15))</f>
        <v/>
      </c>
      <c r="S15" s="532"/>
      <c r="T15" s="534"/>
      <c r="U15" s="536"/>
      <c r="V15" s="538" t="str">
        <f>IF(B15="","",SUM(S15:U15))</f>
        <v/>
      </c>
      <c r="W15" s="526" t="str">
        <f>IF(B15="","",IF(ISBLANK(S15),"",IF(AVERAGE(S15:U15)&lt;10,LEFT(AVERAGE(S15:U15),4),LEFT(AVERAGE(S15:U15),5))))</f>
        <v/>
      </c>
      <c r="X15" s="528" t="str">
        <f>IF(B15="","",IF(W15="","",IF(LEFT(W15,1)="0",0,ROUND(W15,0))))</f>
        <v/>
      </c>
      <c r="Y15" s="272" t="str">
        <f>IF(B15="","",ROUNDUP(AVERAGE(R15,R15,X15),2))</f>
        <v/>
      </c>
      <c r="Z15" s="273" t="str">
        <f>IF(B15="","",IF(TRUNC(Y15,0)=0,0,ROUND(Y15,0)))</f>
        <v/>
      </c>
    </row>
    <row r="16" spans="1:28" ht="13.5" customHeight="1" thickBot="1" x14ac:dyDescent="0.25">
      <c r="A16" s="531"/>
      <c r="B16" s="531"/>
      <c r="C16" s="286"/>
      <c r="D16" s="275"/>
      <c r="E16" s="275"/>
      <c r="F16" s="275"/>
      <c r="G16" s="275"/>
      <c r="H16" s="275"/>
      <c r="I16" s="275"/>
      <c r="J16" s="290" t="str">
        <f>IF(OR(B15="",COUNT(C16:I16)=0),"",SUM(C16:I16))</f>
        <v/>
      </c>
      <c r="K16" s="275"/>
      <c r="L16" s="275"/>
      <c r="M16" s="288"/>
      <c r="N16" s="275"/>
      <c r="O16" s="289"/>
      <c r="P16" s="287" t="str">
        <f>IF(OR(B15="",COUNT(K16:O16)=0),"",SUM(K16:O16))</f>
        <v/>
      </c>
      <c r="Q16" s="280" t="str">
        <f>IF(OR(B15="",COUNT(C16:I16)+COUNT(K16:O16)=0),"",ROUND(SUM(P16,J16),0))</f>
        <v/>
      </c>
      <c r="R16" s="353" t="str">
        <f ca="1">IF(Q16="","",IF(AP!$E$42="BE",INDIRECT("AP!P"&amp;MATCH(100*Q16/AP!$E$44,AP!$Q$4:$Q$20,-1)+4),Q16))</f>
        <v/>
      </c>
      <c r="S16" s="533"/>
      <c r="T16" s="535"/>
      <c r="U16" s="537"/>
      <c r="V16" s="539"/>
      <c r="W16" s="527"/>
      <c r="X16" s="529"/>
      <c r="Y16" s="281" t="str">
        <f>IF(B15="","",ROUNDUP(AVERAGE(R16,R16,X15),2))</f>
        <v/>
      </c>
      <c r="Z16" s="282" t="str">
        <f>IF(B15="","",IF(TRUNC(Y16,0)=0,0,ROUND(Y16,0)))</f>
        <v/>
      </c>
    </row>
    <row r="17" spans="1:26" ht="12.75" customHeight="1" x14ac:dyDescent="0.2">
      <c r="A17" s="530">
        <v>4</v>
      </c>
      <c r="B17" s="530" t="str">
        <f>IF('1. Halbjahr'!B7&lt;&gt;"", '1. Halbjahr'!B7, "")</f>
        <v/>
      </c>
      <c r="C17" s="283"/>
      <c r="D17" s="264"/>
      <c r="E17" s="264"/>
      <c r="F17" s="264"/>
      <c r="G17" s="264"/>
      <c r="H17" s="264"/>
      <c r="I17" s="264"/>
      <c r="J17" s="266" t="str">
        <f>IF(OR(B17="",COUNT(C17:I17)=0),"",SUM(C17:I17))</f>
        <v/>
      </c>
      <c r="K17" s="267"/>
      <c r="L17" s="268"/>
      <c r="M17" s="267"/>
      <c r="N17" s="264"/>
      <c r="O17" s="268"/>
      <c r="P17" s="269" t="str">
        <f>IF(OR(B17="",COUNT(K17:O17)=0),"",SUM(K17:O17))</f>
        <v/>
      </c>
      <c r="Q17" s="270" t="str">
        <f>IF(OR(B17="",COUNT(C17:I17)+COUNT(K17:O17)=0),"",ROUND(SUM(P17,J17),0))</f>
        <v/>
      </c>
      <c r="R17" s="273" t="str">
        <f ca="1">IF(Q17="","",IF(AP!$E$42="BE",INDIRECT("AP!P"&amp;MATCH(100*Q17/AP!$E$44,AP!$Q$4:$Q$20,-1)+4),Q17))</f>
        <v/>
      </c>
      <c r="S17" s="532"/>
      <c r="T17" s="534"/>
      <c r="U17" s="536"/>
      <c r="V17" s="538" t="str">
        <f>IF(B17="","",SUM(S17:U17))</f>
        <v/>
      </c>
      <c r="W17" s="526" t="str">
        <f>IF(B17="","",IF(ISBLANK(S17),"",IF(AVERAGE(S17:U17)&lt;10,LEFT(AVERAGE(S17:U17),4),LEFT(AVERAGE(S17:U17),5))))</f>
        <v/>
      </c>
      <c r="X17" s="528" t="str">
        <f>IF(B17="","",IF(W17="","",IF(LEFT(W17,1)="0",0,ROUND(W17,0))))</f>
        <v/>
      </c>
      <c r="Y17" s="272" t="str">
        <f>IF(B17="","",ROUNDUP(AVERAGE(R17,R17,X17),2))</f>
        <v/>
      </c>
      <c r="Z17" s="273" t="str">
        <f>IF(B17="","",IF(TRUNC(Y17,0)=0,0,ROUND(Y17,0)))</f>
        <v/>
      </c>
    </row>
    <row r="18" spans="1:26" ht="13.5" customHeight="1" thickBot="1" x14ac:dyDescent="0.25">
      <c r="A18" s="531"/>
      <c r="B18" s="531"/>
      <c r="C18" s="286"/>
      <c r="D18" s="275"/>
      <c r="E18" s="275"/>
      <c r="F18" s="275"/>
      <c r="G18" s="275"/>
      <c r="H18" s="275"/>
      <c r="I18" s="275"/>
      <c r="J18" s="290" t="str">
        <f>IF(OR(B17="",COUNT(C18:I18)=0),"",SUM(C18:I18))</f>
        <v/>
      </c>
      <c r="K18" s="275"/>
      <c r="L18" s="275"/>
      <c r="M18" s="288"/>
      <c r="N18" s="275"/>
      <c r="O18" s="289"/>
      <c r="P18" s="287" t="str">
        <f>IF(OR(B17="",COUNT(K18:O18)=0),"",SUM(K18:O18))</f>
        <v/>
      </c>
      <c r="Q18" s="280" t="str">
        <f>IF(OR(B17="",COUNT(C18:I18)+COUNT(K18:O18)=0),"",ROUND(SUM(P18,J18),0))</f>
        <v/>
      </c>
      <c r="R18" s="353" t="str">
        <f ca="1">IF(Q18="","",IF(AP!$E$42="BE",INDIRECT("AP!P"&amp;MATCH(100*Q18/AP!$E$44,AP!$Q$4:$Q$20,-1)+4),Q18))</f>
        <v/>
      </c>
      <c r="S18" s="533"/>
      <c r="T18" s="535"/>
      <c r="U18" s="537"/>
      <c r="V18" s="539"/>
      <c r="W18" s="527"/>
      <c r="X18" s="529"/>
      <c r="Y18" s="281" t="str">
        <f>IF(B17="","",ROUNDUP(AVERAGE(R18,R18,X17),2))</f>
        <v/>
      </c>
      <c r="Z18" s="282" t="str">
        <f>IF(B17="","",IF(TRUNC(Y18,0)=0,0,ROUND(Y18,0)))</f>
        <v/>
      </c>
    </row>
    <row r="19" spans="1:26" ht="12.75" customHeight="1" x14ac:dyDescent="0.2">
      <c r="A19" s="530">
        <v>5</v>
      </c>
      <c r="B19" s="530" t="str">
        <f>IF('1. Halbjahr'!B8&lt;&gt;"", '1. Halbjahr'!B8, "")</f>
        <v/>
      </c>
      <c r="C19" s="283"/>
      <c r="D19" s="264"/>
      <c r="E19" s="264"/>
      <c r="F19" s="264"/>
      <c r="G19" s="264"/>
      <c r="H19" s="264"/>
      <c r="I19" s="264"/>
      <c r="J19" s="284" t="str">
        <f>IF(OR(B19="",COUNT(C19:I19)=0),"",SUM(C19:I19))</f>
        <v/>
      </c>
      <c r="K19" s="267"/>
      <c r="L19" s="268"/>
      <c r="M19" s="267"/>
      <c r="N19" s="264"/>
      <c r="O19" s="268"/>
      <c r="P19" s="269" t="str">
        <f>IF(OR(B19="",COUNT(K19:O19)=0),"",SUM(K19:O19))</f>
        <v/>
      </c>
      <c r="Q19" s="270" t="str">
        <f>IF(OR(B19="",COUNT(C19:I19)+COUNT(K19:O19)=0),"",ROUND(SUM(P19,J19),0))</f>
        <v/>
      </c>
      <c r="R19" s="273" t="str">
        <f ca="1">IF(Q19="","",IF(AP!$E$42="BE",INDIRECT("AP!P"&amp;MATCH(100*Q19/AP!$E$44,AP!$Q$4:$Q$20,-1)+4),Q19))</f>
        <v/>
      </c>
      <c r="S19" s="532"/>
      <c r="T19" s="534"/>
      <c r="U19" s="536"/>
      <c r="V19" s="538" t="str">
        <f>IF(B19="","",SUM(S19:U19))</f>
        <v/>
      </c>
      <c r="W19" s="526" t="str">
        <f>IF(B19="","",IF(ISBLANK(S19),"",IF(AVERAGE(S19:U19)&lt;10,LEFT(AVERAGE(S19:U19),4),LEFT(AVERAGE(S19:U19),5))))</f>
        <v/>
      </c>
      <c r="X19" s="528" t="str">
        <f>IF(B19="","",IF(W19="","",IF(LEFT(W19,1)="0",0,ROUND(W19,0))))</f>
        <v/>
      </c>
      <c r="Y19" s="272" t="str">
        <f>IF(B19="","",ROUNDUP(AVERAGE(R19,R19,X19),2))</f>
        <v/>
      </c>
      <c r="Z19" s="273" t="str">
        <f>IF(B19="","",IF(TRUNC(Y19,0)=0,0,ROUND(Y19,0)))</f>
        <v/>
      </c>
    </row>
    <row r="20" spans="1:26" ht="13.5" customHeight="1" thickBot="1" x14ac:dyDescent="0.25">
      <c r="A20" s="531"/>
      <c r="B20" s="531"/>
      <c r="C20" s="286"/>
      <c r="D20" s="275"/>
      <c r="E20" s="275"/>
      <c r="F20" s="275"/>
      <c r="G20" s="275"/>
      <c r="H20" s="275"/>
      <c r="I20" s="275"/>
      <c r="J20" s="287" t="str">
        <f>IF(OR(B19="",COUNT(C20:I20)=0),"",SUM(C20:I20))</f>
        <v/>
      </c>
      <c r="K20" s="275"/>
      <c r="L20" s="275"/>
      <c r="M20" s="288"/>
      <c r="N20" s="275"/>
      <c r="O20" s="289"/>
      <c r="P20" s="287" t="str">
        <f>IF(OR(B19="",COUNT(K20:O20)=0),"",SUM(K20:O20))</f>
        <v/>
      </c>
      <c r="Q20" s="280" t="str">
        <f>IF(OR(B19="",COUNT(C20:I20)+COUNT(K20:O20)=0),"",ROUND(SUM(P20,J20),0))</f>
        <v/>
      </c>
      <c r="R20" s="353" t="str">
        <f ca="1">IF(Q20="","",IF(AP!$E$42="BE",INDIRECT("AP!P"&amp;MATCH(100*Q20/AP!$E$44,AP!$Q$4:$Q$20,-1)+4),Q20))</f>
        <v/>
      </c>
      <c r="S20" s="533"/>
      <c r="T20" s="535"/>
      <c r="U20" s="537"/>
      <c r="V20" s="539"/>
      <c r="W20" s="527"/>
      <c r="X20" s="529"/>
      <c r="Y20" s="281" t="str">
        <f>IF(B19="","",ROUNDUP(AVERAGE(R20,R20,X19),2))</f>
        <v/>
      </c>
      <c r="Z20" s="282" t="str">
        <f>IF(B19="","",IF(TRUNC(Y20,0)=0,0,ROUND(Y20,0)))</f>
        <v/>
      </c>
    </row>
    <row r="21" spans="1:26" ht="12.75" customHeight="1" x14ac:dyDescent="0.2">
      <c r="A21" s="530">
        <v>6</v>
      </c>
      <c r="B21" s="530" t="str">
        <f>IF('1. Halbjahr'!B9&lt;&gt;"", '1. Halbjahr'!B9, "")</f>
        <v/>
      </c>
      <c r="C21" s="283"/>
      <c r="D21" s="264"/>
      <c r="E21" s="264"/>
      <c r="F21" s="264"/>
      <c r="G21" s="264"/>
      <c r="H21" s="264"/>
      <c r="I21" s="264"/>
      <c r="J21" s="284" t="str">
        <f>IF(OR(B21="",COUNT(C21:I21)=0),"",SUM(C21:I21))</f>
        <v/>
      </c>
      <c r="K21" s="267"/>
      <c r="L21" s="268"/>
      <c r="M21" s="267"/>
      <c r="N21" s="264"/>
      <c r="O21" s="268"/>
      <c r="P21" s="269" t="str">
        <f>IF(OR(B21="",COUNT(K21:O21)=0),"",SUM(K21:O21))</f>
        <v/>
      </c>
      <c r="Q21" s="270" t="str">
        <f>IF(OR(B21="",COUNT(C21:I21)+COUNT(K21:O21)=0),"",ROUND(SUM(P21,J21),0))</f>
        <v/>
      </c>
      <c r="R21" s="273" t="str">
        <f ca="1">IF(Q21="","",IF(AP!$E$42="BE",INDIRECT("AP!P"&amp;MATCH(100*Q21/AP!$E$44,AP!$Q$4:$Q$20,-1)+4),Q21))</f>
        <v/>
      </c>
      <c r="S21" s="532"/>
      <c r="T21" s="534"/>
      <c r="U21" s="536"/>
      <c r="V21" s="538" t="str">
        <f>IF(B21="","",SUM(S21:U21))</f>
        <v/>
      </c>
      <c r="W21" s="526" t="str">
        <f>IF(B21="","",IF(ISBLANK(S21),"",IF(AVERAGE(S21:U21)&lt;10,LEFT(AVERAGE(S21:U21),4),LEFT(AVERAGE(S21:U21),5))))</f>
        <v/>
      </c>
      <c r="X21" s="528" t="str">
        <f>IF(B21="","",IF(W21="","",IF(LEFT(W21,1)="0",0,ROUND(W21,0))))</f>
        <v/>
      </c>
      <c r="Y21" s="272" t="str">
        <f>IF(B21="","",ROUNDUP(AVERAGE(R21,R21,X21),2))</f>
        <v/>
      </c>
      <c r="Z21" s="273" t="str">
        <f>IF(B21="","",IF(TRUNC(Y21,0)=0,0,ROUND(Y21,0)))</f>
        <v/>
      </c>
    </row>
    <row r="22" spans="1:26" ht="13.5" customHeight="1" thickBot="1" x14ac:dyDescent="0.25">
      <c r="A22" s="531"/>
      <c r="B22" s="531"/>
      <c r="C22" s="286"/>
      <c r="D22" s="275"/>
      <c r="E22" s="275"/>
      <c r="F22" s="275"/>
      <c r="G22" s="275"/>
      <c r="H22" s="275"/>
      <c r="I22" s="275"/>
      <c r="J22" s="287" t="str">
        <f>IF(OR(B21="",COUNT(C22:I22)=0),"",SUM(C22:I22))</f>
        <v/>
      </c>
      <c r="K22" s="275"/>
      <c r="L22" s="275"/>
      <c r="M22" s="288"/>
      <c r="N22" s="275"/>
      <c r="O22" s="289"/>
      <c r="P22" s="287" t="str">
        <f>IF(OR(B21="",COUNT(K22:O22)=0),"",SUM(K22:O22))</f>
        <v/>
      </c>
      <c r="Q22" s="280" t="str">
        <f>IF(OR(B21="",COUNT(C22:I22)+COUNT(K22:O22)=0),"",ROUND(SUM(P22,J22),0))</f>
        <v/>
      </c>
      <c r="R22" s="293" t="str">
        <f ca="1">IF(Q22="","",IF(AP!$E$42="BE",INDIRECT("AP!P"&amp;MATCH(100*Q22/AP!$E$44,AP!$Q$4:$Q$20,-1)+4),Q22))</f>
        <v/>
      </c>
      <c r="S22" s="533"/>
      <c r="T22" s="535"/>
      <c r="U22" s="537"/>
      <c r="V22" s="539"/>
      <c r="W22" s="527"/>
      <c r="X22" s="529"/>
      <c r="Y22" s="281" t="str">
        <f>IF(B21="","",ROUNDUP(AVERAGE(R22,R22,X21),2))</f>
        <v/>
      </c>
      <c r="Z22" s="282" t="str">
        <f>IF(B21="","",IF(TRUNC(Y22,0)=0,0,ROUND(Y22,0)))</f>
        <v/>
      </c>
    </row>
    <row r="23" spans="1:26" ht="12.75" customHeight="1" x14ac:dyDescent="0.2">
      <c r="A23" s="530">
        <v>7</v>
      </c>
      <c r="B23" s="530" t="str">
        <f>IF('1. Halbjahr'!B10&lt;&gt;"", '1. Halbjahr'!B10, "")</f>
        <v/>
      </c>
      <c r="C23" s="283"/>
      <c r="D23" s="264"/>
      <c r="E23" s="264"/>
      <c r="F23" s="264"/>
      <c r="G23" s="264"/>
      <c r="H23" s="264"/>
      <c r="I23" s="264"/>
      <c r="J23" s="284" t="str">
        <f>IF(OR(B23="",COUNT(C23:I23)=0),"",SUM(C23:I23))</f>
        <v/>
      </c>
      <c r="K23" s="267"/>
      <c r="L23" s="268"/>
      <c r="M23" s="267"/>
      <c r="N23" s="264"/>
      <c r="O23" s="268"/>
      <c r="P23" s="269" t="str">
        <f>IF(OR(B23="",COUNT(K23:O23)=0),"",SUM(K23:O23))</f>
        <v/>
      </c>
      <c r="Q23" s="270" t="str">
        <f>IF(OR(B23="",COUNT(C23:I23)+COUNT(K23:O23)=0),"",ROUND(SUM(P23,J23),0))</f>
        <v/>
      </c>
      <c r="R23" s="271" t="str">
        <f ca="1">IF(Q23="","",IF(AP!$E$42="BE",INDIRECT("AP!P"&amp;MATCH(100*Q23/AP!$E$44,AP!$Q$4:$Q$20,-1)+4),Q23))</f>
        <v/>
      </c>
      <c r="S23" s="532"/>
      <c r="T23" s="534"/>
      <c r="U23" s="536"/>
      <c r="V23" s="538" t="str">
        <f>IF(B23="","",SUM(S23:U23))</f>
        <v/>
      </c>
      <c r="W23" s="526" t="str">
        <f>IF(B23="","",IF(ISBLANK(S23),"",IF(AVERAGE(S23:U23)&lt;10,LEFT(AVERAGE(S23:U23),4),LEFT(AVERAGE(S23:U23),5))))</f>
        <v/>
      </c>
      <c r="X23" s="528" t="str">
        <f>IF(B23="","",IF(W23="","",IF(LEFT(W23,1)="0",0,ROUND(W23,0))))</f>
        <v/>
      </c>
      <c r="Y23" s="272" t="str">
        <f>IF(B23="","",ROUNDUP(AVERAGE(R23,R23,X23),2))</f>
        <v/>
      </c>
      <c r="Z23" s="273" t="str">
        <f>IF(B23="","",IF(TRUNC(Y23,0)=0,0,ROUND(Y23,0)))</f>
        <v/>
      </c>
    </row>
    <row r="24" spans="1:26" ht="13.5" customHeight="1" thickBot="1" x14ac:dyDescent="0.25">
      <c r="A24" s="531"/>
      <c r="B24" s="531"/>
      <c r="C24" s="286"/>
      <c r="D24" s="275"/>
      <c r="E24" s="275"/>
      <c r="F24" s="275"/>
      <c r="G24" s="275"/>
      <c r="H24" s="275"/>
      <c r="I24" s="275"/>
      <c r="J24" s="287" t="str">
        <f>IF(OR(B23="",COUNT(C24:I24)=0),"",SUM(C24:I24))</f>
        <v/>
      </c>
      <c r="K24" s="275"/>
      <c r="L24" s="275"/>
      <c r="M24" s="288"/>
      <c r="N24" s="275"/>
      <c r="O24" s="289"/>
      <c r="P24" s="287" t="str">
        <f>IF(OR(B23="",COUNT(K24:O24)=0),"",SUM(K24:O24))</f>
        <v/>
      </c>
      <c r="Q24" s="280" t="str">
        <f>IF(OR(B23="",COUNT(C24:I24)+COUNT(K24:O24)=0),"",ROUND(SUM(P24,J24),0))</f>
        <v/>
      </c>
      <c r="R24" s="353" t="str">
        <f ca="1">IF(Q24="","",IF(AP!$E$42="BE",INDIRECT("AP!P"&amp;MATCH(100*Q24/AP!$E$44,AP!$Q$4:$Q$20,-1)+4),Q24))</f>
        <v/>
      </c>
      <c r="S24" s="533"/>
      <c r="T24" s="535"/>
      <c r="U24" s="537"/>
      <c r="V24" s="539"/>
      <c r="W24" s="527"/>
      <c r="X24" s="529"/>
      <c r="Y24" s="281" t="str">
        <f>IF(B23="","",ROUNDUP(AVERAGE(R24,R24,X23),2))</f>
        <v/>
      </c>
      <c r="Z24" s="282" t="str">
        <f>IF(B23="","",IF(TRUNC(Y24,0)=0,0,ROUND(Y24,0)))</f>
        <v/>
      </c>
    </row>
    <row r="25" spans="1:26" ht="12.75" customHeight="1" x14ac:dyDescent="0.2">
      <c r="A25" s="530">
        <v>8</v>
      </c>
      <c r="B25" s="530" t="str">
        <f>IF('1. Halbjahr'!B11&lt;&gt;"", '1. Halbjahr'!B11, "")</f>
        <v/>
      </c>
      <c r="C25" s="283"/>
      <c r="D25" s="264"/>
      <c r="E25" s="264"/>
      <c r="F25" s="264"/>
      <c r="G25" s="264"/>
      <c r="H25" s="264"/>
      <c r="I25" s="264"/>
      <c r="J25" s="284" t="str">
        <f>IF(OR(B25="",COUNT(C25:I25)=0),"",SUM(C25:I25))</f>
        <v/>
      </c>
      <c r="K25" s="267"/>
      <c r="L25" s="268"/>
      <c r="M25" s="267"/>
      <c r="N25" s="264"/>
      <c r="O25" s="268"/>
      <c r="P25" s="269" t="str">
        <f>IF(OR(B25="",COUNT(K25:O25)=0),"",SUM(K25:O25))</f>
        <v/>
      </c>
      <c r="Q25" s="270" t="str">
        <f>IF(OR(B25="",COUNT(C25:I25)+COUNT(K25:O25)=0),"",ROUND(SUM(P25,J25),0))</f>
        <v/>
      </c>
      <c r="R25" s="273" t="str">
        <f ca="1">IF(Q25="","",IF(AP!$E$42="BE",INDIRECT("AP!P"&amp;MATCH(100*Q25/AP!$E$44,AP!$Q$4:$Q$20,-1)+4),Q25))</f>
        <v/>
      </c>
      <c r="S25" s="532"/>
      <c r="T25" s="534"/>
      <c r="U25" s="536"/>
      <c r="V25" s="538" t="str">
        <f>IF(B25="","",SUM(S25:U25))</f>
        <v/>
      </c>
      <c r="W25" s="526" t="str">
        <f>IF(B25="","",IF(ISBLANK(S25),"",IF(AVERAGE(S25:U25)&lt;10,LEFT(AVERAGE(S25:U25),4),LEFT(AVERAGE(S25:U25),5))))</f>
        <v/>
      </c>
      <c r="X25" s="528" t="str">
        <f>IF(B25="","",IF(W25="","",IF(LEFT(W25,1)="0",0,ROUND(W25,0))))</f>
        <v/>
      </c>
      <c r="Y25" s="272" t="str">
        <f>IF(B25="","",ROUNDUP(AVERAGE(R25,R25,X25),2))</f>
        <v/>
      </c>
      <c r="Z25" s="273" t="str">
        <f>IF(B25="","",IF(TRUNC(Y25,0)=0,0,ROUND(Y25,0)))</f>
        <v/>
      </c>
    </row>
    <row r="26" spans="1:26" ht="13.5" customHeight="1" thickBot="1" x14ac:dyDescent="0.25">
      <c r="A26" s="531"/>
      <c r="B26" s="531"/>
      <c r="C26" s="286"/>
      <c r="D26" s="275"/>
      <c r="E26" s="275"/>
      <c r="F26" s="275"/>
      <c r="G26" s="275"/>
      <c r="H26" s="275"/>
      <c r="I26" s="275"/>
      <c r="J26" s="287" t="str">
        <f>IF(OR(B25="",COUNT(C26:I26)=0),"",SUM(C26:I26))</f>
        <v/>
      </c>
      <c r="K26" s="275"/>
      <c r="L26" s="275"/>
      <c r="M26" s="288"/>
      <c r="N26" s="275"/>
      <c r="O26" s="289"/>
      <c r="P26" s="287" t="str">
        <f>IF(OR(B25="",COUNT(K26:O26)=0),"",SUM(K26:O26))</f>
        <v/>
      </c>
      <c r="Q26" s="280" t="str">
        <f>IF(OR(B25="",COUNT(C26:I26)+COUNT(K26:O26)=0),"",ROUND(SUM(P26,J26),0))</f>
        <v/>
      </c>
      <c r="R26" s="293" t="str">
        <f ca="1">IF(Q26="","",IF(AP!$E$42="BE",INDIRECT("AP!P"&amp;MATCH(100*Q26/AP!$E$44,AP!$Q$4:$Q$20,-1)+4),Q26))</f>
        <v/>
      </c>
      <c r="S26" s="533"/>
      <c r="T26" s="535"/>
      <c r="U26" s="537"/>
      <c r="V26" s="539"/>
      <c r="W26" s="527"/>
      <c r="X26" s="529"/>
      <c r="Y26" s="281" t="str">
        <f>IF(B25="","",ROUNDUP(AVERAGE(R26,R26,X25),2))</f>
        <v/>
      </c>
      <c r="Z26" s="282" t="str">
        <f>IF(B25="","",IF(TRUNC(Y26,0)=0,0,ROUND(Y26,0)))</f>
        <v/>
      </c>
    </row>
    <row r="27" spans="1:26" ht="12.75" customHeight="1" x14ac:dyDescent="0.2">
      <c r="A27" s="530">
        <v>9</v>
      </c>
      <c r="B27" s="530" t="str">
        <f>IF('1. Halbjahr'!B12&lt;&gt;"", '1. Halbjahr'!B12, "")</f>
        <v/>
      </c>
      <c r="C27" s="283"/>
      <c r="D27" s="264"/>
      <c r="E27" s="264"/>
      <c r="F27" s="264"/>
      <c r="G27" s="264"/>
      <c r="H27" s="264"/>
      <c r="I27" s="264"/>
      <c r="J27" s="284" t="str">
        <f>IF(OR(B27="",COUNT(C27:I27)=0),"",SUM(C27:I27))</f>
        <v/>
      </c>
      <c r="K27" s="267"/>
      <c r="L27" s="268"/>
      <c r="M27" s="267"/>
      <c r="N27" s="264"/>
      <c r="O27" s="268"/>
      <c r="P27" s="269" t="str">
        <f>IF(OR(B27="",COUNT(K27:O27)=0),"",SUM(K27:O27))</f>
        <v/>
      </c>
      <c r="Q27" s="270" t="str">
        <f>IF(OR(B27="",COUNT(C27:I27)+COUNT(K27:O27)=0),"",ROUND(SUM(P27,J27),0))</f>
        <v/>
      </c>
      <c r="R27" s="271" t="str">
        <f ca="1">IF(Q27="","",IF(AP!$E$42="BE",INDIRECT("AP!P"&amp;MATCH(100*Q27/AP!$E$44,AP!$Q$4:$Q$20,-1)+4),Q27))</f>
        <v/>
      </c>
      <c r="S27" s="532"/>
      <c r="T27" s="534"/>
      <c r="U27" s="536"/>
      <c r="V27" s="538" t="str">
        <f>IF(B27="","",SUM(S27:U27))</f>
        <v/>
      </c>
      <c r="W27" s="526" t="str">
        <f>IF(B27="","",IF(ISBLANK(S27),"",IF(AVERAGE(S27:U27)&lt;10,LEFT(AVERAGE(S27:U27),4),LEFT(AVERAGE(S27:U27),5))))</f>
        <v/>
      </c>
      <c r="X27" s="528" t="str">
        <f>IF(B27="","",IF(W27="","",IF(LEFT(W27,1)="0",0,ROUND(W27,0))))</f>
        <v/>
      </c>
      <c r="Y27" s="272" t="str">
        <f>IF(B27="","",ROUNDUP(AVERAGE(R27,R27,X27),2))</f>
        <v/>
      </c>
      <c r="Z27" s="273" t="str">
        <f>IF(B27="","",IF(TRUNC(Y27,0)=0,0,ROUND(Y27,0)))</f>
        <v/>
      </c>
    </row>
    <row r="28" spans="1:26" ht="13.5" customHeight="1" thickBot="1" x14ac:dyDescent="0.25">
      <c r="A28" s="531"/>
      <c r="B28" s="531"/>
      <c r="C28" s="286"/>
      <c r="D28" s="275"/>
      <c r="E28" s="275"/>
      <c r="F28" s="275"/>
      <c r="G28" s="275"/>
      <c r="H28" s="275"/>
      <c r="I28" s="275"/>
      <c r="J28" s="287" t="str">
        <f>IF(OR(B27="",COUNT(C28:I28)=0),"",SUM(C28:I28))</f>
        <v/>
      </c>
      <c r="K28" s="275"/>
      <c r="L28" s="275"/>
      <c r="M28" s="288"/>
      <c r="N28" s="275"/>
      <c r="O28" s="289"/>
      <c r="P28" s="287" t="str">
        <f>IF(OR(B27="",COUNT(K28:O28)=0),"",SUM(K28:O28))</f>
        <v/>
      </c>
      <c r="Q28" s="280" t="str">
        <f>IF(OR(B27="",COUNT(C28:I28)+COUNT(K28:O28)=0),"",ROUND(SUM(P28,J28),0))</f>
        <v/>
      </c>
      <c r="R28" s="353" t="str">
        <f ca="1">IF(Q28="","",IF(AP!$E$42="BE",INDIRECT("AP!P"&amp;MATCH(100*Q28/AP!$E$44,AP!$Q$4:$Q$20,-1)+4),Q28))</f>
        <v/>
      </c>
      <c r="S28" s="533"/>
      <c r="T28" s="535"/>
      <c r="U28" s="537"/>
      <c r="V28" s="539"/>
      <c r="W28" s="527"/>
      <c r="X28" s="529"/>
      <c r="Y28" s="281" t="str">
        <f>IF(B27="","",ROUNDUP(AVERAGE(R28,R28,X27),2))</f>
        <v/>
      </c>
      <c r="Z28" s="282" t="str">
        <f>IF(B27="","",IF(TRUNC(Y28,0)=0,0,ROUND(Y28,0)))</f>
        <v/>
      </c>
    </row>
    <row r="29" spans="1:26" ht="12.75" customHeight="1" x14ac:dyDescent="0.2">
      <c r="A29" s="530">
        <v>10</v>
      </c>
      <c r="B29" s="530" t="str">
        <f>IF('1. Halbjahr'!B13&lt;&gt;"", '1. Halbjahr'!B13, "")</f>
        <v/>
      </c>
      <c r="C29" s="283"/>
      <c r="D29" s="264"/>
      <c r="E29" s="264"/>
      <c r="F29" s="264"/>
      <c r="G29" s="264"/>
      <c r="H29" s="264"/>
      <c r="I29" s="264"/>
      <c r="J29" s="284" t="str">
        <f>IF(OR(B29="",COUNT(C29:I29)=0),"",SUM(C29:I29))</f>
        <v/>
      </c>
      <c r="K29" s="267"/>
      <c r="L29" s="268"/>
      <c r="M29" s="267"/>
      <c r="N29" s="264"/>
      <c r="O29" s="268"/>
      <c r="P29" s="269" t="str">
        <f>IF(OR(B29="",COUNT(K29:O29)=0),"",SUM(K29:O29))</f>
        <v/>
      </c>
      <c r="Q29" s="270" t="str">
        <f>IF(OR(B29="",COUNT(C29:I29)+COUNT(K29:O29)=0),"",ROUND(SUM(P29,J29),0))</f>
        <v/>
      </c>
      <c r="R29" s="273" t="str">
        <f ca="1">IF(Q29="","",IF(AP!$E$42="BE",INDIRECT("AP!P"&amp;MATCH(100*Q29/AP!$E$44,AP!$Q$4:$Q$20,-1)+4),Q29))</f>
        <v/>
      </c>
      <c r="S29" s="532"/>
      <c r="T29" s="534"/>
      <c r="U29" s="536"/>
      <c r="V29" s="538" t="str">
        <f>IF(B29="","",SUM(S29:U29))</f>
        <v/>
      </c>
      <c r="W29" s="526" t="str">
        <f>IF(B29="","",IF(ISBLANK(S29),"",IF(AVERAGE(S29:U29)&lt;10,LEFT(AVERAGE(S29:U29),4),LEFT(AVERAGE(S29:U29),5))))</f>
        <v/>
      </c>
      <c r="X29" s="528" t="str">
        <f>IF(B29="","",IF(W29="","",IF(LEFT(W29,1)="0",0,ROUND(W29,0))))</f>
        <v/>
      </c>
      <c r="Y29" s="272" t="str">
        <f>IF(B29="","",ROUNDUP(AVERAGE(R29,R29,X29),2))</f>
        <v/>
      </c>
      <c r="Z29" s="273" t="str">
        <f>IF(B29="","",IF(TRUNC(Y29,0)=0,0,ROUND(Y29,0)))</f>
        <v/>
      </c>
    </row>
    <row r="30" spans="1:26" ht="13.5" customHeight="1" thickBot="1" x14ac:dyDescent="0.25">
      <c r="A30" s="531"/>
      <c r="B30" s="531"/>
      <c r="C30" s="286"/>
      <c r="D30" s="275"/>
      <c r="E30" s="275"/>
      <c r="F30" s="275"/>
      <c r="G30" s="275"/>
      <c r="H30" s="275"/>
      <c r="I30" s="275"/>
      <c r="J30" s="287" t="str">
        <f>IF(OR(B29="",COUNT(C30:I30)=0),"",SUM(C30:I30))</f>
        <v/>
      </c>
      <c r="K30" s="275"/>
      <c r="L30" s="275"/>
      <c r="M30" s="288"/>
      <c r="N30" s="275"/>
      <c r="O30" s="289"/>
      <c r="P30" s="287" t="str">
        <f>IF(OR(B29="",COUNT(K30:O30)=0),"",SUM(K30:O30))</f>
        <v/>
      </c>
      <c r="Q30" s="280" t="str">
        <f>IF(OR(B29="",COUNT(C30:I30)+COUNT(K30:O30)=0),"",ROUND(SUM(P30,J30),0))</f>
        <v/>
      </c>
      <c r="R30" s="293" t="str">
        <f ca="1">IF(Q30="","",IF(AP!$E$42="BE",INDIRECT("AP!P"&amp;MATCH(100*Q30/AP!$E$44,AP!$Q$4:$Q$20,-1)+4),Q30))</f>
        <v/>
      </c>
      <c r="S30" s="533"/>
      <c r="T30" s="535"/>
      <c r="U30" s="537"/>
      <c r="V30" s="539"/>
      <c r="W30" s="527"/>
      <c r="X30" s="529"/>
      <c r="Y30" s="281" t="str">
        <f>IF(B29="","",ROUNDUP(AVERAGE(R30,R30,X29),2))</f>
        <v/>
      </c>
      <c r="Z30" s="282" t="str">
        <f>IF(B29="","",IF(TRUNC(Y30,0)=0,0,ROUND(Y30,0)))</f>
        <v/>
      </c>
    </row>
    <row r="31" spans="1:26" ht="12.75" customHeight="1" x14ac:dyDescent="0.2">
      <c r="A31" s="530">
        <v>11</v>
      </c>
      <c r="B31" s="530" t="str">
        <f>IF('1. Halbjahr'!B14&lt;&gt;"", '1. Halbjahr'!B14, "")</f>
        <v/>
      </c>
      <c r="C31" s="283"/>
      <c r="D31" s="264"/>
      <c r="E31" s="264"/>
      <c r="F31" s="264"/>
      <c r="G31" s="264"/>
      <c r="H31" s="264"/>
      <c r="I31" s="264"/>
      <c r="J31" s="284" t="str">
        <f>IF(OR(B31="",COUNT(C31:I31)=0),"",SUM(C31:I31))</f>
        <v/>
      </c>
      <c r="K31" s="267"/>
      <c r="L31" s="268"/>
      <c r="M31" s="267"/>
      <c r="N31" s="264"/>
      <c r="O31" s="268"/>
      <c r="P31" s="269" t="str">
        <f>IF(OR(B31="",COUNT(K31:O31)=0),"",SUM(K31:O31))</f>
        <v/>
      </c>
      <c r="Q31" s="270" t="str">
        <f>IF(OR(B31="",COUNT(C31:I31)+COUNT(K31:O31)=0),"",ROUND(SUM(P31,J31),0))</f>
        <v/>
      </c>
      <c r="R31" s="271" t="str">
        <f ca="1">IF(Q31="","",IF(AP!$E$42="BE",INDIRECT("AP!P"&amp;MATCH(100*Q31/AP!$E$44,AP!$Q$4:$Q$20,-1)+4),Q31))</f>
        <v/>
      </c>
      <c r="S31" s="532"/>
      <c r="T31" s="534"/>
      <c r="U31" s="536"/>
      <c r="V31" s="538" t="str">
        <f>IF(B31="","",SUM(S31:U31))</f>
        <v/>
      </c>
      <c r="W31" s="526" t="str">
        <f>IF(B31="","",IF(ISBLANK(S31),"",IF(AVERAGE(S31:U31)&lt;10,LEFT(AVERAGE(S31:U31),4),LEFT(AVERAGE(S31:U31),5))))</f>
        <v/>
      </c>
      <c r="X31" s="528" t="str">
        <f>IF(B31="","",IF(W31="","",IF(LEFT(W31,1)="0",0,ROUND(W31,0))))</f>
        <v/>
      </c>
      <c r="Y31" s="272" t="str">
        <f>IF(B31="","",ROUNDUP(AVERAGE(R31,R31,X31),2))</f>
        <v/>
      </c>
      <c r="Z31" s="273" t="str">
        <f>IF(B31="","",IF(TRUNC(Y31,0)=0,0,ROUND(Y31,0)))</f>
        <v/>
      </c>
    </row>
    <row r="32" spans="1:26" ht="13.5" customHeight="1" thickBot="1" x14ac:dyDescent="0.25">
      <c r="A32" s="531"/>
      <c r="B32" s="531"/>
      <c r="C32" s="286"/>
      <c r="D32" s="275"/>
      <c r="E32" s="275"/>
      <c r="F32" s="275"/>
      <c r="G32" s="275"/>
      <c r="H32" s="275"/>
      <c r="I32" s="275"/>
      <c r="J32" s="287" t="str">
        <f>IF(OR(B31="",COUNT(C32:I32)=0),"",SUM(C32:I32))</f>
        <v/>
      </c>
      <c r="K32" s="275"/>
      <c r="L32" s="275"/>
      <c r="M32" s="288"/>
      <c r="N32" s="275"/>
      <c r="O32" s="289"/>
      <c r="P32" s="287" t="str">
        <f>IF(OR(B31="",COUNT(K32:O32)=0),"",SUM(K32:O32))</f>
        <v/>
      </c>
      <c r="Q32" s="280" t="str">
        <f>IF(OR(B31="",COUNT(C32:I32)+COUNT(K32:O32)=0),"",ROUND(SUM(P32,J32),0))</f>
        <v/>
      </c>
      <c r="R32" s="353" t="str">
        <f ca="1">IF(Q32="","",IF(AP!$E$42="BE",INDIRECT("AP!P"&amp;MATCH(100*Q32/AP!$E$44,AP!$Q$4:$Q$20,-1)+4),Q32))</f>
        <v/>
      </c>
      <c r="S32" s="533"/>
      <c r="T32" s="535"/>
      <c r="U32" s="537"/>
      <c r="V32" s="539"/>
      <c r="W32" s="527"/>
      <c r="X32" s="529"/>
      <c r="Y32" s="281" t="str">
        <f>IF(B31="","",ROUNDUP(AVERAGE(R32,R32,X31),2))</f>
        <v/>
      </c>
      <c r="Z32" s="282" t="str">
        <f>IF(B31="","",IF(TRUNC(Y32,0)=0,0,ROUND(Y32,0)))</f>
        <v/>
      </c>
    </row>
    <row r="33" spans="1:26" ht="12.75" customHeight="1" x14ac:dyDescent="0.2">
      <c r="A33" s="530">
        <v>12</v>
      </c>
      <c r="B33" s="530" t="str">
        <f>IF('1. Halbjahr'!B15&lt;&gt;"", '1. Halbjahr'!B15, "")</f>
        <v/>
      </c>
      <c r="C33" s="283"/>
      <c r="D33" s="264"/>
      <c r="E33" s="264"/>
      <c r="F33" s="264"/>
      <c r="G33" s="264"/>
      <c r="H33" s="264"/>
      <c r="I33" s="264"/>
      <c r="J33" s="284" t="str">
        <f>IF(OR(B33="",COUNT(C33:I33)=0),"",SUM(C33:I33))</f>
        <v/>
      </c>
      <c r="K33" s="267"/>
      <c r="L33" s="268"/>
      <c r="M33" s="267"/>
      <c r="N33" s="264"/>
      <c r="O33" s="268"/>
      <c r="P33" s="269" t="str">
        <f>IF(OR(B33="",COUNT(K33:O33)=0),"",SUM(K33:O33))</f>
        <v/>
      </c>
      <c r="Q33" s="270" t="str">
        <f>IF(OR(B33="",COUNT(C33:I33)+COUNT(K33:O33)=0),"",ROUND(SUM(P33,J33),0))</f>
        <v/>
      </c>
      <c r="R33" s="273" t="str">
        <f ca="1">IF(Q33="","",IF(AP!$E$42="BE",INDIRECT("AP!P"&amp;MATCH(100*Q33/AP!$E$44,AP!$Q$4:$Q$20,-1)+4),Q33))</f>
        <v/>
      </c>
      <c r="S33" s="532"/>
      <c r="T33" s="534"/>
      <c r="U33" s="536"/>
      <c r="V33" s="538" t="str">
        <f>IF(B33="","",SUM(S33:U33))</f>
        <v/>
      </c>
      <c r="W33" s="526" t="str">
        <f>IF(B33="","",IF(ISBLANK(S33),"",IF(AVERAGE(S33:U33)&lt;10,LEFT(AVERAGE(S33:U33),4),LEFT(AVERAGE(S33:U33),5))))</f>
        <v/>
      </c>
      <c r="X33" s="528" t="str">
        <f>IF(B33="","",IF(W33="","",IF(LEFT(W33,1)="0",0,ROUND(W33,0))))</f>
        <v/>
      </c>
      <c r="Y33" s="272" t="str">
        <f>IF(B33="","",ROUNDUP(AVERAGE(R33,R33,X33),2))</f>
        <v/>
      </c>
      <c r="Z33" s="273" t="str">
        <f>IF(B33="","",IF(TRUNC(Y33,0)=0,0,ROUND(Y33,0)))</f>
        <v/>
      </c>
    </row>
    <row r="34" spans="1:26" ht="13.5" customHeight="1" thickBot="1" x14ac:dyDescent="0.25">
      <c r="A34" s="531"/>
      <c r="B34" s="531"/>
      <c r="C34" s="286"/>
      <c r="D34" s="275"/>
      <c r="E34" s="275"/>
      <c r="F34" s="275"/>
      <c r="G34" s="275"/>
      <c r="H34" s="275"/>
      <c r="I34" s="275"/>
      <c r="J34" s="287" t="str">
        <f>IF(OR(B33="",COUNT(C34:I34)=0),"",SUM(C34:I34))</f>
        <v/>
      </c>
      <c r="K34" s="275"/>
      <c r="L34" s="275"/>
      <c r="M34" s="288"/>
      <c r="N34" s="275"/>
      <c r="O34" s="289"/>
      <c r="P34" s="287" t="str">
        <f>IF(OR(B33="",COUNT(K34:O34)=0),"",SUM(K34:O34))</f>
        <v/>
      </c>
      <c r="Q34" s="280" t="str">
        <f>IF(OR(B33="",COUNT(C34:I34)+COUNT(K34:O34)=0),"",ROUND(SUM(P34,J34),0))</f>
        <v/>
      </c>
      <c r="R34" s="353" t="str">
        <f ca="1">IF(Q34="","",IF(AP!$E$42="BE",INDIRECT("AP!P"&amp;MATCH(100*Q34/AP!$E$44,AP!$Q$4:$Q$20,-1)+4),Q34))</f>
        <v/>
      </c>
      <c r="S34" s="533"/>
      <c r="T34" s="535"/>
      <c r="U34" s="537"/>
      <c r="V34" s="539"/>
      <c r="W34" s="527"/>
      <c r="X34" s="529"/>
      <c r="Y34" s="281" t="str">
        <f>IF(B33="","",ROUNDUP(AVERAGE(R34,R34,X33),2))</f>
        <v/>
      </c>
      <c r="Z34" s="282" t="str">
        <f>IF(B33="","",IF(TRUNC(Y34,0)=0,0,ROUND(Y34,0)))</f>
        <v/>
      </c>
    </row>
    <row r="35" spans="1:26" ht="12.75" customHeight="1" x14ac:dyDescent="0.2">
      <c r="A35" s="530">
        <v>13</v>
      </c>
      <c r="B35" s="530" t="str">
        <f>IF('1. Halbjahr'!B16&lt;&gt;"", '1. Halbjahr'!B16, "")</f>
        <v/>
      </c>
      <c r="C35" s="283"/>
      <c r="D35" s="264"/>
      <c r="E35" s="264"/>
      <c r="F35" s="264"/>
      <c r="G35" s="264"/>
      <c r="H35" s="264"/>
      <c r="I35" s="264"/>
      <c r="J35" s="266" t="str">
        <f>IF(OR(B35="",COUNT(C35:I35)=0),"",SUM(C35:I35))</f>
        <v/>
      </c>
      <c r="K35" s="267"/>
      <c r="L35" s="268"/>
      <c r="M35" s="267"/>
      <c r="N35" s="264"/>
      <c r="O35" s="268"/>
      <c r="P35" s="269" t="str">
        <f>IF(OR(B35="",COUNT(K35:O35)=0),"",SUM(K35:O35))</f>
        <v/>
      </c>
      <c r="Q35" s="270" t="str">
        <f>IF(OR(B35="",COUNT(C35:I35)+COUNT(K35:O35)=0),"",ROUND(SUM(P35,J35),0))</f>
        <v/>
      </c>
      <c r="R35" s="273" t="str">
        <f ca="1">IF(Q35="","",IF(AP!$E$42="BE",INDIRECT("AP!P"&amp;MATCH(100*Q35/AP!$E$44,AP!$Q$4:$Q$20,-1)+4),Q35))</f>
        <v/>
      </c>
      <c r="S35" s="532"/>
      <c r="T35" s="534"/>
      <c r="U35" s="536"/>
      <c r="V35" s="538" t="str">
        <f>IF(B35="","",SUM(S35:U35))</f>
        <v/>
      </c>
      <c r="W35" s="526" t="str">
        <f>IF(B35="","",IF(ISBLANK(S35),"",IF(AVERAGE(S35:U35)&lt;10,LEFT(AVERAGE(S35:U35),4),LEFT(AVERAGE(S35:U35),5))))</f>
        <v/>
      </c>
      <c r="X35" s="528" t="str">
        <f>IF(B35="","",IF(W35="","",IF(LEFT(W35,1)="0",0,ROUND(W35,0))))</f>
        <v/>
      </c>
      <c r="Y35" s="272" t="str">
        <f>IF(B35="","",ROUNDUP(AVERAGE(R35,R35,X35),2))</f>
        <v/>
      </c>
      <c r="Z35" s="273" t="str">
        <f>IF(B35="","",IF(TRUNC(Y35,0)=0,0,ROUND(Y35,0)))</f>
        <v/>
      </c>
    </row>
    <row r="36" spans="1:26" ht="13.5" customHeight="1" thickBot="1" x14ac:dyDescent="0.25">
      <c r="A36" s="531"/>
      <c r="B36" s="531"/>
      <c r="C36" s="286"/>
      <c r="D36" s="275"/>
      <c r="E36" s="275"/>
      <c r="F36" s="275"/>
      <c r="G36" s="275"/>
      <c r="H36" s="275"/>
      <c r="I36" s="275"/>
      <c r="J36" s="290" t="str">
        <f>IF(OR(B35="",COUNT(C36:I36)=0),"",SUM(C36:I36))</f>
        <v/>
      </c>
      <c r="K36" s="275"/>
      <c r="L36" s="275"/>
      <c r="M36" s="288"/>
      <c r="N36" s="275"/>
      <c r="O36" s="289"/>
      <c r="P36" s="287" t="str">
        <f>IF(OR(B35="",COUNT(K36:O36)=0),"",SUM(K36:O36))</f>
        <v/>
      </c>
      <c r="Q36" s="280" t="str">
        <f>IF(OR(B35="",COUNT(C36:I36)+COUNT(K36:O36)=0),"",ROUND(SUM(P36,J36),0))</f>
        <v/>
      </c>
      <c r="R36" s="353" t="str">
        <f ca="1">IF(Q36="","",IF(AP!$E$42="BE",INDIRECT("AP!P"&amp;MATCH(100*Q36/AP!$E$44,AP!$Q$4:$Q$20,-1)+4),Q36))</f>
        <v/>
      </c>
      <c r="S36" s="533"/>
      <c r="T36" s="535"/>
      <c r="U36" s="537"/>
      <c r="V36" s="539"/>
      <c r="W36" s="527"/>
      <c r="X36" s="529"/>
      <c r="Y36" s="281" t="str">
        <f>IF(B35="","",ROUNDUP(AVERAGE(R36,R36,X35),2))</f>
        <v/>
      </c>
      <c r="Z36" s="282" t="str">
        <f>IF(B35="","",IF(TRUNC(Y36,0)=0,0,ROUND(Y36,0)))</f>
        <v/>
      </c>
    </row>
    <row r="37" spans="1:26" ht="12.75" customHeight="1" x14ac:dyDescent="0.2">
      <c r="A37" s="530">
        <v>14</v>
      </c>
      <c r="B37" s="530" t="str">
        <f>IF('1. Halbjahr'!B17&lt;&gt;"", '1. Halbjahr'!B17, "")</f>
        <v/>
      </c>
      <c r="C37" s="283"/>
      <c r="D37" s="264"/>
      <c r="E37" s="264"/>
      <c r="F37" s="264"/>
      <c r="G37" s="264"/>
      <c r="H37" s="264"/>
      <c r="I37" s="264"/>
      <c r="J37" s="284" t="str">
        <f>IF(OR(B37="",COUNT(C37:I37)=0),"",SUM(C37:I37))</f>
        <v/>
      </c>
      <c r="K37" s="267"/>
      <c r="L37" s="268"/>
      <c r="M37" s="267"/>
      <c r="N37" s="264"/>
      <c r="O37" s="268"/>
      <c r="P37" s="269" t="str">
        <f>IF(OR(B37="",COUNT(K37:O37)=0),"",SUM(K37:O37))</f>
        <v/>
      </c>
      <c r="Q37" s="270" t="str">
        <f>IF(OR(B37="",COUNT(C37:I37)+COUNT(K37:O37)=0),"",ROUND(SUM(P37,J37),0))</f>
        <v/>
      </c>
      <c r="R37" s="273" t="str">
        <f ca="1">IF(Q37="","",IF(AP!$E$42="BE",INDIRECT("AP!P"&amp;MATCH(100*Q37/AP!$E$44,AP!$Q$4:$Q$20,-1)+4),Q37))</f>
        <v/>
      </c>
      <c r="S37" s="532"/>
      <c r="T37" s="534"/>
      <c r="U37" s="536"/>
      <c r="V37" s="538" t="str">
        <f>IF(B37="","",SUM(S37:U37))</f>
        <v/>
      </c>
      <c r="W37" s="526" t="str">
        <f>IF(B37="","",IF(ISBLANK(S37),"",IF(AVERAGE(S37:U37)&lt;10,LEFT(AVERAGE(S37:U37),4),LEFT(AVERAGE(S37:U37),5))))</f>
        <v/>
      </c>
      <c r="X37" s="528" t="str">
        <f>IF(B37="","",IF(W37="","",IF(LEFT(W37,1)="0",0,ROUND(W37,0))))</f>
        <v/>
      </c>
      <c r="Y37" s="272" t="str">
        <f>IF(B37="","",ROUNDUP(AVERAGE(R37,R37,X37),2))</f>
        <v/>
      </c>
      <c r="Z37" s="273" t="str">
        <f>IF(B37="","",IF(TRUNC(Y37,0)=0,0,ROUND(Y37,0)))</f>
        <v/>
      </c>
    </row>
    <row r="38" spans="1:26" ht="13.5" customHeight="1" thickBot="1" x14ac:dyDescent="0.25">
      <c r="A38" s="531"/>
      <c r="B38" s="531"/>
      <c r="C38" s="286"/>
      <c r="D38" s="275"/>
      <c r="E38" s="275"/>
      <c r="F38" s="275"/>
      <c r="G38" s="275"/>
      <c r="H38" s="275"/>
      <c r="I38" s="275"/>
      <c r="J38" s="287" t="str">
        <f>IF(OR(B37="",COUNT(C38:I38)=0),"",SUM(C38:I38))</f>
        <v/>
      </c>
      <c r="K38" s="275"/>
      <c r="L38" s="275"/>
      <c r="M38" s="288"/>
      <c r="N38" s="275"/>
      <c r="O38" s="289"/>
      <c r="P38" s="287" t="str">
        <f>IF(OR(B37="",COUNT(K38:O38)=0),"",SUM(K38:O38))</f>
        <v/>
      </c>
      <c r="Q38" s="280" t="str">
        <f>IF(OR(B37="",COUNT(C38:I38)+COUNT(K38:O38)=0),"",ROUND(SUM(P38,J38),0))</f>
        <v/>
      </c>
      <c r="R38" s="293" t="str">
        <f ca="1">IF(Q38="","",IF(AP!$E$42="BE",INDIRECT("AP!P"&amp;MATCH(100*Q38/AP!$E$44,AP!$Q$4:$Q$20,-1)+4),Q38))</f>
        <v/>
      </c>
      <c r="S38" s="533"/>
      <c r="T38" s="535"/>
      <c r="U38" s="537"/>
      <c r="V38" s="539"/>
      <c r="W38" s="527"/>
      <c r="X38" s="529"/>
      <c r="Y38" s="281" t="str">
        <f>IF(B37="","",ROUNDUP(AVERAGE(R38,R38,X37),2))</f>
        <v/>
      </c>
      <c r="Z38" s="282" t="str">
        <f>IF(B37="","",IF(TRUNC(Y38,0)=0,0,ROUND(Y38,0)))</f>
        <v/>
      </c>
    </row>
    <row r="39" spans="1:26" ht="12.75" customHeight="1" x14ac:dyDescent="0.2">
      <c r="A39" s="530">
        <v>15</v>
      </c>
      <c r="B39" s="530" t="str">
        <f>IF('1. Halbjahr'!B18&lt;&gt;"", '1. Halbjahr'!B18, "")</f>
        <v/>
      </c>
      <c r="C39" s="283"/>
      <c r="D39" s="264"/>
      <c r="E39" s="264"/>
      <c r="F39" s="264"/>
      <c r="G39" s="264"/>
      <c r="H39" s="264"/>
      <c r="I39" s="264"/>
      <c r="J39" s="284" t="str">
        <f>IF(OR(B39="",COUNT(C39:I39)=0),"",SUM(C39:I39))</f>
        <v/>
      </c>
      <c r="K39" s="267"/>
      <c r="L39" s="268"/>
      <c r="M39" s="267"/>
      <c r="N39" s="264"/>
      <c r="O39" s="268"/>
      <c r="P39" s="269" t="str">
        <f>IF(OR(B39="",COUNT(K39:O39)=0),"",SUM(K39:O39))</f>
        <v/>
      </c>
      <c r="Q39" s="270" t="str">
        <f>IF(OR(B39="",COUNT(C39:I39)+COUNT(K39:O39)=0),"",ROUND(SUM(P39,J39),0))</f>
        <v/>
      </c>
      <c r="R39" s="271" t="str">
        <f ca="1">IF(Q39="","",IF(AP!$E$42="BE",INDIRECT("AP!P"&amp;MATCH(100*Q39/AP!$E$44,AP!$Q$4:$Q$20,-1)+4),Q39))</f>
        <v/>
      </c>
      <c r="S39" s="540"/>
      <c r="T39" s="541"/>
      <c r="U39" s="542"/>
      <c r="V39" s="543" t="str">
        <f>IF(B39="","",SUM(S39:U39))</f>
        <v/>
      </c>
      <c r="W39" s="526" t="str">
        <f>IF(B39="","",IF(ISBLANK(S39),"",IF(AVERAGE(S39:U39)&lt;10,LEFT(AVERAGE(S39:U39),4),LEFT(AVERAGE(S39:U39),5))))</f>
        <v/>
      </c>
      <c r="X39" s="528" t="str">
        <f>IF(B39="","",IF(W39="","",IF(LEFT(W39,1)="0",0,ROUND(W39,0))))</f>
        <v/>
      </c>
      <c r="Y39" s="272" t="str">
        <f>IF(B39="","",ROUNDUP(AVERAGE(R39,R39,X39),2))</f>
        <v/>
      </c>
      <c r="Z39" s="273" t="str">
        <f>IF(B39="","",IF(TRUNC(Y39,0)=0,0,ROUND(Y39,0)))</f>
        <v/>
      </c>
    </row>
    <row r="40" spans="1:26" ht="13.5" customHeight="1" thickBot="1" x14ac:dyDescent="0.25">
      <c r="A40" s="531"/>
      <c r="B40" s="531"/>
      <c r="C40" s="286"/>
      <c r="D40" s="275"/>
      <c r="E40" s="275"/>
      <c r="F40" s="275"/>
      <c r="G40" s="275"/>
      <c r="H40" s="275"/>
      <c r="I40" s="275"/>
      <c r="J40" s="287" t="str">
        <f>IF(OR(B39="",COUNT(C40:I40)=0),"",SUM(C40:I40))</f>
        <v/>
      </c>
      <c r="K40" s="275"/>
      <c r="L40" s="275"/>
      <c r="M40" s="288"/>
      <c r="N40" s="275"/>
      <c r="O40" s="289"/>
      <c r="P40" s="287" t="str">
        <f>IF(OR(B39="",COUNT(K40:O40)=0),"",SUM(K40:O40))</f>
        <v/>
      </c>
      <c r="Q40" s="280" t="str">
        <f>IF(OR(B39="",COUNT(C40:I40)+COUNT(K40:O40)=0),"",ROUND(SUM(P40,J40),0))</f>
        <v/>
      </c>
      <c r="R40" s="293" t="str">
        <f ca="1">IF(Q40="","",IF(AP!$E$42="BE",INDIRECT("AP!P"&amp;MATCH(100*Q40/AP!$E$44,AP!$Q$4:$Q$20,-1)+4),Q40))</f>
        <v/>
      </c>
      <c r="S40" s="533"/>
      <c r="T40" s="535"/>
      <c r="U40" s="537"/>
      <c r="V40" s="539"/>
      <c r="W40" s="527"/>
      <c r="X40" s="529"/>
      <c r="Y40" s="281" t="str">
        <f>IF(B39="","",ROUNDUP(AVERAGE(R40,R40,X39),2))</f>
        <v/>
      </c>
      <c r="Z40" s="282" t="str">
        <f>IF(B39="","",IF(TRUNC(Y40,0)=0,0,ROUND(Y40,0)))</f>
        <v/>
      </c>
    </row>
    <row r="41" spans="1:26" ht="12.75" customHeight="1" x14ac:dyDescent="0.2">
      <c r="A41" s="530">
        <v>16</v>
      </c>
      <c r="B41" s="530" t="str">
        <f>IF('1. Halbjahr'!B19&lt;&gt;"", '1. Halbjahr'!B19, "")</f>
        <v/>
      </c>
      <c r="C41" s="283"/>
      <c r="D41" s="264"/>
      <c r="E41" s="264"/>
      <c r="F41" s="264"/>
      <c r="G41" s="264"/>
      <c r="H41" s="264"/>
      <c r="I41" s="264"/>
      <c r="J41" s="284" t="str">
        <f>IF(OR(B41="",COUNT(C41:I41)=0),"",SUM(C41:I41))</f>
        <v/>
      </c>
      <c r="K41" s="267"/>
      <c r="L41" s="268"/>
      <c r="M41" s="267"/>
      <c r="N41" s="264"/>
      <c r="O41" s="268"/>
      <c r="P41" s="269" t="str">
        <f>IF(OR(B41="",COUNT(K41:O41)=0),"",SUM(K41:O41))</f>
        <v/>
      </c>
      <c r="Q41" s="270" t="str">
        <f>IF(OR(B41="",COUNT(C41:I41)+COUNT(K41:O41)=0),"",ROUND(SUM(P41,J41),0))</f>
        <v/>
      </c>
      <c r="R41" s="271" t="str">
        <f ca="1">IF(Q41="","",IF(AP!$E$42="BE",INDIRECT("AP!P"&amp;MATCH(100*Q41/AP!$E$44,AP!$Q$4:$Q$20,-1)+4),Q41))</f>
        <v/>
      </c>
      <c r="S41" s="532"/>
      <c r="T41" s="534"/>
      <c r="U41" s="536"/>
      <c r="V41" s="538" t="str">
        <f>IF(B41="","",SUM(S41:U41))</f>
        <v/>
      </c>
      <c r="W41" s="526" t="str">
        <f>IF(B41="","",IF(ISBLANK(S41),"",IF(AVERAGE(S41:U41)&lt;10,LEFT(AVERAGE(S41:U41),4),LEFT(AVERAGE(S41:U41),5))))</f>
        <v/>
      </c>
      <c r="X41" s="528" t="str">
        <f>IF(B41="","",IF(W41="","",IF(LEFT(W41,1)="0",0,ROUND(W41,0))))</f>
        <v/>
      </c>
      <c r="Y41" s="272" t="str">
        <f>IF(B41="","",ROUNDUP(AVERAGE(R41,R41,X41),2))</f>
        <v/>
      </c>
      <c r="Z41" s="273" t="str">
        <f>IF(B41="","",IF(TRUNC(Y41,0)=0,0,ROUND(Y41,0)))</f>
        <v/>
      </c>
    </row>
    <row r="42" spans="1:26" ht="13.5" customHeight="1" thickBot="1" x14ac:dyDescent="0.25">
      <c r="A42" s="531"/>
      <c r="B42" s="531"/>
      <c r="C42" s="286"/>
      <c r="D42" s="275"/>
      <c r="E42" s="275"/>
      <c r="F42" s="275"/>
      <c r="G42" s="275"/>
      <c r="H42" s="275"/>
      <c r="I42" s="275"/>
      <c r="J42" s="287" t="str">
        <f>IF(OR(B41="",COUNT(C42:I42)=0),"",SUM(C42:I42))</f>
        <v/>
      </c>
      <c r="K42" s="275"/>
      <c r="L42" s="275"/>
      <c r="M42" s="288"/>
      <c r="N42" s="275"/>
      <c r="O42" s="289"/>
      <c r="P42" s="287" t="str">
        <f>IF(OR(B41="",COUNT(K42:O42)=0),"",SUM(K42:O42))</f>
        <v/>
      </c>
      <c r="Q42" s="280" t="str">
        <f>IF(OR(B41="",COUNT(C42:I42)+COUNT(K42:O42)=0),"",ROUND(SUM(P42,J42),0))</f>
        <v/>
      </c>
      <c r="R42" s="353" t="str">
        <f ca="1">IF(Q42="","",IF(AP!$E$42="BE",INDIRECT("AP!P"&amp;MATCH(100*Q42/AP!$E$44,AP!$Q$4:$Q$20,-1)+4),Q42))</f>
        <v/>
      </c>
      <c r="S42" s="533"/>
      <c r="T42" s="535"/>
      <c r="U42" s="537"/>
      <c r="V42" s="539"/>
      <c r="W42" s="527"/>
      <c r="X42" s="529"/>
      <c r="Y42" s="281" t="str">
        <f>IF(B41="","",ROUNDUP(AVERAGE(R42,R42,X41),2))</f>
        <v/>
      </c>
      <c r="Z42" s="282" t="str">
        <f>IF(B41="","",IF(TRUNC(Y42,0)=0,0,ROUND(Y42,0)))</f>
        <v/>
      </c>
    </row>
    <row r="43" spans="1:26" ht="12.75" customHeight="1" x14ac:dyDescent="0.2">
      <c r="A43" s="530">
        <v>17</v>
      </c>
      <c r="B43" s="530" t="str">
        <f>IF('1. Halbjahr'!B20&lt;&gt;"", '1. Halbjahr'!B20, "")</f>
        <v/>
      </c>
      <c r="C43" s="283"/>
      <c r="D43" s="264"/>
      <c r="E43" s="264"/>
      <c r="F43" s="264"/>
      <c r="G43" s="264"/>
      <c r="H43" s="264"/>
      <c r="I43" s="264"/>
      <c r="J43" s="266" t="str">
        <f>IF(OR(B43="",COUNT(C43:I43)=0),"",SUM(C43:I43))</f>
        <v/>
      </c>
      <c r="K43" s="267"/>
      <c r="L43" s="268"/>
      <c r="M43" s="267"/>
      <c r="N43" s="264"/>
      <c r="O43" s="268"/>
      <c r="P43" s="269" t="str">
        <f>IF(OR(B43="",COUNT(K43:O43)=0),"",SUM(K43:O43))</f>
        <v/>
      </c>
      <c r="Q43" s="270" t="str">
        <f>IF(OR(B43="",COUNT(C43:I43)+COUNT(K43:O43)=0),"",ROUND(SUM(P43,J43),0))</f>
        <v/>
      </c>
      <c r="R43" s="273" t="str">
        <f ca="1">IF(Q43="","",IF(AP!$E$42="BE",INDIRECT("AP!P"&amp;MATCH(100*Q43/AP!$E$44,AP!$Q$4:$Q$20,-1)+4),Q43))</f>
        <v/>
      </c>
      <c r="S43" s="532"/>
      <c r="T43" s="534"/>
      <c r="U43" s="536"/>
      <c r="V43" s="538" t="str">
        <f>IF(B43="","",SUM(S43:U43))</f>
        <v/>
      </c>
      <c r="W43" s="526" t="str">
        <f>IF(B43="","",IF(ISBLANK(S43),"",IF(AVERAGE(S43:U43)&lt;10,LEFT(AVERAGE(S43:U43),4),LEFT(AVERAGE(S43:U43),5))))</f>
        <v/>
      </c>
      <c r="X43" s="528" t="str">
        <f>IF(B43="","",IF(W43="","",IF(LEFT(W43,1)="0",0,ROUND(W43,0))))</f>
        <v/>
      </c>
      <c r="Y43" s="272" t="str">
        <f>IF(B43="","",ROUNDUP(AVERAGE(R43,R43,X43),2))</f>
        <v/>
      </c>
      <c r="Z43" s="273" t="str">
        <f>IF(B43="","",IF(TRUNC(Y43,0)=0,0,ROUND(Y43,0)))</f>
        <v/>
      </c>
    </row>
    <row r="44" spans="1:26" ht="13.5" customHeight="1" thickBot="1" x14ac:dyDescent="0.25">
      <c r="A44" s="531"/>
      <c r="B44" s="531"/>
      <c r="C44" s="286"/>
      <c r="D44" s="275"/>
      <c r="E44" s="275"/>
      <c r="F44" s="275"/>
      <c r="G44" s="275"/>
      <c r="H44" s="275"/>
      <c r="I44" s="275"/>
      <c r="J44" s="290" t="str">
        <f>IF(OR(B43="",COUNT(C44:I44)=0),"",SUM(C44:I44))</f>
        <v/>
      </c>
      <c r="K44" s="275"/>
      <c r="L44" s="275"/>
      <c r="M44" s="288"/>
      <c r="N44" s="275"/>
      <c r="O44" s="289"/>
      <c r="P44" s="287" t="str">
        <f>IF(OR(B43="",COUNT(K44:O44)=0),"",SUM(K44:O44))</f>
        <v/>
      </c>
      <c r="Q44" s="280" t="str">
        <f>IF(OR(B43="",COUNT(C44:I44)+COUNT(K44:O44)=0),"",ROUND(SUM(P44,J44),0))</f>
        <v/>
      </c>
      <c r="R44" s="293" t="str">
        <f ca="1">IF(Q44="","",IF(AP!$E$42="BE",INDIRECT("AP!P"&amp;MATCH(100*Q44/AP!$E$44,AP!$Q$4:$Q$20,-1)+4),Q44))</f>
        <v/>
      </c>
      <c r="S44" s="533"/>
      <c r="T44" s="535"/>
      <c r="U44" s="537"/>
      <c r="V44" s="539"/>
      <c r="W44" s="527"/>
      <c r="X44" s="529"/>
      <c r="Y44" s="281" t="str">
        <f>IF(B43="","",ROUNDUP(AVERAGE(R44,R44,X43),2))</f>
        <v/>
      </c>
      <c r="Z44" s="282" t="str">
        <f>IF(B43="","",IF(TRUNC(Y44,0)=0,0,ROUND(Y44,0)))</f>
        <v/>
      </c>
    </row>
    <row r="45" spans="1:26" ht="12.75" customHeight="1" x14ac:dyDescent="0.2">
      <c r="A45" s="530">
        <v>18</v>
      </c>
      <c r="B45" s="530" t="str">
        <f>IF('1. Halbjahr'!B21&lt;&gt;"", '1. Halbjahr'!B21, "")</f>
        <v/>
      </c>
      <c r="C45" s="283"/>
      <c r="D45" s="264"/>
      <c r="E45" s="264"/>
      <c r="F45" s="264"/>
      <c r="G45" s="264"/>
      <c r="H45" s="264"/>
      <c r="I45" s="264"/>
      <c r="J45" s="284" t="str">
        <f>IF(OR(B45="",COUNT(C45:I45)=0),"",SUM(C45:I45))</f>
        <v/>
      </c>
      <c r="K45" s="267"/>
      <c r="L45" s="268"/>
      <c r="M45" s="267"/>
      <c r="N45" s="264"/>
      <c r="O45" s="268"/>
      <c r="P45" s="269" t="str">
        <f>IF(OR(B45="",COUNT(K45:O45)=0),"",SUM(K45:O45))</f>
        <v/>
      </c>
      <c r="Q45" s="270" t="str">
        <f>IF(OR(B45="",COUNT(C45:I45)+COUNT(K45:O45)=0),"",ROUND(SUM(P45,J45),0))</f>
        <v/>
      </c>
      <c r="R45" s="271" t="str">
        <f ca="1">IF(Q45="","",IF(AP!$E$42="BE",INDIRECT("AP!P"&amp;MATCH(100*Q45/AP!$E$44,AP!$Q$4:$Q$20,-1)+4),Q45))</f>
        <v/>
      </c>
      <c r="S45" s="532"/>
      <c r="T45" s="534"/>
      <c r="U45" s="536"/>
      <c r="V45" s="538" t="str">
        <f>IF(B45="","",SUM(S45:U45))</f>
        <v/>
      </c>
      <c r="W45" s="526" t="str">
        <f>IF(B45="","",IF(ISBLANK(S45),"",IF(AVERAGE(S45:U45)&lt;10,LEFT(AVERAGE(S45:U45),4),LEFT(AVERAGE(S45:U45),5))))</f>
        <v/>
      </c>
      <c r="X45" s="528" t="str">
        <f>IF(B45="","",IF(W45="","",IF(LEFT(W45,1)="0",0,ROUND(W45,0))))</f>
        <v/>
      </c>
      <c r="Y45" s="272" t="str">
        <f>IF(B45="","",ROUNDUP(AVERAGE(R45,R45,X45),2))</f>
        <v/>
      </c>
      <c r="Z45" s="273" t="str">
        <f>IF(B45="","",IF(TRUNC(Y45,0)=0,0,ROUND(Y45,0)))</f>
        <v/>
      </c>
    </row>
    <row r="46" spans="1:26" s="224" customFormat="1" ht="13.5" customHeight="1" thickBot="1" x14ac:dyDescent="0.25">
      <c r="A46" s="531"/>
      <c r="B46" s="531"/>
      <c r="C46" s="291"/>
      <c r="D46" s="292"/>
      <c r="E46" s="292"/>
      <c r="F46" s="292"/>
      <c r="G46" s="292"/>
      <c r="H46" s="292"/>
      <c r="I46" s="292"/>
      <c r="J46" s="287" t="str">
        <f>IF(OR(B45="",COUNT(C46:I46)=0),"",SUM(C46:I46))</f>
        <v/>
      </c>
      <c r="K46" s="292"/>
      <c r="L46" s="292"/>
      <c r="M46" s="277"/>
      <c r="N46" s="292"/>
      <c r="O46" s="278"/>
      <c r="P46" s="287" t="str">
        <f>IF(OR(B45="",COUNT(K46:O46)=0),"",SUM(K46:O46))</f>
        <v/>
      </c>
      <c r="Q46" s="280" t="str">
        <f>IF(OR(B45="",COUNT(C46:I46)+COUNT(K46:O46)=0),"",ROUND(SUM(P46,J46),0))</f>
        <v/>
      </c>
      <c r="R46" s="353" t="str">
        <f ca="1">IF(Q46="","",IF(AP!$E$42="BE",INDIRECT("AP!P"&amp;MATCH(100*Q46/AP!$E$44,AP!$Q$4:$Q$20,-1)+4),Q46))</f>
        <v/>
      </c>
      <c r="S46" s="533"/>
      <c r="T46" s="535"/>
      <c r="U46" s="537"/>
      <c r="V46" s="539"/>
      <c r="W46" s="527"/>
      <c r="X46" s="529"/>
      <c r="Y46" s="281" t="str">
        <f>IF(B45="","",ROUNDUP(AVERAGE(R46,R46,X45),2))</f>
        <v/>
      </c>
      <c r="Z46" s="293" t="str">
        <f>IF(B45="","",IF(TRUNC(Y46,0)=0,0,ROUND(Y46,0)))</f>
        <v/>
      </c>
    </row>
    <row r="47" spans="1:26" ht="12.75" customHeight="1" x14ac:dyDescent="0.2">
      <c r="A47" s="530">
        <v>19</v>
      </c>
      <c r="B47" s="530" t="str">
        <f>IF('1. Halbjahr'!B22&lt;&gt;"", '1. Halbjahr'!B22, "")</f>
        <v/>
      </c>
      <c r="C47" s="283"/>
      <c r="D47" s="264"/>
      <c r="E47" s="264"/>
      <c r="F47" s="264"/>
      <c r="G47" s="264"/>
      <c r="H47" s="264"/>
      <c r="I47" s="264"/>
      <c r="J47" s="284" t="str">
        <f>IF(OR(B47="",COUNT(C47:I47)=0),"",SUM(C47:I47))</f>
        <v/>
      </c>
      <c r="K47" s="267"/>
      <c r="L47" s="268"/>
      <c r="M47" s="267"/>
      <c r="N47" s="264"/>
      <c r="O47" s="268"/>
      <c r="P47" s="269" t="str">
        <f>IF(OR(B47="",COUNT(K47:O47)=0),"",SUM(K47:O47))</f>
        <v/>
      </c>
      <c r="Q47" s="270" t="str">
        <f>IF(OR(B47="",COUNT(C47:I47)+COUNT(K47:O47)=0),"",ROUND(SUM(P47,J47),0))</f>
        <v/>
      </c>
      <c r="R47" s="273" t="str">
        <f ca="1">IF(Q47="","",IF(AP!$E$42="BE",INDIRECT("AP!P"&amp;MATCH(100*Q47/AP!$E$44,AP!$Q$4:$Q$20,-1)+4),Q47))</f>
        <v/>
      </c>
      <c r="S47" s="532"/>
      <c r="T47" s="534"/>
      <c r="U47" s="536"/>
      <c r="V47" s="538" t="str">
        <f>IF(B47="","",SUM(S47:U47))</f>
        <v/>
      </c>
      <c r="W47" s="526" t="str">
        <f>IF(B47="","",IF(ISBLANK(S47),"",IF(AVERAGE(S47:U47)&lt;10,LEFT(AVERAGE(S47:U47),4),LEFT(AVERAGE(S47:U47),5))))</f>
        <v/>
      </c>
      <c r="X47" s="528" t="str">
        <f>IF(B47="","",IF(W47="","",IF(LEFT(W47,1)="0",0,ROUND(W47,0))))</f>
        <v/>
      </c>
      <c r="Y47" s="272" t="str">
        <f>IF(B47="","",ROUNDUP(AVERAGE(R47,R47,X47),2))</f>
        <v/>
      </c>
      <c r="Z47" s="273" t="str">
        <f>IF(B47="","",IF(TRUNC(Y47,0)=0,0,ROUND(Y47,0)))</f>
        <v/>
      </c>
    </row>
    <row r="48" spans="1:26" ht="13.5" customHeight="1" thickBot="1" x14ac:dyDescent="0.25">
      <c r="A48" s="531"/>
      <c r="B48" s="531"/>
      <c r="C48" s="286"/>
      <c r="D48" s="275"/>
      <c r="E48" s="275"/>
      <c r="F48" s="275"/>
      <c r="G48" s="275"/>
      <c r="H48" s="275"/>
      <c r="I48" s="275"/>
      <c r="J48" s="287" t="str">
        <f>IF(OR(B47="",COUNT(C48:I48)=0),"",SUM(C48:I48))</f>
        <v/>
      </c>
      <c r="K48" s="275"/>
      <c r="L48" s="275"/>
      <c r="M48" s="288"/>
      <c r="N48" s="275"/>
      <c r="O48" s="289"/>
      <c r="P48" s="287" t="str">
        <f>IF(OR(B47="",COUNT(K48:O48)=0),"",SUM(K48:O48))</f>
        <v/>
      </c>
      <c r="Q48" s="280" t="str">
        <f>IF(OR(B47="",COUNT(C48:I48)+COUNT(K48:O48)=0),"",ROUND(SUM(P48,J48),0))</f>
        <v/>
      </c>
      <c r="R48" s="353" t="str">
        <f ca="1">IF(Q48="","",IF(AP!$E$42="BE",INDIRECT("AP!P"&amp;MATCH(100*Q48/AP!$E$44,AP!$Q$4:$Q$20,-1)+4),Q48))</f>
        <v/>
      </c>
      <c r="S48" s="533"/>
      <c r="T48" s="535"/>
      <c r="U48" s="537"/>
      <c r="V48" s="539"/>
      <c r="W48" s="527"/>
      <c r="X48" s="529"/>
      <c r="Y48" s="281" t="str">
        <f>IF(B47="","",ROUNDUP(AVERAGE(R48,R48,X47),2))</f>
        <v/>
      </c>
      <c r="Z48" s="282" t="str">
        <f>IF(B47="","",IF(TRUNC(Y48,0)=0,0,ROUND(Y48,0)))</f>
        <v/>
      </c>
    </row>
    <row r="49" spans="1:26" ht="12.75" customHeight="1" x14ac:dyDescent="0.2">
      <c r="A49" s="530">
        <v>20</v>
      </c>
      <c r="B49" s="530" t="str">
        <f>IF('1. Halbjahr'!B23&lt;&gt;"", '1. Halbjahr'!B23, "")</f>
        <v/>
      </c>
      <c r="C49" s="283"/>
      <c r="D49" s="264"/>
      <c r="E49" s="264"/>
      <c r="F49" s="264"/>
      <c r="G49" s="264"/>
      <c r="H49" s="264"/>
      <c r="I49" s="264"/>
      <c r="J49" s="284" t="str">
        <f>IF(OR(B49="",COUNT(C49:I49)=0),"",SUM(C49:I49))</f>
        <v/>
      </c>
      <c r="K49" s="267"/>
      <c r="L49" s="268"/>
      <c r="M49" s="267"/>
      <c r="N49" s="264"/>
      <c r="O49" s="268"/>
      <c r="P49" s="269" t="str">
        <f>IF(OR(B49="",COUNT(K49:O49)=0),"",SUM(K49:O49))</f>
        <v/>
      </c>
      <c r="Q49" s="270" t="str">
        <f>IF(OR(B49="",COUNT(C49:I49)+COUNT(K49:O49)=0),"",ROUND(SUM(P49,J49),0))</f>
        <v/>
      </c>
      <c r="R49" s="273" t="str">
        <f ca="1">IF(Q49="","",IF(AP!$E$42="BE",INDIRECT("AP!P"&amp;MATCH(100*Q49/AP!$E$44,AP!$Q$4:$Q$20,-1)+4),Q49))</f>
        <v/>
      </c>
      <c r="S49" s="532"/>
      <c r="T49" s="534"/>
      <c r="U49" s="536"/>
      <c r="V49" s="538" t="str">
        <f>IF(B49="","",SUM(S49:U49))</f>
        <v/>
      </c>
      <c r="W49" s="526" t="str">
        <f>IF(B49="","",IF(ISBLANK(S49),"",IF(AVERAGE(S49:U49)&lt;10,LEFT(AVERAGE(S49:U49),4),LEFT(AVERAGE(S49:U49),5))))</f>
        <v/>
      </c>
      <c r="X49" s="528" t="str">
        <f>IF(B49="","",IF(W49="","",IF(LEFT(W49,1)="0",0,ROUND(W49,0))))</f>
        <v/>
      </c>
      <c r="Y49" s="272" t="str">
        <f>IF(B49="","",ROUNDUP(AVERAGE(R49,R49,X49),2))</f>
        <v/>
      </c>
      <c r="Z49" s="273" t="str">
        <f>IF(B49="","",IF(TRUNC(Y49,0)=0,0,ROUND(Y49,0)))</f>
        <v/>
      </c>
    </row>
    <row r="50" spans="1:26" ht="13.5" customHeight="1" thickBot="1" x14ac:dyDescent="0.25">
      <c r="A50" s="531"/>
      <c r="B50" s="531"/>
      <c r="C50" s="286"/>
      <c r="D50" s="275"/>
      <c r="E50" s="275"/>
      <c r="F50" s="275"/>
      <c r="G50" s="275"/>
      <c r="H50" s="275"/>
      <c r="I50" s="275"/>
      <c r="J50" s="287" t="str">
        <f>IF(OR(B49="",COUNT(C50:I50)=0),"",SUM(C50:I50))</f>
        <v/>
      </c>
      <c r="K50" s="275"/>
      <c r="L50" s="275"/>
      <c r="M50" s="288"/>
      <c r="N50" s="275"/>
      <c r="O50" s="289"/>
      <c r="P50" s="287" t="str">
        <f>IF(OR(B49="",COUNT(K50:O50)=0),"",SUM(K50:O50))</f>
        <v/>
      </c>
      <c r="Q50" s="280" t="str">
        <f>IF(OR(B49="",COUNT(C50:I50)+COUNT(K50:O50)=0),"",ROUND(SUM(P50,J50),0))</f>
        <v/>
      </c>
      <c r="R50" s="293" t="str">
        <f ca="1">IF(Q50="","",IF(AP!$E$42="BE",INDIRECT("AP!P"&amp;MATCH(100*Q50/AP!$E$44,AP!$Q$4:$Q$20,-1)+4),Q50))</f>
        <v/>
      </c>
      <c r="S50" s="533"/>
      <c r="T50" s="535"/>
      <c r="U50" s="537"/>
      <c r="V50" s="539"/>
      <c r="W50" s="527"/>
      <c r="X50" s="529"/>
      <c r="Y50" s="281" t="str">
        <f>IF(B49="","",ROUNDUP(AVERAGE(R50,R50,X49),2))</f>
        <v/>
      </c>
      <c r="Z50" s="282" t="str">
        <f>IF(B49="","",IF(TRUNC(Y50,0)=0,0,ROUND(Y50,0)))</f>
        <v/>
      </c>
    </row>
    <row r="51" spans="1:26" ht="12.75" customHeight="1" x14ac:dyDescent="0.2">
      <c r="A51" s="530">
        <v>21</v>
      </c>
      <c r="B51" s="530" t="str">
        <f>IF('1. Halbjahr'!B24&lt;&gt;"", '1. Halbjahr'!B24, "")</f>
        <v/>
      </c>
      <c r="C51" s="283"/>
      <c r="D51" s="264"/>
      <c r="E51" s="264"/>
      <c r="F51" s="264"/>
      <c r="G51" s="264"/>
      <c r="H51" s="264"/>
      <c r="I51" s="264"/>
      <c r="J51" s="266" t="str">
        <f>IF(OR(B51="",COUNT(C51:I51)=0),"",SUM(C51:I51))</f>
        <v/>
      </c>
      <c r="K51" s="267"/>
      <c r="L51" s="268"/>
      <c r="M51" s="267"/>
      <c r="N51" s="264"/>
      <c r="O51" s="268"/>
      <c r="P51" s="269" t="str">
        <f>IF(OR(B51="",COUNT(K51:O51)=0),"",SUM(K51:O51))</f>
        <v/>
      </c>
      <c r="Q51" s="270" t="str">
        <f>IF(OR(B51="",COUNT(C51:I51)+COUNT(K51:O51)=0),"",ROUND(SUM(P51,J51),0))</f>
        <v/>
      </c>
      <c r="R51" s="271" t="str">
        <f ca="1">IF(Q51="","",IF(AP!$E$42="BE",INDIRECT("AP!P"&amp;MATCH(100*Q51/AP!$E$44,AP!$Q$4:$Q$20,-1)+4),Q51))</f>
        <v/>
      </c>
      <c r="S51" s="532"/>
      <c r="T51" s="534"/>
      <c r="U51" s="536"/>
      <c r="V51" s="538" t="str">
        <f>IF(B51="","",SUM(S51:U51))</f>
        <v/>
      </c>
      <c r="W51" s="526" t="str">
        <f>IF(B51="","",IF(ISBLANK(S51),"",IF(AVERAGE(S51:U51)&lt;10,LEFT(AVERAGE(S51:U51),4),LEFT(AVERAGE(S51:U51),5))))</f>
        <v/>
      </c>
      <c r="X51" s="528" t="str">
        <f>IF(B51="","",IF(W51="","",IF(LEFT(W51,1)="0",0,ROUND(W51,0))))</f>
        <v/>
      </c>
      <c r="Y51" s="272" t="str">
        <f>IF(B51="","",ROUNDUP(AVERAGE(R51,R51,X51),2))</f>
        <v/>
      </c>
      <c r="Z51" s="273" t="str">
        <f>IF(B51="","",IF(TRUNC(Y51,0)=0,0,ROUND(Y51,0)))</f>
        <v/>
      </c>
    </row>
    <row r="52" spans="1:26" ht="13.5" customHeight="1" thickBot="1" x14ac:dyDescent="0.25">
      <c r="A52" s="531"/>
      <c r="B52" s="531"/>
      <c r="C52" s="286"/>
      <c r="D52" s="275"/>
      <c r="E52" s="275"/>
      <c r="F52" s="275"/>
      <c r="G52" s="275"/>
      <c r="H52" s="275"/>
      <c r="I52" s="275"/>
      <c r="J52" s="290" t="str">
        <f>IF(OR(B51="",COUNT(C52:I52)=0),"",SUM(C52:I52))</f>
        <v/>
      </c>
      <c r="K52" s="275"/>
      <c r="L52" s="275"/>
      <c r="M52" s="288"/>
      <c r="N52" s="275"/>
      <c r="O52" s="289"/>
      <c r="P52" s="287" t="str">
        <f>IF(OR(B51="",COUNT(K52:O52)=0),"",SUM(K52:O52))</f>
        <v/>
      </c>
      <c r="Q52" s="280" t="str">
        <f>IF(OR(B51="",COUNT(C52:I52)+COUNT(K52:O52)=0),"",ROUND(SUM(P52,J52),0))</f>
        <v/>
      </c>
      <c r="R52" s="353" t="str">
        <f ca="1">IF(Q52="","",IF(AP!$E$42="BE",INDIRECT("AP!P"&amp;MATCH(100*Q52/AP!$E$44,AP!$Q$4:$Q$20,-1)+4),Q52))</f>
        <v/>
      </c>
      <c r="S52" s="533"/>
      <c r="T52" s="535"/>
      <c r="U52" s="537"/>
      <c r="V52" s="539"/>
      <c r="W52" s="527"/>
      <c r="X52" s="529"/>
      <c r="Y52" s="281" t="str">
        <f>IF(B51="","",ROUNDUP(AVERAGE(R52,R52,X51),2))</f>
        <v/>
      </c>
      <c r="Z52" s="282" t="str">
        <f>IF(B51="","",IF(TRUNC(Y52,0)=0,0,ROUND(Y52,0)))</f>
        <v/>
      </c>
    </row>
    <row r="53" spans="1:26" ht="12.75" customHeight="1" x14ac:dyDescent="0.2">
      <c r="A53" s="530">
        <v>22</v>
      </c>
      <c r="B53" s="530" t="str">
        <f>IF('1. Halbjahr'!B25&lt;&gt;"", '1. Halbjahr'!B25, "")</f>
        <v/>
      </c>
      <c r="C53" s="283"/>
      <c r="D53" s="264"/>
      <c r="E53" s="264"/>
      <c r="F53" s="264"/>
      <c r="G53" s="264"/>
      <c r="H53" s="264"/>
      <c r="I53" s="264"/>
      <c r="J53" s="266" t="str">
        <f>IF(OR(B53="",COUNT(C53:I53)=0),"",SUM(C53:I53))</f>
        <v/>
      </c>
      <c r="K53" s="267"/>
      <c r="L53" s="268"/>
      <c r="M53" s="267"/>
      <c r="N53" s="264"/>
      <c r="O53" s="268"/>
      <c r="P53" s="269" t="str">
        <f>IF(OR(B53="",COUNT(K53:O53)=0),"",SUM(K53:O53))</f>
        <v/>
      </c>
      <c r="Q53" s="270" t="str">
        <f>IF(OR(B53="",COUNT(C53:I53)+COUNT(K53:O53)=0),"",ROUND(SUM(P53,J53),0))</f>
        <v/>
      </c>
      <c r="R53" s="273" t="str">
        <f ca="1">IF(Q53="","",IF(AP!$E$42="BE",INDIRECT("AP!P"&amp;MATCH(100*Q53/AP!$E$44,AP!$Q$4:$Q$20,-1)+4),Q53))</f>
        <v/>
      </c>
      <c r="S53" s="532"/>
      <c r="T53" s="534"/>
      <c r="U53" s="536"/>
      <c r="V53" s="538" t="str">
        <f>IF(B53="","",SUM(S53:U53))</f>
        <v/>
      </c>
      <c r="W53" s="526" t="str">
        <f>IF(B53="","",IF(ISBLANK(S53),"",IF(AVERAGE(S53:U53)&lt;10,LEFT(AVERAGE(S53:U53),4),LEFT(AVERAGE(S53:U53),5))))</f>
        <v/>
      </c>
      <c r="X53" s="528" t="str">
        <f>IF(B53="","",IF(W53="","",IF(LEFT(W53,1)="0",0,ROUND(W53,0))))</f>
        <v/>
      </c>
      <c r="Y53" s="272" t="str">
        <f>IF(B53="","",ROUNDUP(AVERAGE(R53,R53,X53),2))</f>
        <v/>
      </c>
      <c r="Z53" s="273" t="str">
        <f>IF(B53="","",IF(TRUNC(Y53,0)=0,0,ROUND(Y53,0)))</f>
        <v/>
      </c>
    </row>
    <row r="54" spans="1:26" ht="13.5" customHeight="1" thickBot="1" x14ac:dyDescent="0.25">
      <c r="A54" s="531"/>
      <c r="B54" s="531"/>
      <c r="C54" s="286"/>
      <c r="D54" s="275"/>
      <c r="E54" s="275"/>
      <c r="F54" s="275"/>
      <c r="G54" s="275"/>
      <c r="H54" s="275"/>
      <c r="I54" s="275"/>
      <c r="J54" s="290" t="str">
        <f>IF(OR(B53="",COUNT(C54:I54)=0),"",SUM(C54:I54))</f>
        <v/>
      </c>
      <c r="K54" s="275"/>
      <c r="L54" s="275"/>
      <c r="M54" s="288"/>
      <c r="N54" s="275"/>
      <c r="O54" s="289"/>
      <c r="P54" s="287" t="str">
        <f>IF(OR(B53="",COUNT(K54:O54)=0),"",SUM(K54:O54))</f>
        <v/>
      </c>
      <c r="Q54" s="280" t="str">
        <f>IF(OR(B53="",COUNT(C54:I54)+COUNT(K54:O54)=0),"",ROUND(SUM(P54,J54),0))</f>
        <v/>
      </c>
      <c r="R54" s="293" t="str">
        <f ca="1">IF(Q54="","",IF(AP!$E$42="BE",INDIRECT("AP!P"&amp;MATCH(100*Q54/AP!$E$44,AP!$Q$4:$Q$20,-1)+4),Q54))</f>
        <v/>
      </c>
      <c r="S54" s="533"/>
      <c r="T54" s="535"/>
      <c r="U54" s="537"/>
      <c r="V54" s="539"/>
      <c r="W54" s="527"/>
      <c r="X54" s="529"/>
      <c r="Y54" s="281" t="str">
        <f>IF(B53="","",ROUNDUP(AVERAGE(R54,R54,X53),2))</f>
        <v/>
      </c>
      <c r="Z54" s="282" t="str">
        <f>IF(B53="","",IF(TRUNC(Y54,0)=0,0,ROUND(Y54,0)))</f>
        <v/>
      </c>
    </row>
    <row r="55" spans="1:26" ht="12.75" customHeight="1" x14ac:dyDescent="0.2">
      <c r="A55" s="530">
        <v>23</v>
      </c>
      <c r="B55" s="530" t="str">
        <f>IF('1. Halbjahr'!B26&lt;&gt;"", '1. Halbjahr'!B26, "")</f>
        <v/>
      </c>
      <c r="C55" s="283"/>
      <c r="D55" s="264"/>
      <c r="E55" s="264"/>
      <c r="F55" s="264"/>
      <c r="G55" s="264"/>
      <c r="H55" s="264"/>
      <c r="I55" s="264"/>
      <c r="J55" s="266" t="str">
        <f>IF(OR(B55="",COUNT(C55:I55)=0),"",SUM(C55:I55))</f>
        <v/>
      </c>
      <c r="K55" s="267"/>
      <c r="L55" s="268"/>
      <c r="M55" s="267"/>
      <c r="N55" s="264"/>
      <c r="O55" s="268"/>
      <c r="P55" s="269" t="str">
        <f>IF(OR(B55="",COUNT(K55:O55)=0),"",SUM(K55:O55))</f>
        <v/>
      </c>
      <c r="Q55" s="270" t="str">
        <f>IF(OR(B55="",COUNT(C55:I55)+COUNT(K55:O55)=0),"",ROUND(SUM(P55,J55),0))</f>
        <v/>
      </c>
      <c r="R55" s="271" t="str">
        <f ca="1">IF(Q55="","",IF(AP!$E$42="BE",INDIRECT("AP!P"&amp;MATCH(100*Q55/AP!$E$44,AP!$Q$4:$Q$20,-1)+4),Q55))</f>
        <v/>
      </c>
      <c r="S55" s="532"/>
      <c r="T55" s="534"/>
      <c r="U55" s="536"/>
      <c r="V55" s="538" t="str">
        <f>IF(B55="","",SUM(S55:U55))</f>
        <v/>
      </c>
      <c r="W55" s="526" t="str">
        <f>IF(B55="","",IF(ISBLANK(S55),"",IF(AVERAGE(S55:U55)&lt;10,LEFT(AVERAGE(S55:U55),4),LEFT(AVERAGE(S55:U55),5))))</f>
        <v/>
      </c>
      <c r="X55" s="528" t="str">
        <f>IF(B55="","",IF(W55="","",IF(LEFT(W55,1)="0",0,ROUND(W55,0))))</f>
        <v/>
      </c>
      <c r="Y55" s="272" t="str">
        <f>IF(B55="","",ROUNDUP(AVERAGE(R55,R55,X55),2))</f>
        <v/>
      </c>
      <c r="Z55" s="273" t="str">
        <f>IF(B55="","",IF(TRUNC(Y55,0)=0,0,ROUND(Y55,0)))</f>
        <v/>
      </c>
    </row>
    <row r="56" spans="1:26" ht="13.5" customHeight="1" thickBot="1" x14ac:dyDescent="0.25">
      <c r="A56" s="531"/>
      <c r="B56" s="531"/>
      <c r="C56" s="286"/>
      <c r="D56" s="275"/>
      <c r="E56" s="275"/>
      <c r="F56" s="275"/>
      <c r="G56" s="275"/>
      <c r="H56" s="275"/>
      <c r="I56" s="275"/>
      <c r="J56" s="290" t="str">
        <f>IF(OR(B55="",COUNT(C56:I56)=0),"",SUM(C56:I56))</f>
        <v/>
      </c>
      <c r="K56" s="275"/>
      <c r="L56" s="275"/>
      <c r="M56" s="288"/>
      <c r="N56" s="275"/>
      <c r="O56" s="289"/>
      <c r="P56" s="287" t="str">
        <f>IF(OR(B55="",COUNT(K56:O56)=0),"",SUM(K56:O56))</f>
        <v/>
      </c>
      <c r="Q56" s="280" t="str">
        <f>IF(OR(B55="",COUNT(C56:I56)+COUNT(K56:O56)=0),"",ROUND(SUM(P56,J56),0))</f>
        <v/>
      </c>
      <c r="R56" s="353" t="str">
        <f ca="1">IF(Q56="","",IF(AP!$E$42="BE",INDIRECT("AP!P"&amp;MATCH(100*Q56/AP!$E$44,AP!$Q$4:$Q$20,-1)+4),Q56))</f>
        <v/>
      </c>
      <c r="S56" s="533"/>
      <c r="T56" s="535"/>
      <c r="U56" s="537"/>
      <c r="V56" s="539"/>
      <c r="W56" s="527"/>
      <c r="X56" s="529"/>
      <c r="Y56" s="281" t="str">
        <f>IF(B55="","",ROUNDUP(AVERAGE(R56,R56,X55),2))</f>
        <v/>
      </c>
      <c r="Z56" s="282" t="str">
        <f>IF(B55="","",IF(TRUNC(Y56,0)=0,0,ROUND(Y56,0)))</f>
        <v/>
      </c>
    </row>
    <row r="57" spans="1:26" ht="12.75" customHeight="1" x14ac:dyDescent="0.2">
      <c r="A57" s="530">
        <v>24</v>
      </c>
      <c r="B57" s="530" t="str">
        <f>IF('1. Halbjahr'!B27&lt;&gt;"", '1. Halbjahr'!B27, "")</f>
        <v/>
      </c>
      <c r="C57" s="283"/>
      <c r="D57" s="264"/>
      <c r="E57" s="264"/>
      <c r="F57" s="264"/>
      <c r="G57" s="264"/>
      <c r="H57" s="264"/>
      <c r="I57" s="264"/>
      <c r="J57" s="266" t="str">
        <f>IF(OR(B57="",COUNT(C57:I57)=0),"",SUM(C57:I57))</f>
        <v/>
      </c>
      <c r="K57" s="267"/>
      <c r="L57" s="268"/>
      <c r="M57" s="267"/>
      <c r="N57" s="264"/>
      <c r="O57" s="268"/>
      <c r="P57" s="269" t="str">
        <f>IF(OR(B57="",COUNT(K57:O57)=0),"",SUM(K57:O57))</f>
        <v/>
      </c>
      <c r="Q57" s="270" t="str">
        <f>IF(OR(B57="",COUNT(C57:I57)+COUNT(K57:O57)=0),"",ROUND(SUM(P57,J57),0))</f>
        <v/>
      </c>
      <c r="R57" s="273" t="str">
        <f ca="1">IF(Q57="","",IF(AP!$E$42="BE",INDIRECT("AP!P"&amp;MATCH(100*Q57/AP!$E$44,AP!$Q$4:$Q$20,-1)+4),Q57))</f>
        <v/>
      </c>
      <c r="S57" s="532"/>
      <c r="T57" s="534"/>
      <c r="U57" s="536"/>
      <c r="V57" s="538" t="str">
        <f>IF(B57="","",SUM(S57:U57))</f>
        <v/>
      </c>
      <c r="W57" s="526" t="str">
        <f>IF(B57="","",IF(ISBLANK(S57),"",IF(AVERAGE(S57:U57)&lt;10,LEFT(AVERAGE(S57:U57),4),LEFT(AVERAGE(S57:U57),5))))</f>
        <v/>
      </c>
      <c r="X57" s="528" t="str">
        <f>IF(B57="","",IF(W57="","",IF(LEFT(W57,1)="0",0,ROUND(W57,0))))</f>
        <v/>
      </c>
      <c r="Y57" s="272" t="str">
        <f>IF(B57="","",ROUNDUP(AVERAGE(R57,R57,X57),2))</f>
        <v/>
      </c>
      <c r="Z57" s="273" t="str">
        <f>IF(B57="","",IF(TRUNC(Y57,0)=0,0,ROUND(Y57,0)))</f>
        <v/>
      </c>
    </row>
    <row r="58" spans="1:26" ht="13.5" customHeight="1" thickBot="1" x14ac:dyDescent="0.25">
      <c r="A58" s="531"/>
      <c r="B58" s="531"/>
      <c r="C58" s="286"/>
      <c r="D58" s="275"/>
      <c r="E58" s="275"/>
      <c r="F58" s="275"/>
      <c r="G58" s="275"/>
      <c r="H58" s="275"/>
      <c r="I58" s="275"/>
      <c r="J58" s="290" t="str">
        <f>IF(OR(B57="",COUNT(C58:I58)=0),"",SUM(C58:I58))</f>
        <v/>
      </c>
      <c r="K58" s="275"/>
      <c r="L58" s="275"/>
      <c r="M58" s="288"/>
      <c r="N58" s="275"/>
      <c r="O58" s="289"/>
      <c r="P58" s="287" t="str">
        <f>IF(OR(B57="",COUNT(K58:O58)=0),"",SUM(K58:O58))</f>
        <v/>
      </c>
      <c r="Q58" s="280" t="str">
        <f>IF(OR(B57="",COUNT(C58:I58)+COUNT(K58:O58)=0),"",ROUND(SUM(P58,J58),0))</f>
        <v/>
      </c>
      <c r="R58" s="293" t="str">
        <f ca="1">IF(Q58="","",IF(AP!$E$42="BE",INDIRECT("AP!P"&amp;MATCH(100*Q58/AP!$E$44,AP!$Q$4:$Q$20,-1)+4),Q58))</f>
        <v/>
      </c>
      <c r="S58" s="533"/>
      <c r="T58" s="535"/>
      <c r="U58" s="537"/>
      <c r="V58" s="539"/>
      <c r="W58" s="527"/>
      <c r="X58" s="529"/>
      <c r="Y58" s="281" t="str">
        <f>IF(B57="","",ROUNDUP(AVERAGE(R58,R58,X57),2))</f>
        <v/>
      </c>
      <c r="Z58" s="282" t="str">
        <f>IF(B57="","",IF(TRUNC(Y58,0)=0,0,ROUND(Y58,0)))</f>
        <v/>
      </c>
    </row>
    <row r="59" spans="1:26" ht="12.75" customHeight="1" x14ac:dyDescent="0.2">
      <c r="A59" s="530">
        <v>25</v>
      </c>
      <c r="B59" s="530" t="str">
        <f>IF('1. Halbjahr'!B28&lt;&gt;"", '1. Halbjahr'!B28, "")</f>
        <v/>
      </c>
      <c r="C59" s="283"/>
      <c r="D59" s="264"/>
      <c r="E59" s="264"/>
      <c r="F59" s="264"/>
      <c r="G59" s="264"/>
      <c r="H59" s="264"/>
      <c r="I59" s="264"/>
      <c r="J59" s="284" t="str">
        <f>IF(OR(B59="",COUNT(C59:I59)=0),"",SUM(C59:I59))</f>
        <v/>
      </c>
      <c r="K59" s="267"/>
      <c r="L59" s="268"/>
      <c r="M59" s="267"/>
      <c r="N59" s="264"/>
      <c r="O59" s="268"/>
      <c r="P59" s="269" t="str">
        <f>IF(OR(B59="",COUNT(K59:O59)=0),"",SUM(K59:O59))</f>
        <v/>
      </c>
      <c r="Q59" s="270" t="str">
        <f>IF(OR(B59="",COUNT(C59:I59)+COUNT(K59:O59)=0),"",ROUND(SUM(P59,J59),0))</f>
        <v/>
      </c>
      <c r="R59" s="271" t="str">
        <f ca="1">IF(Q59="","",IF(AP!$E$42="BE",INDIRECT("AP!P"&amp;MATCH(100*Q59/AP!$E$44,AP!$Q$4:$Q$20,-1)+4),Q59))</f>
        <v/>
      </c>
      <c r="S59" s="532"/>
      <c r="T59" s="534"/>
      <c r="U59" s="536"/>
      <c r="V59" s="538" t="str">
        <f>IF(B59="","",SUM(S59:U59))</f>
        <v/>
      </c>
      <c r="W59" s="526" t="str">
        <f>IF(B59="","",IF(ISBLANK(S59),"",IF(AVERAGE(S59:U59)&lt;10,LEFT(AVERAGE(S59:U59),4),LEFT(AVERAGE(S59:U59),5))))</f>
        <v/>
      </c>
      <c r="X59" s="528" t="str">
        <f>IF(B59="","",IF(W59="","",IF(LEFT(W59,1)="0",0,ROUND(W59,0))))</f>
        <v/>
      </c>
      <c r="Y59" s="272" t="str">
        <f>IF(B59="","",ROUNDUP(AVERAGE(R59,R59,X59),2))</f>
        <v/>
      </c>
      <c r="Z59" s="273" t="str">
        <f>IF(B59="","",IF(TRUNC(Y59,0)=0,0,ROUND(Y59,0)))</f>
        <v/>
      </c>
    </row>
    <row r="60" spans="1:26" ht="13.5" customHeight="1" thickBot="1" x14ac:dyDescent="0.25">
      <c r="A60" s="531"/>
      <c r="B60" s="531"/>
      <c r="C60" s="286"/>
      <c r="D60" s="275"/>
      <c r="E60" s="275"/>
      <c r="F60" s="275"/>
      <c r="G60" s="275"/>
      <c r="H60" s="275"/>
      <c r="I60" s="275"/>
      <c r="J60" s="287" t="str">
        <f>IF(OR(B59="",COUNT(C60:I60)=0),"",SUM(C60:I60))</f>
        <v/>
      </c>
      <c r="K60" s="275"/>
      <c r="L60" s="275"/>
      <c r="M60" s="288"/>
      <c r="N60" s="275"/>
      <c r="O60" s="289"/>
      <c r="P60" s="287" t="str">
        <f>IF(OR(B59="",COUNT(K60:O60)=0),"",SUM(K60:O60))</f>
        <v/>
      </c>
      <c r="Q60" s="280" t="str">
        <f>IF(OR(B59="",COUNT(C60:I60)+COUNT(K60:O60)=0),"",ROUND(SUM(P60,J60),0))</f>
        <v/>
      </c>
      <c r="R60" s="353" t="str">
        <f ca="1">IF(Q60="","",IF(AP!$E$42="BE",INDIRECT("AP!P"&amp;MATCH(100*Q60/AP!$E$44,AP!$Q$4:$Q$20,-1)+4),Q60))</f>
        <v/>
      </c>
      <c r="S60" s="533"/>
      <c r="T60" s="535"/>
      <c r="U60" s="537"/>
      <c r="V60" s="539"/>
      <c r="W60" s="527"/>
      <c r="X60" s="529"/>
      <c r="Y60" s="281" t="str">
        <f>IF(B59="","",ROUNDUP(AVERAGE(R60,R60,X59),2))</f>
        <v/>
      </c>
      <c r="Z60" s="282" t="str">
        <f>IF(B59="","",IF(TRUNC(Y60,0)=0,0,ROUND(Y60,0)))</f>
        <v/>
      </c>
    </row>
    <row r="61" spans="1:26" ht="12.75" customHeight="1" x14ac:dyDescent="0.2">
      <c r="A61" s="530">
        <v>26</v>
      </c>
      <c r="B61" s="530" t="str">
        <f>IF('1. Halbjahr'!B29&lt;&gt;"", '1. Halbjahr'!B29, "")</f>
        <v/>
      </c>
      <c r="C61" s="283"/>
      <c r="D61" s="264"/>
      <c r="E61" s="264"/>
      <c r="F61" s="264"/>
      <c r="G61" s="264"/>
      <c r="H61" s="264"/>
      <c r="I61" s="264"/>
      <c r="J61" s="284" t="str">
        <f>IF(OR(B61="",COUNT(C61:I61)=0),"",SUM(C61:I61))</f>
        <v/>
      </c>
      <c r="K61" s="267"/>
      <c r="L61" s="268"/>
      <c r="M61" s="267"/>
      <c r="N61" s="264"/>
      <c r="O61" s="268"/>
      <c r="P61" s="269" t="str">
        <f>IF(OR(B61="",COUNT(K61:O61)=0),"",SUM(K61:O61))</f>
        <v/>
      </c>
      <c r="Q61" s="270" t="str">
        <f>IF(OR(B61="",COUNT(C61:I61)+COUNT(K61:O61)=0),"",ROUND(SUM(P61,J61),0))</f>
        <v/>
      </c>
      <c r="R61" s="273" t="str">
        <f ca="1">IF(Q61="","",IF(AP!$E$42="BE",INDIRECT("AP!P"&amp;MATCH(100*Q61/AP!$E$44,AP!$Q$4:$Q$20,-1)+4),Q61))</f>
        <v/>
      </c>
      <c r="S61" s="532"/>
      <c r="T61" s="534"/>
      <c r="U61" s="536"/>
      <c r="V61" s="538" t="str">
        <f>IF(B61="","",SUM(S61:U61))</f>
        <v/>
      </c>
      <c r="W61" s="526" t="str">
        <f>IF(B61="","",IF(ISBLANK(S61),"",IF(AVERAGE(S61:U61)&lt;10,LEFT(AVERAGE(S61:U61),4),LEFT(AVERAGE(S61:U61),5))))</f>
        <v/>
      </c>
      <c r="X61" s="528" t="str">
        <f>IF(B61="","",IF(W61="","",IF(LEFT(W61,1)="0",0,ROUND(W61,0))))</f>
        <v/>
      </c>
      <c r="Y61" s="272" t="str">
        <f>IF(B61="","",ROUNDUP(AVERAGE(R61,R61,X61),2))</f>
        <v/>
      </c>
      <c r="Z61" s="273" t="str">
        <f>IF(B61="","",IF(TRUNC(Y61,0)=0,0,ROUND(Y61,0)))</f>
        <v/>
      </c>
    </row>
    <row r="62" spans="1:26" ht="13.5" customHeight="1" thickBot="1" x14ac:dyDescent="0.25">
      <c r="A62" s="531"/>
      <c r="B62" s="531"/>
      <c r="C62" s="286"/>
      <c r="D62" s="275"/>
      <c r="E62" s="275"/>
      <c r="F62" s="275"/>
      <c r="G62" s="275"/>
      <c r="H62" s="275"/>
      <c r="I62" s="275"/>
      <c r="J62" s="287" t="str">
        <f>IF(OR(B61="",COUNT(C62:I62)=0),"",SUM(C62:I62))</f>
        <v/>
      </c>
      <c r="K62" s="275"/>
      <c r="L62" s="275"/>
      <c r="M62" s="288"/>
      <c r="N62" s="275"/>
      <c r="O62" s="289"/>
      <c r="P62" s="287" t="str">
        <f>IF(OR(B61="",COUNT(K62:O62)=0),"",SUM(K62:O62))</f>
        <v/>
      </c>
      <c r="Q62" s="280" t="str">
        <f>IF(OR(B61="",COUNT(C62:I62)+COUNT(K62:O62)=0),"",ROUND(SUM(P62,J62),0))</f>
        <v/>
      </c>
      <c r="R62" s="353" t="str">
        <f ca="1">IF(Q62="","",IF(AP!$E$42="BE",INDIRECT("AP!P"&amp;MATCH(100*Q62/AP!$E$44,AP!$Q$4:$Q$20,-1)+4),Q62))</f>
        <v/>
      </c>
      <c r="S62" s="533"/>
      <c r="T62" s="535"/>
      <c r="U62" s="537"/>
      <c r="V62" s="539"/>
      <c r="W62" s="527"/>
      <c r="X62" s="529"/>
      <c r="Y62" s="281" t="str">
        <f>IF(B61="","",ROUNDUP(AVERAGE(R62,R62,X61),2))</f>
        <v/>
      </c>
      <c r="Z62" s="282" t="str">
        <f>IF(B61="","",IF(TRUNC(Y62,0)=0,0,ROUND(Y62,0)))</f>
        <v/>
      </c>
    </row>
    <row r="63" spans="1:26" ht="12.75" customHeight="1" x14ac:dyDescent="0.2">
      <c r="A63" s="530">
        <v>27</v>
      </c>
      <c r="B63" s="530" t="str">
        <f>IF('1. Halbjahr'!B30&lt;&gt;"", '1. Halbjahr'!B30, "")</f>
        <v/>
      </c>
      <c r="C63" s="283"/>
      <c r="D63" s="264"/>
      <c r="E63" s="264"/>
      <c r="F63" s="264"/>
      <c r="G63" s="264"/>
      <c r="H63" s="264"/>
      <c r="I63" s="264"/>
      <c r="J63" s="284" t="str">
        <f>IF(OR(B63="",COUNT(C63:I63)=0),"",SUM(C63:I63))</f>
        <v/>
      </c>
      <c r="K63" s="267"/>
      <c r="L63" s="268"/>
      <c r="M63" s="267"/>
      <c r="N63" s="264"/>
      <c r="O63" s="268"/>
      <c r="P63" s="269" t="str">
        <f>IF(OR(B63="",COUNT(K63:O63)=0),"",SUM(K63:O63))</f>
        <v/>
      </c>
      <c r="Q63" s="270" t="str">
        <f>IF(OR(B63="",COUNT(C63:I63)+COUNT(K63:O63)=0),"",ROUND(SUM(P63,J63),0))</f>
        <v/>
      </c>
      <c r="R63" s="273" t="str">
        <f ca="1">IF(Q63="","",IF(AP!$E$42="BE",INDIRECT("AP!P"&amp;MATCH(100*Q63/AP!$E$44,AP!$Q$4:$Q$20,-1)+4),Q63))</f>
        <v/>
      </c>
      <c r="S63" s="532"/>
      <c r="T63" s="534"/>
      <c r="U63" s="536"/>
      <c r="V63" s="538" t="str">
        <f>IF(B63="","",SUM(S63:U63))</f>
        <v/>
      </c>
      <c r="W63" s="526" t="str">
        <f>IF(B63="","",IF(ISBLANK(S63),"",IF(AVERAGE(S63:U63)&lt;10,LEFT(AVERAGE(S63:U63),4),LEFT(AVERAGE(S63:U63),5))))</f>
        <v/>
      </c>
      <c r="X63" s="528" t="str">
        <f>IF(B63="","",IF(W63="","",IF(LEFT(W63,1)="0",0,ROUND(W63,0))))</f>
        <v/>
      </c>
      <c r="Y63" s="272" t="str">
        <f>IF(B63="","",ROUNDUP(AVERAGE(R63,R63,X63),2))</f>
        <v/>
      </c>
      <c r="Z63" s="273" t="str">
        <f>IF(B63="","",IF(TRUNC(Y63,0)=0,0,ROUND(Y63,0)))</f>
        <v/>
      </c>
    </row>
    <row r="64" spans="1:26" ht="13.5" customHeight="1" thickBot="1" x14ac:dyDescent="0.25">
      <c r="A64" s="531"/>
      <c r="B64" s="531"/>
      <c r="C64" s="286"/>
      <c r="D64" s="275"/>
      <c r="E64" s="275"/>
      <c r="F64" s="275"/>
      <c r="G64" s="275"/>
      <c r="H64" s="275"/>
      <c r="I64" s="275"/>
      <c r="J64" s="287" t="str">
        <f>IF(OR(B63="",COUNT(C64:I64)=0),"",SUM(C64:I64))</f>
        <v/>
      </c>
      <c r="K64" s="275"/>
      <c r="L64" s="275"/>
      <c r="M64" s="288"/>
      <c r="N64" s="275"/>
      <c r="O64" s="289"/>
      <c r="P64" s="287" t="str">
        <f>IF(OR(B63="",COUNT(K64:O64)=0),"",SUM(K64:O64))</f>
        <v/>
      </c>
      <c r="Q64" s="280" t="str">
        <f>IF(OR(B63="",COUNT(C64:I64)+COUNT(K64:O64)=0),"",ROUND(SUM(P64,J64),0))</f>
        <v/>
      </c>
      <c r="R64" s="293" t="str">
        <f ca="1">IF(Q64="","",IF(AP!$E$42="BE",INDIRECT("AP!P"&amp;MATCH(100*Q64/AP!$E$44,AP!$Q$4:$Q$20,-1)+4),Q64))</f>
        <v/>
      </c>
      <c r="S64" s="533"/>
      <c r="T64" s="535"/>
      <c r="U64" s="537"/>
      <c r="V64" s="539"/>
      <c r="W64" s="527"/>
      <c r="X64" s="529"/>
      <c r="Y64" s="281" t="str">
        <f>IF(B63="","",ROUNDUP(AVERAGE(R64,R64,X63),2))</f>
        <v/>
      </c>
      <c r="Z64" s="282" t="str">
        <f>IF(B63="","",IF(TRUNC(Y64,0)=0,0,ROUND(Y64,0)))</f>
        <v/>
      </c>
    </row>
    <row r="65" spans="1:26" ht="12.75" customHeight="1" x14ac:dyDescent="0.2">
      <c r="A65" s="530">
        <v>28</v>
      </c>
      <c r="B65" s="530" t="str">
        <f>IF('1. Halbjahr'!B31&lt;&gt;"", '1. Halbjahr'!B31, "")</f>
        <v/>
      </c>
      <c r="C65" s="283"/>
      <c r="D65" s="264"/>
      <c r="E65" s="264"/>
      <c r="F65" s="264"/>
      <c r="G65" s="264"/>
      <c r="H65" s="264"/>
      <c r="I65" s="264"/>
      <c r="J65" s="284" t="str">
        <f>IF(OR(B65="",COUNT(C65:I65)=0),"",SUM(C65:I65))</f>
        <v/>
      </c>
      <c r="K65" s="267"/>
      <c r="L65" s="268"/>
      <c r="M65" s="267"/>
      <c r="N65" s="264"/>
      <c r="O65" s="268"/>
      <c r="P65" s="269" t="str">
        <f>IF(OR(B65="",COUNT(K65:O65)=0),"",SUM(K65:O65))</f>
        <v/>
      </c>
      <c r="Q65" s="270" t="str">
        <f>IF(OR(B65="",COUNT(C65:I65)+COUNT(K65:O65)=0),"",ROUND(SUM(P65,J65),0))</f>
        <v/>
      </c>
      <c r="R65" s="271" t="str">
        <f ca="1">IF(Q65="","",IF(AP!$E$42="BE",INDIRECT("AP!P"&amp;MATCH(100*Q65/AP!$E$44,AP!$Q$4:$Q$20,-1)+4),Q65))</f>
        <v/>
      </c>
      <c r="S65" s="532"/>
      <c r="T65" s="534"/>
      <c r="U65" s="536"/>
      <c r="V65" s="538" t="str">
        <f>IF(B65="","",SUM(S65:U65))</f>
        <v/>
      </c>
      <c r="W65" s="526" t="str">
        <f>IF(B65="","",IF(ISBLANK(S65),"",IF(AVERAGE(S65:U65)&lt;10,LEFT(AVERAGE(S65:U65),4),LEFT(AVERAGE(S65:U65),5))))</f>
        <v/>
      </c>
      <c r="X65" s="528" t="str">
        <f>IF(B65="","",IF(W65="","",IF(LEFT(W65,1)="0",0,ROUND(W65,0))))</f>
        <v/>
      </c>
      <c r="Y65" s="272" t="str">
        <f>IF(B65="","",ROUNDUP(AVERAGE(R65,R65,X65),2))</f>
        <v/>
      </c>
      <c r="Z65" s="273" t="str">
        <f>IF(B65="","",IF(TRUNC(Y65,0)=0,0,ROUND(Y65,0)))</f>
        <v/>
      </c>
    </row>
    <row r="66" spans="1:26" ht="13.5" customHeight="1" thickBot="1" x14ac:dyDescent="0.25">
      <c r="A66" s="531"/>
      <c r="B66" s="531"/>
      <c r="C66" s="286"/>
      <c r="D66" s="275"/>
      <c r="E66" s="275"/>
      <c r="F66" s="275"/>
      <c r="G66" s="275"/>
      <c r="H66" s="275"/>
      <c r="I66" s="275"/>
      <c r="J66" s="287" t="str">
        <f>IF(OR(B65="",COUNT(C66:I66)=0),"",SUM(C66:I66))</f>
        <v/>
      </c>
      <c r="K66" s="275"/>
      <c r="L66" s="275"/>
      <c r="M66" s="288"/>
      <c r="N66" s="275"/>
      <c r="O66" s="289"/>
      <c r="P66" s="287" t="str">
        <f>IF(OR(B65="",COUNT(K66:O66)=0),"",SUM(K66:O66))</f>
        <v/>
      </c>
      <c r="Q66" s="280" t="str">
        <f>IF(OR(B65="",COUNT(C66:I66)+COUNT(K66:O66)=0),"",ROUND(SUM(P66,J66),0))</f>
        <v/>
      </c>
      <c r="R66" s="293" t="str">
        <f ca="1">IF(Q66="","",IF(AP!$E$42="BE",INDIRECT("AP!P"&amp;MATCH(100*Q66/AP!$E$44,AP!$Q$4:$Q$20,-1)+4),Q66))</f>
        <v/>
      </c>
      <c r="S66" s="533"/>
      <c r="T66" s="535"/>
      <c r="U66" s="537"/>
      <c r="V66" s="539"/>
      <c r="W66" s="527"/>
      <c r="X66" s="529"/>
      <c r="Y66" s="281" t="str">
        <f>IF(B65="","",ROUNDUP(AVERAGE(R66,R66,X65),2))</f>
        <v/>
      </c>
      <c r="Z66" s="282" t="str">
        <f>IF(B65="","",IF(TRUNC(Y66,0)=0,0,ROUND(Y66,0)))</f>
        <v/>
      </c>
    </row>
    <row r="67" spans="1:26" ht="12.75" customHeight="1" x14ac:dyDescent="0.2">
      <c r="A67" s="530">
        <v>29</v>
      </c>
      <c r="B67" s="530" t="str">
        <f>IF('1. Halbjahr'!B32&lt;&gt;"", '1. Halbjahr'!B32, "")</f>
        <v/>
      </c>
      <c r="C67" s="283"/>
      <c r="D67" s="264"/>
      <c r="E67" s="264"/>
      <c r="F67" s="264"/>
      <c r="G67" s="264"/>
      <c r="H67" s="264"/>
      <c r="I67" s="264"/>
      <c r="J67" s="284" t="str">
        <f>IF(OR(B67="",COUNT(C67:I67)=0),"",SUM(C67:I67))</f>
        <v/>
      </c>
      <c r="K67" s="267"/>
      <c r="L67" s="268"/>
      <c r="M67" s="267"/>
      <c r="N67" s="264"/>
      <c r="O67" s="268"/>
      <c r="P67" s="269" t="str">
        <f>IF(OR(B67="",COUNT(K67:O67)=0),"",SUM(K67:O67))</f>
        <v/>
      </c>
      <c r="Q67" s="270" t="str">
        <f>IF(OR(B67="",COUNT(C67:I67)+COUNT(K67:O67)=0),"",ROUND(SUM(P67,J67),0))</f>
        <v/>
      </c>
      <c r="R67" s="271" t="str">
        <f ca="1">IF(Q67="","",IF(AP!$E$42="BE",INDIRECT("AP!P"&amp;MATCH(100*Q67/AP!$E$44,AP!$Q$4:$Q$20,-1)+4),Q67))</f>
        <v/>
      </c>
      <c r="S67" s="532"/>
      <c r="T67" s="534"/>
      <c r="U67" s="536"/>
      <c r="V67" s="538" t="str">
        <f>IF(B67="","",SUM(S67:U67))</f>
        <v/>
      </c>
      <c r="W67" s="526" t="str">
        <f>IF(B67="","",IF(ISBLANK(S67),"",IF(AVERAGE(S67:U67)&lt;10,LEFT(AVERAGE(S67:U67),4),LEFT(AVERAGE(S67:U67),5))))</f>
        <v/>
      </c>
      <c r="X67" s="528" t="str">
        <f>IF(B67="","",IF(W67="","",IF(LEFT(W67,1)="0",0,ROUND(W67,0))))</f>
        <v/>
      </c>
      <c r="Y67" s="272" t="str">
        <f>IF(B67="","",ROUNDUP(AVERAGE(R67,R67,X67),2))</f>
        <v/>
      </c>
      <c r="Z67" s="273" t="str">
        <f>IF(B67="","",IF(TRUNC(Y67,0)=0,0,ROUND(Y67,0)))</f>
        <v/>
      </c>
    </row>
    <row r="68" spans="1:26" ht="13.5" customHeight="1" thickBot="1" x14ac:dyDescent="0.25">
      <c r="A68" s="531"/>
      <c r="B68" s="531"/>
      <c r="C68" s="286"/>
      <c r="D68" s="275"/>
      <c r="E68" s="275"/>
      <c r="F68" s="275"/>
      <c r="G68" s="275"/>
      <c r="H68" s="275"/>
      <c r="I68" s="275"/>
      <c r="J68" s="287" t="str">
        <f>IF(OR(B67="",COUNT(C68:I68)=0),"",SUM(C68:I68))</f>
        <v/>
      </c>
      <c r="K68" s="275"/>
      <c r="L68" s="275"/>
      <c r="M68" s="288"/>
      <c r="N68" s="275"/>
      <c r="O68" s="289"/>
      <c r="P68" s="287" t="str">
        <f>IF(OR(B67="",COUNT(K68:O68)=0),"",SUM(K68:O68))</f>
        <v/>
      </c>
      <c r="Q68" s="280" t="str">
        <f>IF(OR(B67="",COUNT(C68:I68)+COUNT(K68:O68)=0),"",ROUND(SUM(P68,J68),0))</f>
        <v/>
      </c>
      <c r="R68" s="353" t="str">
        <f ca="1">IF(Q68="","",IF(AP!$E$42="BE",INDIRECT("AP!P"&amp;MATCH(100*Q68/AP!$E$44,AP!$Q$4:$Q$20,-1)+4),Q68))</f>
        <v/>
      </c>
      <c r="S68" s="533"/>
      <c r="T68" s="535"/>
      <c r="U68" s="537"/>
      <c r="V68" s="539"/>
      <c r="W68" s="527"/>
      <c r="X68" s="529"/>
      <c r="Y68" s="281" t="str">
        <f>IF(B67="","",ROUNDUP(AVERAGE(R68,R68,X67),2))</f>
        <v/>
      </c>
      <c r="Z68" s="282" t="str">
        <f>IF(B67="","",IF(TRUNC(Y68,0)=0,0,ROUND(Y68,0)))</f>
        <v/>
      </c>
    </row>
    <row r="69" spans="1:26" ht="12.75" customHeight="1" x14ac:dyDescent="0.2">
      <c r="A69" s="530">
        <v>30</v>
      </c>
      <c r="B69" s="530" t="str">
        <f>IF('1. Halbjahr'!B33&lt;&gt;"", '1. Halbjahr'!B33, "")</f>
        <v/>
      </c>
      <c r="C69" s="283"/>
      <c r="D69" s="264"/>
      <c r="E69" s="264"/>
      <c r="F69" s="264"/>
      <c r="G69" s="264"/>
      <c r="H69" s="264"/>
      <c r="I69" s="264"/>
      <c r="J69" s="284" t="str">
        <f>IF(OR(B69="",COUNT(C69:I69)=0),"",SUM(C69:I69))</f>
        <v/>
      </c>
      <c r="K69" s="267"/>
      <c r="L69" s="268"/>
      <c r="M69" s="267"/>
      <c r="N69" s="264"/>
      <c r="O69" s="268"/>
      <c r="P69" s="269" t="str">
        <f>IF(OR(B69="",COUNT(K69:O69)=0),"",SUM(K69:O69))</f>
        <v/>
      </c>
      <c r="Q69" s="270" t="str">
        <f>IF(OR(B69="",COUNT(C69:I69)+COUNT(K69:O69)=0),"",ROUND(SUM(P69,J69),0))</f>
        <v/>
      </c>
      <c r="R69" s="273" t="str">
        <f ca="1">IF(Q69="","",IF(AP!$E$42="BE",INDIRECT("AP!P"&amp;MATCH(100*Q69/AP!$E$44,AP!$Q$4:$Q$20,-1)+4),Q69))</f>
        <v/>
      </c>
      <c r="S69" s="532"/>
      <c r="T69" s="534"/>
      <c r="U69" s="536"/>
      <c r="V69" s="538" t="str">
        <f>IF(B69="","",SUM(S69:U69))</f>
        <v/>
      </c>
      <c r="W69" s="526" t="str">
        <f>IF(B69="","",IF(ISBLANK(S69),"",IF(AVERAGE(S69:U69)&lt;10,LEFT(AVERAGE(S69:U69),4),LEFT(AVERAGE(S69:U69),5))))</f>
        <v/>
      </c>
      <c r="X69" s="528" t="str">
        <f>IF(B69="","",IF(W69="","",IF(LEFT(W69,1)="0",0,ROUND(W69,0))))</f>
        <v/>
      </c>
      <c r="Y69" s="272" t="str">
        <f>IF(B69="","",ROUNDUP(AVERAGE(R69,R69,X69),2))</f>
        <v/>
      </c>
      <c r="Z69" s="273" t="str">
        <f>IF(B69="","",IF(TRUNC(Y69,0)=0,0,ROUND(Y69,0)))</f>
        <v/>
      </c>
    </row>
    <row r="70" spans="1:26" ht="13.5" customHeight="1" thickBot="1" x14ac:dyDescent="0.25">
      <c r="A70" s="531"/>
      <c r="B70" s="531"/>
      <c r="C70" s="286"/>
      <c r="D70" s="275"/>
      <c r="E70" s="275"/>
      <c r="F70" s="275"/>
      <c r="G70" s="275"/>
      <c r="H70" s="275"/>
      <c r="I70" s="275"/>
      <c r="J70" s="287" t="str">
        <f>IF(OR(B69="",COUNT(C70:I70)=0),"",SUM(C70:I70))</f>
        <v/>
      </c>
      <c r="K70" s="275"/>
      <c r="L70" s="275"/>
      <c r="M70" s="288"/>
      <c r="N70" s="275"/>
      <c r="O70" s="289"/>
      <c r="P70" s="287" t="str">
        <f>IF(OR(B69="",COUNT(K70:O70)=0),"",SUM(K70:O70))</f>
        <v/>
      </c>
      <c r="Q70" s="280" t="str">
        <f>IF(OR(B69="",COUNT(C70:I70)+COUNT(K70:O70)=0),"",ROUND(SUM(P70,J70),0))</f>
        <v/>
      </c>
      <c r="R70" s="293" t="str">
        <f ca="1">IF(Q70="","",IF(AP!$E$42="BE",INDIRECT("AP!P"&amp;MATCH(100*Q70/AP!$E$44,AP!$Q$4:$Q$20,-1)+4),Q70))</f>
        <v/>
      </c>
      <c r="S70" s="533"/>
      <c r="T70" s="535"/>
      <c r="U70" s="537"/>
      <c r="V70" s="539"/>
      <c r="W70" s="527"/>
      <c r="X70" s="529"/>
      <c r="Y70" s="281" t="str">
        <f>IF(B69="","",ROUNDUP(AVERAGE(R70,R70,X69),2))</f>
        <v/>
      </c>
      <c r="Z70" s="282" t="str">
        <f>IF(B69="","",IF(TRUNC(Y70,0)=0,0,ROUND(Y70,0)))</f>
        <v/>
      </c>
    </row>
    <row r="71" spans="1:26" ht="12.75" customHeight="1" x14ac:dyDescent="0.2">
      <c r="A71" s="530">
        <v>31</v>
      </c>
      <c r="B71" s="530" t="str">
        <f>IF('1. Halbjahr'!B34&lt;&gt;"", '1. Halbjahr'!B34, "")</f>
        <v/>
      </c>
      <c r="C71" s="283"/>
      <c r="D71" s="264"/>
      <c r="E71" s="264"/>
      <c r="F71" s="264"/>
      <c r="G71" s="264"/>
      <c r="H71" s="264"/>
      <c r="I71" s="264"/>
      <c r="J71" s="266" t="str">
        <f>IF(OR(B71="",COUNT(C71:I71)=0),"",SUM(C71:I71))</f>
        <v/>
      </c>
      <c r="K71" s="267"/>
      <c r="L71" s="268"/>
      <c r="M71" s="267"/>
      <c r="N71" s="264"/>
      <c r="O71" s="268"/>
      <c r="P71" s="269" t="str">
        <f>IF(OR(B71="",COUNT(K71:O71)=0),"",SUM(K71:O71))</f>
        <v/>
      </c>
      <c r="Q71" s="270" t="str">
        <f>IF(OR(B71="",COUNT(C71:I71)+COUNT(K71:O71)=0),"",ROUND(SUM(P71,J71),0))</f>
        <v/>
      </c>
      <c r="R71" s="271" t="str">
        <f ca="1">IF(Q71="","",IF(AP!$E$42="BE",INDIRECT("AP!P"&amp;MATCH(100*Q71/AP!$E$44,AP!$Q$4:$Q$20,-1)+4),Q71))</f>
        <v/>
      </c>
      <c r="S71" s="532"/>
      <c r="T71" s="534"/>
      <c r="U71" s="536"/>
      <c r="V71" s="538" t="str">
        <f>IF(B71="","",SUM(S71:U71))</f>
        <v/>
      </c>
      <c r="W71" s="526" t="str">
        <f>IF(B71="","",IF(ISBLANK(S71),"",IF(AVERAGE(S71:U71)&lt;10,LEFT(AVERAGE(S71:U71),4),LEFT(AVERAGE(S71:U71),5))))</f>
        <v/>
      </c>
      <c r="X71" s="528" t="str">
        <f>IF(B71="","",IF(W71="","",IF(LEFT(W71,1)="0",0,ROUND(W71,0))))</f>
        <v/>
      </c>
      <c r="Y71" s="272" t="str">
        <f>IF(B71="","",ROUNDUP(AVERAGE(R71,R71,X71),2))</f>
        <v/>
      </c>
      <c r="Z71" s="273" t="str">
        <f>IF(B71="","",IF(TRUNC(Y71,0)=0,0,ROUND(Y71,0)))</f>
        <v/>
      </c>
    </row>
    <row r="72" spans="1:26" ht="13.5" customHeight="1" thickBot="1" x14ac:dyDescent="0.25">
      <c r="A72" s="531"/>
      <c r="B72" s="531"/>
      <c r="C72" s="286"/>
      <c r="D72" s="275"/>
      <c r="E72" s="275"/>
      <c r="F72" s="275"/>
      <c r="G72" s="275"/>
      <c r="H72" s="275"/>
      <c r="I72" s="275"/>
      <c r="J72" s="290" t="str">
        <f>IF(OR(B71="",COUNT(C72:I72)=0),"",SUM(C72:I72))</f>
        <v/>
      </c>
      <c r="K72" s="275"/>
      <c r="L72" s="275"/>
      <c r="M72" s="288"/>
      <c r="N72" s="275"/>
      <c r="O72" s="289"/>
      <c r="P72" s="287" t="str">
        <f>IF(OR(B71="",COUNT(K72:O72)=0),"",SUM(K72:O72))</f>
        <v/>
      </c>
      <c r="Q72" s="280" t="str">
        <f>IF(OR(B71="",COUNT(C72:I72)+COUNT(K72:O72)=0),"",ROUND(SUM(P72,J72),0))</f>
        <v/>
      </c>
      <c r="R72" s="353" t="str">
        <f ca="1">IF(Q72="","",IF(AP!$E$42="BE",INDIRECT("AP!P"&amp;MATCH(100*Q72/AP!$E$44,AP!$Q$4:$Q$20,-1)+4),Q72))</f>
        <v/>
      </c>
      <c r="S72" s="533"/>
      <c r="T72" s="535"/>
      <c r="U72" s="537"/>
      <c r="V72" s="539"/>
      <c r="W72" s="527"/>
      <c r="X72" s="529"/>
      <c r="Y72" s="281" t="str">
        <f>IF(B71="","",ROUNDUP(AVERAGE(R72,R72,X71),2))</f>
        <v/>
      </c>
      <c r="Z72" s="282" t="str">
        <f>IF(B71="","",IF(TRUNC(Y72,0)=0,0,ROUND(Y72,0)))</f>
        <v/>
      </c>
    </row>
    <row r="73" spans="1:26" ht="12.75" customHeight="1" x14ac:dyDescent="0.2">
      <c r="A73" s="530">
        <v>32</v>
      </c>
      <c r="B73" s="530" t="str">
        <f>IF('1. Halbjahr'!B35&lt;&gt;"", '1. Halbjahr'!B35, "")</f>
        <v/>
      </c>
      <c r="C73" s="283"/>
      <c r="D73" s="264"/>
      <c r="E73" s="264"/>
      <c r="F73" s="264"/>
      <c r="G73" s="264"/>
      <c r="H73" s="264"/>
      <c r="I73" s="264"/>
      <c r="J73" s="266" t="str">
        <f>IF(OR(B73="",COUNT(C73:I73)=0),"",SUM(C73:I73))</f>
        <v/>
      </c>
      <c r="K73" s="267"/>
      <c r="L73" s="268"/>
      <c r="M73" s="267"/>
      <c r="N73" s="264"/>
      <c r="O73" s="268"/>
      <c r="P73" s="269" t="str">
        <f>IF(OR(B73="",COUNT(K73:O73)=0),"",SUM(K73:O73))</f>
        <v/>
      </c>
      <c r="Q73" s="270" t="str">
        <f>IF(OR(B73="",COUNT(C73:I73)+COUNT(K73:O73)=0),"",ROUND(SUM(P73,J73),0))</f>
        <v/>
      </c>
      <c r="R73" s="273" t="str">
        <f ca="1">IF(Q73="","",IF(AP!$E$42="BE",INDIRECT("AP!P"&amp;MATCH(100*Q73/AP!$E$44,AP!$Q$4:$Q$20,-1)+4),Q73))</f>
        <v/>
      </c>
      <c r="S73" s="532"/>
      <c r="T73" s="534"/>
      <c r="U73" s="536"/>
      <c r="V73" s="538" t="str">
        <f>IF(B73="","",SUM(S73:U73))</f>
        <v/>
      </c>
      <c r="W73" s="526" t="str">
        <f>IF(B73="","",IF(ISBLANK(S73),"",IF(AVERAGE(S73:U73)&lt;10,LEFT(AVERAGE(S73:U73),4),LEFT(AVERAGE(S73:U73),5))))</f>
        <v/>
      </c>
      <c r="X73" s="528" t="str">
        <f>IF(B73="","",IF(W73="","",IF(LEFT(W73,1)="0",0,ROUND(W73,0))))</f>
        <v/>
      </c>
      <c r="Y73" s="272" t="str">
        <f>IF(B73="","",ROUNDUP(AVERAGE(R73,R73,X73),2))</f>
        <v/>
      </c>
      <c r="Z73" s="273" t="str">
        <f>IF(B73="","",IF(TRUNC(Y73,0)=0,0,ROUND(Y73,0)))</f>
        <v/>
      </c>
    </row>
    <row r="74" spans="1:26" ht="13.5" customHeight="1" thickBot="1" x14ac:dyDescent="0.25">
      <c r="A74" s="531"/>
      <c r="B74" s="531"/>
      <c r="C74" s="286"/>
      <c r="D74" s="275"/>
      <c r="E74" s="275"/>
      <c r="F74" s="275"/>
      <c r="G74" s="275"/>
      <c r="H74" s="275"/>
      <c r="I74" s="275"/>
      <c r="J74" s="290" t="str">
        <f>IF(OR(B73="",COUNT(C74:I74)=0),"",SUM(C74:I74))</f>
        <v/>
      </c>
      <c r="K74" s="275"/>
      <c r="L74" s="275"/>
      <c r="M74" s="288"/>
      <c r="N74" s="275"/>
      <c r="O74" s="289"/>
      <c r="P74" s="287" t="str">
        <f>IF(OR(B73="",COUNT(K74:O74)=0),"",SUM(K74:O74))</f>
        <v/>
      </c>
      <c r="Q74" s="280" t="str">
        <f>IF(OR(B73="",COUNT(C74:I74)+COUNT(K74:O74)=0),"",ROUND(SUM(P74,J74),0))</f>
        <v/>
      </c>
      <c r="R74" s="353" t="str">
        <f ca="1">IF(Q74="","",IF(AP!$E$42="BE",INDIRECT("AP!P"&amp;MATCH(100*Q74/AP!$E$44,AP!$Q$4:$Q$20,-1)+4),Q74))</f>
        <v/>
      </c>
      <c r="S74" s="533"/>
      <c r="T74" s="535"/>
      <c r="U74" s="537"/>
      <c r="V74" s="539"/>
      <c r="W74" s="527"/>
      <c r="X74" s="529"/>
      <c r="Y74" s="281" t="str">
        <f>IF(B73="","",ROUNDUP(AVERAGE(R74,R74,X73),2))</f>
        <v/>
      </c>
      <c r="Z74" s="282" t="str">
        <f>IF(B73="","",IF(TRUNC(Y74,0)=0,0,ROUND(Y74,0)))</f>
        <v/>
      </c>
    </row>
    <row r="75" spans="1:26" ht="12.75" customHeight="1" x14ac:dyDescent="0.2">
      <c r="A75" s="530">
        <v>33</v>
      </c>
      <c r="B75" s="530" t="str">
        <f>IF('1. Halbjahr'!B36&lt;&gt;"", '1. Halbjahr'!B36, "")</f>
        <v/>
      </c>
      <c r="C75" s="283"/>
      <c r="D75" s="264"/>
      <c r="E75" s="264"/>
      <c r="F75" s="264"/>
      <c r="G75" s="264"/>
      <c r="H75" s="264"/>
      <c r="I75" s="264"/>
      <c r="J75" s="284" t="str">
        <f>IF(OR(B75="",COUNT(C75:I75)=0),"",SUM(C75:I75))</f>
        <v/>
      </c>
      <c r="K75" s="267"/>
      <c r="L75" s="268"/>
      <c r="M75" s="267"/>
      <c r="N75" s="264"/>
      <c r="O75" s="268"/>
      <c r="P75" s="269" t="str">
        <f>IF(OR(B75="",COUNT(K75:O75)=0),"",SUM(K75:O75))</f>
        <v/>
      </c>
      <c r="Q75" s="270" t="str">
        <f>IF(OR(B75="",COUNT(C75:I75)+COUNT(K75:O75)=0),"",ROUND(SUM(P75,J75),0))</f>
        <v/>
      </c>
      <c r="R75" s="273" t="str">
        <f ca="1">IF(Q75="","",IF(AP!$E$42="BE",INDIRECT("AP!P"&amp;MATCH(100*Q75/AP!$E$44,AP!$Q$4:$Q$20,-1)+4),Q75))</f>
        <v/>
      </c>
      <c r="S75" s="532"/>
      <c r="T75" s="534"/>
      <c r="U75" s="536"/>
      <c r="V75" s="538" t="str">
        <f>IF(B75="","",SUM(S75:U75))</f>
        <v/>
      </c>
      <c r="W75" s="526" t="str">
        <f>IF(B75="","",IF(ISBLANK(S75),"",IF(AVERAGE(S75:U75)&lt;10,LEFT(AVERAGE(S75:U75),4),LEFT(AVERAGE(S75:U75),5))))</f>
        <v/>
      </c>
      <c r="X75" s="528" t="str">
        <f>IF(B75="","",IF(W75="","",IF(LEFT(W75,1)="0",0,ROUND(W75,0))))</f>
        <v/>
      </c>
      <c r="Y75" s="272" t="str">
        <f>IF(B75="","",ROUNDUP(AVERAGE(R75,R75,X75),2))</f>
        <v/>
      </c>
      <c r="Z75" s="273" t="str">
        <f>IF(B75="","",IF(TRUNC(Y75,0)=0,0,ROUND(Y75,0)))</f>
        <v/>
      </c>
    </row>
    <row r="76" spans="1:26" ht="13.5" customHeight="1" thickBot="1" x14ac:dyDescent="0.25">
      <c r="A76" s="531"/>
      <c r="B76" s="531"/>
      <c r="C76" s="286"/>
      <c r="D76" s="275"/>
      <c r="E76" s="275"/>
      <c r="F76" s="275"/>
      <c r="G76" s="275"/>
      <c r="H76" s="275"/>
      <c r="I76" s="275"/>
      <c r="J76" s="287" t="str">
        <f>IF(OR(B75="",COUNT(C76:I76)=0),"",SUM(C76:I76))</f>
        <v/>
      </c>
      <c r="K76" s="275"/>
      <c r="L76" s="275"/>
      <c r="M76" s="288"/>
      <c r="N76" s="275"/>
      <c r="O76" s="289"/>
      <c r="P76" s="287" t="str">
        <f>IF(OR(B75="",COUNT(K76:O76)=0),"",SUM(K76:O76))</f>
        <v/>
      </c>
      <c r="Q76" s="280" t="str">
        <f>IF(OR(B75="",COUNT(C76:I76)+COUNT(K76:O76)=0),"",ROUND(SUM(P76,J76),0))</f>
        <v/>
      </c>
      <c r="R76" s="293" t="str">
        <f ca="1">IF(Q76="","",IF(AP!$E$42="BE",INDIRECT("AP!P"&amp;MATCH(100*Q76/AP!$E$44,AP!$Q$4:$Q$20,-1)+4),Q76))</f>
        <v/>
      </c>
      <c r="S76" s="533"/>
      <c r="T76" s="535"/>
      <c r="U76" s="537"/>
      <c r="V76" s="539"/>
      <c r="W76" s="527"/>
      <c r="X76" s="529"/>
      <c r="Y76" s="281" t="str">
        <f>IF(B75="","",ROUNDUP(AVERAGE(R76,R76,X75),2))</f>
        <v/>
      </c>
      <c r="Z76" s="282" t="str">
        <f>IF(B75="","",IF(TRUNC(Y76,0)=0,0,ROUND(Y76,0)))</f>
        <v/>
      </c>
    </row>
    <row r="77" spans="1:26" ht="12.75" customHeight="1" x14ac:dyDescent="0.2">
      <c r="A77" s="530">
        <v>34</v>
      </c>
      <c r="B77" s="530" t="str">
        <f>IF('1. Halbjahr'!B37&lt;&gt;"", '1. Halbjahr'!B37, "")</f>
        <v/>
      </c>
      <c r="C77" s="283"/>
      <c r="D77" s="264"/>
      <c r="E77" s="264"/>
      <c r="F77" s="264"/>
      <c r="G77" s="264"/>
      <c r="H77" s="264"/>
      <c r="I77" s="264"/>
      <c r="J77" s="266" t="str">
        <f>IF(OR(B77="",COUNT(C77:I77)=0),"",SUM(C77:I77))</f>
        <v/>
      </c>
      <c r="K77" s="267"/>
      <c r="L77" s="268"/>
      <c r="M77" s="267"/>
      <c r="N77" s="264"/>
      <c r="O77" s="268"/>
      <c r="P77" s="269" t="str">
        <f>IF(OR(B77="",COUNT(K77:O77)=0),"",SUM(K77:O77))</f>
        <v/>
      </c>
      <c r="Q77" s="270" t="str">
        <f>IF(OR(B77="",COUNT(C77:I77)+COUNT(K77:O77)=0),"",ROUND(SUM(P77,J77),0))</f>
        <v/>
      </c>
      <c r="R77" s="271" t="str">
        <f ca="1">IF(Q77="","",IF(AP!$E$42="BE",INDIRECT("AP!P"&amp;MATCH(100*Q77/AP!$E$44,AP!$Q$4:$Q$20,-1)+4),Q77))</f>
        <v/>
      </c>
      <c r="S77" s="532"/>
      <c r="T77" s="534"/>
      <c r="U77" s="536"/>
      <c r="V77" s="538" t="str">
        <f>IF(B77="","",SUM(S77:U77))</f>
        <v/>
      </c>
      <c r="W77" s="526" t="str">
        <f>IF(B77="","",IF(ISBLANK(S77),"",IF(AVERAGE(S77:U77)&lt;10,LEFT(AVERAGE(S77:U77),4),LEFT(AVERAGE(S77:U77),5))))</f>
        <v/>
      </c>
      <c r="X77" s="528" t="str">
        <f>IF(B77="","",IF(W77="","",IF(LEFT(W77,1)="0",0,ROUND(W77,0))))</f>
        <v/>
      </c>
      <c r="Y77" s="272" t="str">
        <f>IF(B77="","",ROUNDUP(AVERAGE(R77,R77,X77),2))</f>
        <v/>
      </c>
      <c r="Z77" s="273" t="str">
        <f>IF(B77="","",IF(TRUNC(Y77,0)=0,0,ROUND(Y77,0)))</f>
        <v/>
      </c>
    </row>
    <row r="78" spans="1:26" ht="13.5" customHeight="1" thickBot="1" x14ac:dyDescent="0.25">
      <c r="A78" s="531"/>
      <c r="B78" s="531"/>
      <c r="C78" s="286"/>
      <c r="D78" s="275"/>
      <c r="E78" s="275"/>
      <c r="F78" s="275"/>
      <c r="G78" s="275"/>
      <c r="H78" s="275"/>
      <c r="I78" s="275"/>
      <c r="J78" s="290" t="str">
        <f>IF(OR(B77="",COUNT(C78:I78)=0),"",SUM(C78:I78))</f>
        <v/>
      </c>
      <c r="K78" s="275"/>
      <c r="L78" s="275"/>
      <c r="M78" s="288"/>
      <c r="N78" s="275"/>
      <c r="O78" s="289"/>
      <c r="P78" s="287" t="str">
        <f>IF(OR(B77="",COUNT(K78:O78)=0),"",SUM(K78:O78))</f>
        <v/>
      </c>
      <c r="Q78" s="280" t="str">
        <f>IF(OR(B77="",COUNT(C78:I78)+COUNT(K78:O78)=0),"",ROUND(SUM(P78,J78),0))</f>
        <v/>
      </c>
      <c r="R78" s="293" t="str">
        <f ca="1">IF(Q78="","",IF(AP!$E$42="BE",INDIRECT("AP!P"&amp;MATCH(100*Q78/AP!$E$44,AP!$Q$4:$Q$20,-1)+4),Q78))</f>
        <v/>
      </c>
      <c r="S78" s="540"/>
      <c r="T78" s="541"/>
      <c r="U78" s="542"/>
      <c r="V78" s="543"/>
      <c r="W78" s="527"/>
      <c r="X78" s="529"/>
      <c r="Y78" s="294" t="str">
        <f>IF(B77="","",ROUNDUP(AVERAGE(R78,R78,X77),2))</f>
        <v/>
      </c>
      <c r="Z78" s="282" t="str">
        <f>IF(B77="","",IF(TRUNC(Y78,0)=0,0,ROUND(Y78,0)))</f>
        <v/>
      </c>
    </row>
    <row r="79" spans="1:26" ht="12.75" customHeight="1" x14ac:dyDescent="0.2">
      <c r="A79" s="530">
        <v>35</v>
      </c>
      <c r="B79" s="530" t="str">
        <f>IF('1. Halbjahr'!B38&lt;&gt;"", '1. Halbjahr'!B38, "")</f>
        <v/>
      </c>
      <c r="C79" s="283"/>
      <c r="D79" s="264"/>
      <c r="E79" s="264"/>
      <c r="F79" s="264"/>
      <c r="G79" s="264"/>
      <c r="H79" s="264"/>
      <c r="I79" s="264"/>
      <c r="J79" s="266" t="str">
        <f>IF(OR(B79="",COUNT(C79:I79)=0),"",SUM(C79:I79))</f>
        <v/>
      </c>
      <c r="K79" s="267"/>
      <c r="L79" s="268"/>
      <c r="M79" s="267"/>
      <c r="N79" s="264"/>
      <c r="O79" s="268"/>
      <c r="P79" s="269" t="str">
        <f>IF(OR(B79="",COUNT(K79:O79)=0),"",SUM(K79:O79))</f>
        <v/>
      </c>
      <c r="Q79" s="270" t="str">
        <f>IF(OR(B79="",COUNT(C79:I79)+COUNT(K79:O79)=0),"",ROUND(SUM(P79,J79),0))</f>
        <v/>
      </c>
      <c r="R79" s="271" t="str">
        <f ca="1">IF(Q79="","",IF(AP!$E$42="BE",INDIRECT("AP!P"&amp;MATCH(100*Q79/AP!$E$44,AP!$Q$4:$Q$20,-1)+4),Q79))</f>
        <v/>
      </c>
      <c r="S79" s="532"/>
      <c r="T79" s="534"/>
      <c r="U79" s="536"/>
      <c r="V79" s="538" t="str">
        <f>IF(B79="","",SUM(S79:U79))</f>
        <v/>
      </c>
      <c r="W79" s="526" t="str">
        <f>IF(B79="","",IF(ISBLANK(S79),"",IF(AVERAGE(S79:U79)&lt;10,LEFT(AVERAGE(S79:U79),4),LEFT(AVERAGE(S79:U79),5))))</f>
        <v/>
      </c>
      <c r="X79" s="528" t="str">
        <f>IF(B79="","",IF(W79="","",IF(LEFT(W79,1)="0",0,ROUND(W79,0))))</f>
        <v/>
      </c>
      <c r="Y79" s="272" t="str">
        <f>IF(B79="","",ROUNDUP(AVERAGE(R79,R79,X79),2))</f>
        <v/>
      </c>
      <c r="Z79" s="273" t="str">
        <f>IF(B79="","",IF(TRUNC(Y79,0)=0,0,ROUND(Y79,0)))</f>
        <v/>
      </c>
    </row>
    <row r="80" spans="1:26" ht="13.5" customHeight="1" thickBot="1" x14ac:dyDescent="0.25">
      <c r="A80" s="531"/>
      <c r="B80" s="531"/>
      <c r="C80" s="291"/>
      <c r="D80" s="292"/>
      <c r="E80" s="292"/>
      <c r="F80" s="292"/>
      <c r="G80" s="292"/>
      <c r="H80" s="292"/>
      <c r="I80" s="292"/>
      <c r="J80" s="295" t="str">
        <f>IF(OR(B79="",COUNT(C80:I80)=0),"",SUM(C80:I80))</f>
        <v/>
      </c>
      <c r="K80" s="292"/>
      <c r="L80" s="292"/>
      <c r="M80" s="277"/>
      <c r="N80" s="292"/>
      <c r="O80" s="278"/>
      <c r="P80" s="287" t="str">
        <f>IF(OR(B79="",COUNT(K80:O80)=0),"",SUM(K80:O80))</f>
        <v/>
      </c>
      <c r="Q80" s="280" t="str">
        <f>IF(OR(B79="",COUNT(C80:I80)+COUNT(K80:O80)=0),"",ROUND(SUM(P80,J80),0))</f>
        <v/>
      </c>
      <c r="R80" s="293" t="str">
        <f ca="1">IF(Q80="","",IF(AP!$E$42="BE",INDIRECT("AP!P"&amp;MATCH(100*Q80/AP!$E$44,AP!$Q$4:$Q$20,-1)+4),Q80))</f>
        <v/>
      </c>
      <c r="S80" s="533"/>
      <c r="T80" s="535"/>
      <c r="U80" s="537"/>
      <c r="V80" s="539"/>
      <c r="W80" s="527"/>
      <c r="X80" s="529"/>
      <c r="Y80" s="281" t="str">
        <f>IF(B79="","",ROUNDUP(AVERAGE(R80,R80,X79),2))</f>
        <v/>
      </c>
      <c r="Z80" s="293" t="str">
        <f>IF(B79="","",IF(TRUNC(Y80,0)=0,0,ROUND(Y80,0)))</f>
        <v/>
      </c>
    </row>
    <row r="81" spans="10:21" x14ac:dyDescent="0.2">
      <c r="J81" s="296"/>
      <c r="S81" s="297"/>
      <c r="T81" s="297"/>
      <c r="U81" s="297"/>
    </row>
    <row r="82" spans="10:21" x14ac:dyDescent="0.2">
      <c r="S82" s="297"/>
      <c r="T82" s="297"/>
      <c r="U82" s="297"/>
    </row>
    <row r="83" spans="10:21" x14ac:dyDescent="0.2">
      <c r="S83" s="297"/>
      <c r="T83" s="297"/>
      <c r="U83" s="297"/>
    </row>
  </sheetData>
  <sheetProtection algorithmName="SHA-512" hashValue="YxhiEhxmng05HmZQvwFtYYtnE4u1D6f0AJcb3a0wWp381kgswx6L2idlylhwtAmExMX5JiKBCH+eXVK94RgsvA==" saltValue="MpNUgH7Tg3lSVrgsWFuISQ==" spinCount="100000" sheet="1" objects="1" scenarios="1" selectLockedCells="1"/>
  <mergeCells count="288">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s>
  <conditionalFormatting sqref="C11 C15 C17 C19 C21 C23 C25 C27 C29 C31 C33 C35 C37 C39 C41 C43 C45 C47 C49 C51 C53 C55 C57 C59 C61 C63 C65 C67 C69 C71 C73 C75 C77 C79">
    <cfRule type="cellIs" dxfId="37" priority="21" stopIfTrue="1" operator="greaterThan">
      <formula>$C$10</formula>
    </cfRule>
  </conditionalFormatting>
  <conditionalFormatting sqref="C13">
    <cfRule type="cellIs" dxfId="36" priority="14" stopIfTrue="1" operator="greaterThan">
      <formula>$C$10</formula>
    </cfRule>
  </conditionalFormatting>
  <conditionalFormatting sqref="C8:I8">
    <cfRule type="cellIs" dxfId="35" priority="15" stopIfTrue="1" operator="equal">
      <formula>"??"</formula>
    </cfRule>
  </conditionalFormatting>
  <conditionalFormatting sqref="C10:I10">
    <cfRule type="cellIs" dxfId="34" priority="17" stopIfTrue="1" operator="equal">
      <formula>"??"</formula>
    </cfRule>
  </conditionalFormatting>
  <conditionalFormatting sqref="C12:I12 C14:I14 C16:I16 C18:I18 C20:I20">
    <cfRule type="cellIs" dxfId="33" priority="10" stopIfTrue="1" operator="notEqual">
      <formula>C11</formula>
    </cfRule>
  </conditionalFormatting>
  <conditionalFormatting sqref="C22:I22 K22:O22 C24:I24 K24:O24 C26:I26 K26:O26 C28:I28 K28:O28 C30:I30 K30:O30 C32:I32 K32:O32 C34:I34 K34:O34 C36:I36 K36:O36 C38:I38 K38:O38 C40:I40 K40:O40 C42:I42 K42:O42 C44:I44 K44:O44 C46:I46 K46:O46 C48:I48 K48:O48 C50:I50 K50:O50 C52:I52 K52:O52 C54:I54 K54:O54 C56:I56 K56:O56 C58:I58 K58:O58 C60:I60 K60:O60 C62:I62 K62:O62 C64:I64 K64:O64 C66:I66 K66:O66 C68:I68 K68:O68 C70:I70 K70:O70 C72:I72 K72:O72 C74:I74 K74:O74 C76:I76 K76:O76 C78:I78 K78:O78 C80:I80 K80:O80">
    <cfRule type="cellIs" dxfId="32" priority="35" stopIfTrue="1" operator="notEqual">
      <formula>C21</formula>
    </cfRule>
  </conditionalFormatting>
  <conditionalFormatting sqref="D11 D15 D17 D19 D21 D23 D25 D27 D29 D31 D33 D35 D37 D39 D41 D43 D45 D47 D49 D51 D53 D55 D57 D59 D61 D63 D65 D67 D69 D71 D73 D75 D77 D79">
    <cfRule type="cellIs" dxfId="31" priority="22" stopIfTrue="1" operator="greaterThan">
      <formula>$D$10</formula>
    </cfRule>
  </conditionalFormatting>
  <conditionalFormatting sqref="D13">
    <cfRule type="cellIs" dxfId="30" priority="13" stopIfTrue="1" operator="greaterThan">
      <formula>$D$10</formula>
    </cfRule>
  </conditionalFormatting>
  <conditionalFormatting sqref="E11 E15 E17 E19 E21 E23 E25 E27 E29 E31 E33 E35 E37 E39 E41 E43 E45 E47 E49 E51 E53 E55 E57 E59 E61 E63 E65 E67 E69 E71 E73 E75 E77 E79">
    <cfRule type="cellIs" dxfId="29" priority="23" stopIfTrue="1" operator="greaterThan">
      <formula>$E$10</formula>
    </cfRule>
  </conditionalFormatting>
  <conditionalFormatting sqref="E13">
    <cfRule type="cellIs" dxfId="28" priority="12" stopIfTrue="1" operator="greaterThan">
      <formula>$E$10</formula>
    </cfRule>
  </conditionalFormatting>
  <conditionalFormatting sqref="F11 F15 F17 F19 F21 F23 F25 F27 F29 F31 F33 F35 F37 F39 F41 F43 F45 F47 F49 F51 F53 F55 F57 F59 F61 F63 F65 F67 F69 F71 F73 F75 F77 F79">
    <cfRule type="cellIs" dxfId="27" priority="24" stopIfTrue="1" operator="greaterThan">
      <formula>$F$10</formula>
    </cfRule>
  </conditionalFormatting>
  <conditionalFormatting sqref="F13">
    <cfRule type="cellIs" dxfId="26" priority="11" stopIfTrue="1" operator="greaterThan">
      <formula>$F$10</formula>
    </cfRule>
  </conditionalFormatting>
  <conditionalFormatting sqref="G11 G15 G17 G19 G21 G23 G25 G27 G29 G31 G33 G35 G37 G39 G41 G43 G45 G47 G49 G51 G53 G55 G57 G59 G61 G63 G65 G67 G69 G71 G73 G75 G77 G79">
    <cfRule type="cellIs" dxfId="25" priority="36" stopIfTrue="1" operator="greaterThan">
      <formula>$G$10</formula>
    </cfRule>
  </conditionalFormatting>
  <conditionalFormatting sqref="G13">
    <cfRule type="cellIs" dxfId="24" priority="9" stopIfTrue="1" operator="greaterThan">
      <formula>$G$10</formula>
    </cfRule>
  </conditionalFormatting>
  <conditionalFormatting sqref="H11">
    <cfRule type="cellIs" dxfId="23" priority="8" stopIfTrue="1" operator="greaterThan">
      <formula>$H$10</formula>
    </cfRule>
  </conditionalFormatting>
  <conditionalFormatting sqref="H13 H15 H17 H19 H21 H23 H25 H27 H29 H31 H33 H35 H37 H39 H41 H43 H45 H47 H49 H51 H53 H55 H57 H59 H61 H63 H65 H67 H69 H71 H73 H75 H77 H79">
    <cfRule type="cellIs" dxfId="22" priority="37" stopIfTrue="1" operator="greaterThan">
      <formula>$H$10</formula>
    </cfRule>
  </conditionalFormatting>
  <conditionalFormatting sqref="I11">
    <cfRule type="cellIs" dxfId="21" priority="7" stopIfTrue="1" operator="greaterThan">
      <formula>$I$10</formula>
    </cfRule>
  </conditionalFormatting>
  <conditionalFormatting sqref="I13 I15 I17 I19 I21 I23 I25 I27 I29 I31 I33 I35 I37 I39 I41 I43 I45 I47 I49 I51 I53 I55 I57 I59 I61 I63 I65 I67 I69 I71 I73 I75 I77 I79">
    <cfRule type="cellIs" dxfId="20" priority="38" stopIfTrue="1" operator="greaterThan">
      <formula>$I$10</formula>
    </cfRule>
  </conditionalFormatting>
  <conditionalFormatting sqref="K11 K13 K15 K17 K21 K23 K25 K27 K29 K31 K33 K35 K37 K39 K41 K43 K45 K47 K49 K51 K53 K55 K57 K59 K61 K63 K65 K67 K69 K71 K73 K75 K77 K79">
    <cfRule type="cellIs" dxfId="19" priority="25" stopIfTrue="1" operator="greaterThan">
      <formula>$K$10</formula>
    </cfRule>
  </conditionalFormatting>
  <conditionalFormatting sqref="K19">
    <cfRule type="cellIs" dxfId="18" priority="6" stopIfTrue="1" operator="greaterThan">
      <formula>$K$10</formula>
    </cfRule>
  </conditionalFormatting>
  <conditionalFormatting sqref="K10:O10">
    <cfRule type="cellIs" dxfId="17" priority="16" stopIfTrue="1" operator="equal">
      <formula>"??"</formula>
    </cfRule>
  </conditionalFormatting>
  <conditionalFormatting sqref="K12:O12 K14:O14 K16:O16 K18:O18 K20:O20">
    <cfRule type="cellIs" dxfId="16" priority="1" stopIfTrue="1" operator="notEqual">
      <formula>K11</formula>
    </cfRule>
  </conditionalFormatting>
  <conditionalFormatting sqref="L11 L13 L15 L17 L21 L23 L25 L27 L29 L31 L33 L35 L37 L39 L41 L43 L45 L47 L49 L51 L53 L55 L57 L59 L61 L63 L65 L67 L69 L71 L73 L75 L77 L79">
    <cfRule type="cellIs" dxfId="15" priority="26" stopIfTrue="1" operator="greaterThan">
      <formula>$L$10</formula>
    </cfRule>
  </conditionalFormatting>
  <conditionalFormatting sqref="L19">
    <cfRule type="cellIs" dxfId="14" priority="5" stopIfTrue="1" operator="greaterThan">
      <formula>$L$10</formula>
    </cfRule>
  </conditionalFormatting>
  <conditionalFormatting sqref="M11 M13 M15 M17 M21 M23 M25 M27 M29 M31 M33 M35 M37 M39 M41 M43 M45 M47 M49 M51 M53 M55 M57 M59 M61 M63 M65 M67 M69 M71 M73 M75 M77 M79">
    <cfRule type="cellIs" dxfId="13" priority="27" stopIfTrue="1" operator="greaterThan">
      <formula>$M$10</formula>
    </cfRule>
  </conditionalFormatting>
  <conditionalFormatting sqref="M19">
    <cfRule type="cellIs" dxfId="12" priority="4" stopIfTrue="1" operator="greaterThan">
      <formula>$M$10</formula>
    </cfRule>
  </conditionalFormatting>
  <conditionalFormatting sqref="N11">
    <cfRule type="cellIs" dxfId="11" priority="3" stopIfTrue="1" operator="greaterThan">
      <formula>$N$10</formula>
    </cfRule>
  </conditionalFormatting>
  <conditionalFormatting sqref="N13 N15 N17 N19 N21 N23 N25 N27 N29 N31 N33 N35 N37 N39 N41 N43 N45 N47 N49 N51 N53 N55 N57 N59 N61 N63 N65 N67 N69 N71 N73 N75 N77 N79">
    <cfRule type="cellIs" dxfId="10" priority="28" stopIfTrue="1" operator="greaterThan">
      <formula>$N$10</formula>
    </cfRule>
  </conditionalFormatting>
  <conditionalFormatting sqref="O11">
    <cfRule type="cellIs" dxfId="9" priority="2" stopIfTrue="1" operator="greaterThan">
      <formula>$O$10</formula>
    </cfRule>
  </conditionalFormatting>
  <conditionalFormatting sqref="O13 O15 O17 O19 O21 O23 O25 O27 O29 O31 O33 O35 O37 O39 O41 O43 O45 O47 O49 O51 O53 O55 O57 O59 O61 O63 O65 O67 O69 O71 O73 O75 O77 O79">
    <cfRule type="cellIs" dxfId="8" priority="29" stopIfTrue="1" operator="greaterThan">
      <formula>$O$10</formula>
    </cfRule>
  </conditionalFormatting>
  <conditionalFormatting sqref="S11">
    <cfRule type="cellIs" dxfId="7" priority="20" stopIfTrue="1" operator="greaterThan">
      <formula>$S$10</formula>
    </cfRule>
  </conditionalFormatting>
  <conditionalFormatting sqref="S13 S15 S17 S19 S21 S23 S25 S27 S29 S31 S33 S35 S37 S39 S41 S43 S45 S47 S49 S51 S53 S55 S57 S59 S61 S63 S65 S67 S69 S71 S73 S75 S77 S79">
    <cfRule type="cellIs" dxfId="6" priority="30" stopIfTrue="1" operator="greaterThan">
      <formula>$S$10</formula>
    </cfRule>
  </conditionalFormatting>
  <conditionalFormatting sqref="T11">
    <cfRule type="cellIs" dxfId="5" priority="19" stopIfTrue="1" operator="greaterThan">
      <formula>$T$10</formula>
    </cfRule>
  </conditionalFormatting>
  <conditionalFormatting sqref="T13 T15 T17 T19 T21 T23 T25 T27 T29 T31 T33 T35 T37 T39 T41 T43 T45 T47 T49 T51 T53 T55 T57 T59 T61 T63 T65 T67 T69 T71 T73 T75 T77 T79">
    <cfRule type="cellIs" dxfId="4" priority="31" stopIfTrue="1" operator="greaterThan">
      <formula>$T$10</formula>
    </cfRule>
  </conditionalFormatting>
  <conditionalFormatting sqref="U11">
    <cfRule type="cellIs" dxfId="3" priority="18" stopIfTrue="1" operator="greaterThan">
      <formula>$U$10</formula>
    </cfRule>
  </conditionalFormatting>
  <conditionalFormatting sqref="U13 U15 U17 U19 U21 U23 U25 U27 U29 U31 U33 U35 U37 U39 U41 U43 U45 U47 U49 U51 U53 U55 U57 U59 U61 U63 U65 U67 U69 U71 U73 U75 U77 U79">
    <cfRule type="cellIs" dxfId="2" priority="32" stopIfTrue="1" operator="greaterThan">
      <formula>$U$10</formula>
    </cfRule>
  </conditionalFormatting>
  <conditionalFormatting sqref="Z11 R11:R80 Z13 Z15 Z17 Z19 Z21 Z23 Z25 Z27 Z29 Z31 Z33 Z35 Z37 Z39 Z41 Z43 Z45 Z47 Z49 Z51 Z53 Z55 Z57 Z59 Z61 Z63 Z65 Z67 Z69 Z71 Z73 Z75 Z77 Z79">
    <cfRule type="cellIs" dxfId="1" priority="33" stopIfTrue="1" operator="notEqual">
      <formula>R11</formula>
    </cfRule>
  </conditionalFormatting>
  <conditionalFormatting sqref="Z12 Z14 Z16 Z18 Z20 Z22 Z24 Z26 Z28 Z30 Z32 Z34 Z36 Z38 Z40 Z42 Z44 Z46 Z48 Z50 Z52 Z54 Z56 Z58 Z60 Z62 Z64 Z66 Z68 Z70 Z72 Z74 Z76 Z78 Z80">
    <cfRule type="cellIs" dxfId="0" priority="34" stopIfTrue="1" operator="notEqual">
      <formula>Z11</formula>
    </cfRule>
  </conditionalFormatting>
  <printOptions horizontalCentered="1" gridLines="1"/>
  <pageMargins left="0.55118110236220474" right="0.47244094488188981" top="0.27559055118110237" bottom="0.23622047244094491" header="0.19685039370078741" footer="0.15748031496062992"/>
  <pageSetup paperSize="9" scale="65" fitToHeight="0" orientation="landscape" horizontalDpi="4294967293" r:id="rId1"/>
  <headerFooter alignWithMargins="0"/>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23"/>
  <dimension ref="A1:G39"/>
  <sheetViews>
    <sheetView workbookViewId="0"/>
  </sheetViews>
  <sheetFormatPr baseColWidth="10" defaultRowHeight="12.75" x14ac:dyDescent="0.2"/>
  <cols>
    <col min="1" max="1" width="11.42578125" style="79"/>
    <col min="2" max="2" width="23.140625" style="79" customWidth="1"/>
    <col min="3" max="4" width="11.42578125" style="79"/>
    <col min="5" max="5" width="12.140625" style="79" customWidth="1"/>
    <col min="6" max="16384" width="11.42578125" style="79"/>
  </cols>
  <sheetData>
    <row r="1" spans="1:7" ht="15" x14ac:dyDescent="0.25">
      <c r="B1" s="96" t="s">
        <v>121</v>
      </c>
      <c r="F1" s="144"/>
    </row>
    <row r="2" spans="1:7" x14ac:dyDescent="0.2">
      <c r="A2" s="80"/>
      <c r="B2" s="81" t="s">
        <v>7</v>
      </c>
      <c r="C2" s="82" t="str">
        <f>+IF('1. Halbjahr'!B1="","",'1. Halbjahr'!B1)</f>
        <v/>
      </c>
      <c r="D2" s="83"/>
      <c r="E2" s="79" t="s">
        <v>48</v>
      </c>
      <c r="G2" s="95"/>
    </row>
    <row r="3" spans="1:7" x14ac:dyDescent="0.2">
      <c r="A3" s="84" t="s">
        <v>2</v>
      </c>
      <c r="B3" s="85" t="s">
        <v>3</v>
      </c>
      <c r="C3" s="145" t="s">
        <v>47</v>
      </c>
      <c r="D3" s="354"/>
      <c r="G3" s="95"/>
    </row>
    <row r="4" spans="1:7" x14ac:dyDescent="0.2">
      <c r="A4" s="84">
        <v>1</v>
      </c>
      <c r="B4" s="85" t="str">
        <f>IF('1. Halbjahr'!B4&lt;&gt;"", '1. Halbjahr'!B4, "")</f>
        <v/>
      </c>
      <c r="C4" s="146"/>
      <c r="D4" s="355"/>
      <c r="G4" s="95"/>
    </row>
    <row r="5" spans="1:7" x14ac:dyDescent="0.2">
      <c r="A5" s="84">
        <v>2</v>
      </c>
      <c r="B5" s="85" t="str">
        <f>IF('1. Halbjahr'!B5&lt;&gt;"", '1. Halbjahr'!B5, "")</f>
        <v/>
      </c>
      <c r="C5" s="146"/>
      <c r="D5" s="355"/>
      <c r="G5" s="95"/>
    </row>
    <row r="6" spans="1:7" x14ac:dyDescent="0.2">
      <c r="A6" s="84">
        <v>3</v>
      </c>
      <c r="B6" s="85" t="str">
        <f>IF('1. Halbjahr'!B6&lt;&gt;"", '1. Halbjahr'!B6, "")</f>
        <v/>
      </c>
      <c r="C6" s="146"/>
      <c r="D6" s="355"/>
      <c r="G6" s="95"/>
    </row>
    <row r="7" spans="1:7" x14ac:dyDescent="0.2">
      <c r="A7" s="84">
        <v>4</v>
      </c>
      <c r="B7" s="85" t="str">
        <f>IF('1. Halbjahr'!B7&lt;&gt;"", '1. Halbjahr'!B7, "")</f>
        <v/>
      </c>
      <c r="C7" s="146"/>
      <c r="D7" s="355"/>
      <c r="G7" s="95"/>
    </row>
    <row r="8" spans="1:7" x14ac:dyDescent="0.2">
      <c r="A8" s="84">
        <v>5</v>
      </c>
      <c r="B8" s="85" t="str">
        <f>IF('1. Halbjahr'!B8&lt;&gt;"", '1. Halbjahr'!B8, "")</f>
        <v/>
      </c>
      <c r="C8" s="146"/>
      <c r="D8" s="355"/>
      <c r="G8" s="95"/>
    </row>
    <row r="9" spans="1:7" x14ac:dyDescent="0.2">
      <c r="A9" s="84">
        <v>6</v>
      </c>
      <c r="B9" s="85" t="str">
        <f>IF('1. Halbjahr'!B9&lt;&gt;"", '1. Halbjahr'!B9, "")</f>
        <v/>
      </c>
      <c r="C9" s="146"/>
      <c r="D9" s="355"/>
      <c r="G9" s="95"/>
    </row>
    <row r="10" spans="1:7" x14ac:dyDescent="0.2">
      <c r="A10" s="84">
        <v>7</v>
      </c>
      <c r="B10" s="85" t="str">
        <f>IF('1. Halbjahr'!B10&lt;&gt;"", '1. Halbjahr'!B10, "")</f>
        <v/>
      </c>
      <c r="C10" s="146"/>
      <c r="D10" s="355"/>
      <c r="G10" s="95"/>
    </row>
    <row r="11" spans="1:7" x14ac:dyDescent="0.2">
      <c r="A11" s="84">
        <v>8</v>
      </c>
      <c r="B11" s="85" t="str">
        <f>IF('1. Halbjahr'!B11&lt;&gt;"", '1. Halbjahr'!B11, "")</f>
        <v/>
      </c>
      <c r="C11" s="146"/>
      <c r="D11" s="355"/>
      <c r="G11" s="95"/>
    </row>
    <row r="12" spans="1:7" x14ac:dyDescent="0.2">
      <c r="A12" s="84">
        <v>9</v>
      </c>
      <c r="B12" s="85" t="str">
        <f>IF('1. Halbjahr'!B12&lt;&gt;"", '1. Halbjahr'!B12, "")</f>
        <v/>
      </c>
      <c r="C12" s="146"/>
      <c r="D12" s="355"/>
      <c r="G12" s="95"/>
    </row>
    <row r="13" spans="1:7" x14ac:dyDescent="0.2">
      <c r="A13" s="84">
        <v>10</v>
      </c>
      <c r="B13" s="85" t="str">
        <f>IF('1. Halbjahr'!B13&lt;&gt;"", '1. Halbjahr'!B13, "")</f>
        <v/>
      </c>
      <c r="C13" s="146"/>
      <c r="D13" s="355"/>
      <c r="G13" s="95"/>
    </row>
    <row r="14" spans="1:7" x14ac:dyDescent="0.2">
      <c r="A14" s="84">
        <v>11</v>
      </c>
      <c r="B14" s="85" t="str">
        <f>IF('1. Halbjahr'!B14&lt;&gt;"", '1. Halbjahr'!B14, "")</f>
        <v/>
      </c>
      <c r="C14" s="146"/>
      <c r="D14" s="355"/>
      <c r="G14" s="95"/>
    </row>
    <row r="15" spans="1:7" x14ac:dyDescent="0.2">
      <c r="A15" s="84">
        <v>12</v>
      </c>
      <c r="B15" s="85" t="str">
        <f>IF('1. Halbjahr'!B15&lt;&gt;"", '1. Halbjahr'!B15, "")</f>
        <v/>
      </c>
      <c r="C15" s="146"/>
      <c r="D15" s="355"/>
      <c r="G15" s="95"/>
    </row>
    <row r="16" spans="1:7" x14ac:dyDescent="0.2">
      <c r="A16" s="84">
        <v>13</v>
      </c>
      <c r="B16" s="85" t="str">
        <f>IF('1. Halbjahr'!B16&lt;&gt;"", '1. Halbjahr'!B16, "")</f>
        <v/>
      </c>
      <c r="C16" s="146"/>
      <c r="D16" s="355"/>
      <c r="G16" s="95"/>
    </row>
    <row r="17" spans="1:7" x14ac:dyDescent="0.2">
      <c r="A17" s="84">
        <v>14</v>
      </c>
      <c r="B17" s="85" t="str">
        <f>IF('1. Halbjahr'!B17&lt;&gt;"", '1. Halbjahr'!B17, "")</f>
        <v/>
      </c>
      <c r="C17" s="146"/>
      <c r="D17" s="355"/>
      <c r="G17" s="95"/>
    </row>
    <row r="18" spans="1:7" x14ac:dyDescent="0.2">
      <c r="A18" s="84">
        <v>15</v>
      </c>
      <c r="B18" s="85" t="str">
        <f>IF('1. Halbjahr'!B18&lt;&gt;"", '1. Halbjahr'!B18, "")</f>
        <v/>
      </c>
      <c r="C18" s="146"/>
      <c r="D18" s="355"/>
      <c r="G18" s="95"/>
    </row>
    <row r="19" spans="1:7" x14ac:dyDescent="0.2">
      <c r="A19" s="84">
        <v>16</v>
      </c>
      <c r="B19" s="85" t="str">
        <f>IF('1. Halbjahr'!B19&lt;&gt;"", '1. Halbjahr'!B19, "")</f>
        <v/>
      </c>
      <c r="C19" s="146"/>
      <c r="D19" s="355"/>
      <c r="G19" s="95"/>
    </row>
    <row r="20" spans="1:7" x14ac:dyDescent="0.2">
      <c r="A20" s="84">
        <v>17</v>
      </c>
      <c r="B20" s="85" t="str">
        <f>IF('1. Halbjahr'!B20&lt;&gt;"", '1. Halbjahr'!B20, "")</f>
        <v/>
      </c>
      <c r="C20" s="146"/>
      <c r="D20" s="355"/>
      <c r="G20" s="95"/>
    </row>
    <row r="21" spans="1:7" x14ac:dyDescent="0.2">
      <c r="A21" s="84">
        <v>18</v>
      </c>
      <c r="B21" s="85" t="str">
        <f>IF('1. Halbjahr'!B21&lt;&gt;"", '1. Halbjahr'!B21, "")</f>
        <v/>
      </c>
      <c r="C21" s="146"/>
      <c r="D21" s="355"/>
      <c r="G21" s="95"/>
    </row>
    <row r="22" spans="1:7" x14ac:dyDescent="0.2">
      <c r="A22" s="84">
        <v>19</v>
      </c>
      <c r="B22" s="85" t="str">
        <f>IF('1. Halbjahr'!B22&lt;&gt;"", '1. Halbjahr'!B22, "")</f>
        <v/>
      </c>
      <c r="C22" s="146"/>
      <c r="D22" s="355"/>
      <c r="G22" s="95"/>
    </row>
    <row r="23" spans="1:7" x14ac:dyDescent="0.2">
      <c r="A23" s="84">
        <v>20</v>
      </c>
      <c r="B23" s="85" t="str">
        <f>IF('1. Halbjahr'!B23&lt;&gt;"", '1. Halbjahr'!B23, "")</f>
        <v/>
      </c>
      <c r="C23" s="146"/>
      <c r="D23" s="355"/>
      <c r="G23" s="95"/>
    </row>
    <row r="24" spans="1:7" x14ac:dyDescent="0.2">
      <c r="A24" s="84">
        <v>21</v>
      </c>
      <c r="B24" s="85" t="str">
        <f>IF('1. Halbjahr'!B24&lt;&gt;"", '1. Halbjahr'!B24, "")</f>
        <v/>
      </c>
      <c r="C24" s="146"/>
      <c r="D24" s="355"/>
      <c r="G24" s="95"/>
    </row>
    <row r="25" spans="1:7" x14ac:dyDescent="0.2">
      <c r="A25" s="84">
        <v>22</v>
      </c>
      <c r="B25" s="85" t="str">
        <f>IF('1. Halbjahr'!B25&lt;&gt;"", '1. Halbjahr'!B25, "")</f>
        <v/>
      </c>
      <c r="C25" s="146"/>
      <c r="D25" s="355"/>
      <c r="G25" s="95"/>
    </row>
    <row r="26" spans="1:7" x14ac:dyDescent="0.2">
      <c r="A26" s="84">
        <v>23</v>
      </c>
      <c r="B26" s="85" t="str">
        <f>IF('1. Halbjahr'!B26&lt;&gt;"", '1. Halbjahr'!B26, "")</f>
        <v/>
      </c>
      <c r="C26" s="146"/>
      <c r="D26" s="355"/>
      <c r="G26" s="95"/>
    </row>
    <row r="27" spans="1:7" x14ac:dyDescent="0.2">
      <c r="A27" s="84">
        <v>24</v>
      </c>
      <c r="B27" s="85" t="str">
        <f>IF('1. Halbjahr'!B27&lt;&gt;"", '1. Halbjahr'!B27, "")</f>
        <v/>
      </c>
      <c r="C27" s="146"/>
      <c r="D27" s="355"/>
      <c r="G27" s="95"/>
    </row>
    <row r="28" spans="1:7" x14ac:dyDescent="0.2">
      <c r="A28" s="84">
        <v>25</v>
      </c>
      <c r="B28" s="85" t="str">
        <f>IF('1. Halbjahr'!B28&lt;&gt;"", '1. Halbjahr'!B28, "")</f>
        <v/>
      </c>
      <c r="C28" s="146"/>
      <c r="D28" s="355"/>
      <c r="G28" s="95"/>
    </row>
    <row r="29" spans="1:7" x14ac:dyDescent="0.2">
      <c r="A29" s="84">
        <v>26</v>
      </c>
      <c r="B29" s="85" t="str">
        <f>IF('1. Halbjahr'!B29&lt;&gt;"", '1. Halbjahr'!B29, "")</f>
        <v/>
      </c>
      <c r="C29" s="146"/>
      <c r="D29" s="355"/>
      <c r="G29" s="95"/>
    </row>
    <row r="30" spans="1:7" x14ac:dyDescent="0.2">
      <c r="A30" s="84">
        <v>27</v>
      </c>
      <c r="B30" s="85" t="str">
        <f>IF('1. Halbjahr'!B30&lt;&gt;"", '1. Halbjahr'!B30, "")</f>
        <v/>
      </c>
      <c r="C30" s="146"/>
      <c r="D30" s="355"/>
      <c r="G30" s="95"/>
    </row>
    <row r="31" spans="1:7" x14ac:dyDescent="0.2">
      <c r="A31" s="84">
        <v>28</v>
      </c>
      <c r="B31" s="85" t="str">
        <f>IF('1. Halbjahr'!B31&lt;&gt;"", '1. Halbjahr'!B31, "")</f>
        <v/>
      </c>
      <c r="C31" s="146"/>
      <c r="D31" s="355"/>
      <c r="G31" s="95"/>
    </row>
    <row r="32" spans="1:7" x14ac:dyDescent="0.2">
      <c r="A32" s="84">
        <v>29</v>
      </c>
      <c r="B32" s="85" t="str">
        <f>IF('1. Halbjahr'!B32&lt;&gt;"", '1. Halbjahr'!B32, "")</f>
        <v/>
      </c>
      <c r="C32" s="146"/>
      <c r="D32" s="355"/>
      <c r="G32" s="95"/>
    </row>
    <row r="33" spans="1:7" x14ac:dyDescent="0.2">
      <c r="A33" s="84">
        <v>30</v>
      </c>
      <c r="B33" s="85" t="str">
        <f>IF('1. Halbjahr'!B33&lt;&gt;"", '1. Halbjahr'!B33, "")</f>
        <v/>
      </c>
      <c r="C33" s="146"/>
      <c r="D33" s="355"/>
      <c r="G33" s="95"/>
    </row>
    <row r="34" spans="1:7" x14ac:dyDescent="0.2">
      <c r="A34" s="84">
        <v>31</v>
      </c>
      <c r="B34" s="85" t="str">
        <f>IF('1. Halbjahr'!B34&lt;&gt;"", '1. Halbjahr'!B34, "")</f>
        <v/>
      </c>
      <c r="C34" s="146"/>
      <c r="D34" s="355"/>
      <c r="G34" s="95"/>
    </row>
    <row r="35" spans="1:7" x14ac:dyDescent="0.2">
      <c r="A35" s="84">
        <v>32</v>
      </c>
      <c r="B35" s="85" t="str">
        <f>IF('1. Halbjahr'!B35&lt;&gt;"", '1. Halbjahr'!B35, "")</f>
        <v/>
      </c>
      <c r="C35" s="146"/>
      <c r="D35" s="355"/>
      <c r="G35" s="95"/>
    </row>
    <row r="36" spans="1:7" x14ac:dyDescent="0.2">
      <c r="A36" s="84">
        <v>33</v>
      </c>
      <c r="B36" s="85" t="str">
        <f>IF('1. Halbjahr'!B36&lt;&gt;"", '1. Halbjahr'!B36, "")</f>
        <v/>
      </c>
      <c r="C36" s="146"/>
      <c r="D36" s="355"/>
      <c r="G36" s="95"/>
    </row>
    <row r="37" spans="1:7" x14ac:dyDescent="0.2">
      <c r="A37" s="84">
        <v>34</v>
      </c>
      <c r="B37" s="85" t="str">
        <f>IF('1. Halbjahr'!B37&lt;&gt;"", '1. Halbjahr'!B37, "")</f>
        <v/>
      </c>
      <c r="C37" s="146"/>
      <c r="D37" s="355"/>
      <c r="G37" s="95"/>
    </row>
    <row r="38" spans="1:7" x14ac:dyDescent="0.2">
      <c r="A38" s="84">
        <v>35</v>
      </c>
      <c r="B38" s="85" t="str">
        <f>IF('1. Halbjahr'!B38&lt;&gt;"", '1. Halbjahr'!B38, "")</f>
        <v/>
      </c>
      <c r="C38" s="146"/>
      <c r="D38" s="355"/>
      <c r="G38" s="95"/>
    </row>
    <row r="39" spans="1:7" x14ac:dyDescent="0.2">
      <c r="A39" s="95"/>
      <c r="B39" s="95"/>
      <c r="C39" s="95"/>
      <c r="D39" s="95"/>
      <c r="E39" s="95"/>
      <c r="F39" s="95"/>
      <c r="G39" s="95"/>
    </row>
  </sheetData>
  <sheetProtection algorithmName="SHA-512" hashValue="zjs6VK74LlbID3eTFaVEFatGxzE25BB1HVCwS9HUTbO6vKWIX/BdSYRoqiH/d2nQx3bZT7vix0PTU24W05TL/Q==" saltValue="FlXvq0Km4BZUnDPC2HkPig==" spinCount="100000" sheet="1" objects="1" scenarios="1"/>
  <dataValidations count="1">
    <dataValidation type="list" allowBlank="1" showInputMessage="1" showErrorMessage="1" sqref="D4:D38" xr:uid="{00000000-0002-0000-1500-000000000000}">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indexed="34"/>
  </sheetPr>
  <dimension ref="A1:R59"/>
  <sheetViews>
    <sheetView showGridLines="0" zoomScale="115" zoomScaleNormal="115" workbookViewId="0">
      <selection activeCell="C7" sqref="C7"/>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28</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2,0                      15   </v>
      </c>
      <c r="C43" s="162">
        <f>ROUNDDOWN(Q4/500*$H$30, 1)*5</f>
        <v>35</v>
      </c>
      <c r="D43" s="162">
        <f>C44+0.5</f>
        <v>33.5</v>
      </c>
      <c r="E43" s="173"/>
      <c r="F43" s="174" t="str">
        <f>IF(ABS(SUM($A$43:A43))&gt;1, "ALARM","")</f>
        <v/>
      </c>
      <c r="G43" s="175"/>
    </row>
    <row r="44" spans="1:13" ht="12.75" customHeight="1" x14ac:dyDescent="0.2">
      <c r="A44" s="166"/>
      <c r="B44" s="169" t="str">
        <f>IF(C44&lt;D44,"ALARM!   Breite zu klein", TEXT(C44-D44+0.5,"#0,0")&amp;"                      "&amp;"14   ")</f>
        <v xml:space="preserve">1,5                      14   </v>
      </c>
      <c r="C44" s="160">
        <f t="shared" ref="C44:C57" si="5">ROUNDDOWN(Q5/500*$H$30, 1)*5</f>
        <v>33</v>
      </c>
      <c r="D44" s="160">
        <f t="shared" ref="D44:D56" si="6">C45+0.5</f>
        <v>32</v>
      </c>
      <c r="E44" s="176"/>
      <c r="F44" s="155" t="str">
        <f>IF(ABS(SUM($A$43:A44))&gt;1, "ALARM","")</f>
        <v/>
      </c>
      <c r="G44" s="177"/>
    </row>
    <row r="45" spans="1:13" ht="12.75" customHeight="1" x14ac:dyDescent="0.2">
      <c r="A45" s="167"/>
      <c r="B45" s="170" t="str">
        <f>IF(C45&lt;D45,"ALARM!   Breite zu klein", TEXT(C45-D45+0.5,"#0,0")&amp;"                      "&amp;"13   ")</f>
        <v xml:space="preserve">2,0                      13   </v>
      </c>
      <c r="C45" s="163">
        <f t="shared" si="5"/>
        <v>31.5</v>
      </c>
      <c r="D45" s="163">
        <f t="shared" si="6"/>
        <v>30</v>
      </c>
      <c r="E45" s="176"/>
      <c r="F45" s="155" t="str">
        <f>IF(ABS(SUM($A$43:A45))&gt;1, "ALARM","")</f>
        <v/>
      </c>
      <c r="G45" s="177"/>
    </row>
    <row r="46" spans="1:13" ht="12.75" customHeight="1" x14ac:dyDescent="0.2">
      <c r="A46" s="166"/>
      <c r="B46" s="168" t="str">
        <f>IF(C46&lt;D46,"ALARM!   Breite zu klein", TEXT(C46-D46+0.5,"#0,0")&amp;"                      "&amp;"12   ")</f>
        <v xml:space="preserve">1,5                      12   </v>
      </c>
      <c r="C46" s="162">
        <f t="shared" si="5"/>
        <v>29.5</v>
      </c>
      <c r="D46" s="162">
        <f t="shared" si="6"/>
        <v>28.5</v>
      </c>
      <c r="E46" s="173"/>
      <c r="F46" s="174" t="str">
        <f>IF(ABS(SUM($A$43:A46))&gt;1, "ALARM","")</f>
        <v/>
      </c>
      <c r="G46" s="175"/>
    </row>
    <row r="47" spans="1:13" ht="12.75" customHeight="1" x14ac:dyDescent="0.2">
      <c r="A47" s="166"/>
      <c r="B47" s="169" t="str">
        <f>IF(C47&lt;D47,"ALARM!   Breite zu klein", TEXT(C47-D47+0.5,"#0,0")&amp;"                      "&amp;"11   ")</f>
        <v xml:space="preserve">2,0                      11   </v>
      </c>
      <c r="C47" s="160">
        <f t="shared" si="5"/>
        <v>28</v>
      </c>
      <c r="D47" s="160">
        <f t="shared" si="6"/>
        <v>26.5</v>
      </c>
      <c r="E47" s="176"/>
      <c r="F47" s="155" t="str">
        <f>IF(ABS(SUM($A$43:A47))&gt;1, "ALARM","")</f>
        <v/>
      </c>
      <c r="G47" s="177"/>
    </row>
    <row r="48" spans="1:13" ht="12.75" customHeight="1" x14ac:dyDescent="0.2">
      <c r="A48" s="166"/>
      <c r="B48" s="170" t="str">
        <f>IF(C48&lt;D48,"ALARM!   Breite zu klein", TEXT(C48-D48+0.5,"#0,0")&amp;"                      "&amp;"10   ")</f>
        <v xml:space="preserve">1,5                      10   </v>
      </c>
      <c r="C48" s="163">
        <f t="shared" si="5"/>
        <v>26</v>
      </c>
      <c r="D48" s="163">
        <f t="shared" si="6"/>
        <v>25</v>
      </c>
      <c r="E48" s="176"/>
      <c r="F48" s="155" t="str">
        <f>IF(ABS(SUM($A$43:A48))&gt;1, "ALARM","")</f>
        <v/>
      </c>
      <c r="G48" s="177"/>
    </row>
    <row r="49" spans="1:7" ht="12.75" customHeight="1" x14ac:dyDescent="0.2">
      <c r="A49" s="165"/>
      <c r="B49" s="168" t="str">
        <f>IF(C49&lt;D49,"ALARM!   Breite zu klein", TEXT(C49-D49+0.5,"#0,0")&amp;"                      "&amp;" 9   ")</f>
        <v xml:space="preserve">2,0                       9   </v>
      </c>
      <c r="C49" s="162">
        <f t="shared" si="5"/>
        <v>24.5</v>
      </c>
      <c r="D49" s="162">
        <f t="shared" si="6"/>
        <v>23</v>
      </c>
      <c r="E49" s="173"/>
      <c r="F49" s="174" t="str">
        <f>IF(ABS(SUM($A$43:A49))&gt;1, "ALARM","")</f>
        <v/>
      </c>
      <c r="G49" s="175"/>
    </row>
    <row r="50" spans="1:7" ht="12.75" customHeight="1" x14ac:dyDescent="0.2">
      <c r="A50" s="166"/>
      <c r="B50" s="169" t="str">
        <f>IF(C50&lt;D50,"ALARM!   Breite zu klein", TEXT(C50-D50+0.5,"#0,0")&amp;"                      "&amp;" 8   ")</f>
        <v xml:space="preserve">1,5                       8   </v>
      </c>
      <c r="C50" s="160">
        <f t="shared" si="5"/>
        <v>22.5</v>
      </c>
      <c r="D50" s="160">
        <f t="shared" si="6"/>
        <v>21.5</v>
      </c>
      <c r="E50" s="176"/>
      <c r="F50" s="155" t="str">
        <f>IF(ABS(SUM($A$43:A50))&gt;1, "ALARM","")</f>
        <v/>
      </c>
      <c r="G50" s="177"/>
    </row>
    <row r="51" spans="1:7" ht="12.75" customHeight="1" x14ac:dyDescent="0.2">
      <c r="A51" s="167"/>
      <c r="B51" s="170" t="str">
        <f>IF(C51&lt;D51,"ALARM!   Breite zu klein", TEXT(C51-D51+0.5,"#0,0")&amp;"                      "&amp;" 7   ")</f>
        <v xml:space="preserve">2,0                       7   </v>
      </c>
      <c r="C51" s="163">
        <f t="shared" si="5"/>
        <v>21</v>
      </c>
      <c r="D51" s="163">
        <f t="shared" si="6"/>
        <v>19.5</v>
      </c>
      <c r="E51" s="176"/>
      <c r="F51" s="155" t="str">
        <f>IF(ABS(SUM($A$43:A51))&gt;1, "ALARM","")</f>
        <v/>
      </c>
      <c r="G51" s="177"/>
    </row>
    <row r="52" spans="1:7" ht="12.75" customHeight="1" x14ac:dyDescent="0.2">
      <c r="A52" s="166"/>
      <c r="B52" s="168" t="str">
        <f>IF(C52&lt;D52,"ALARM!   Breite zu klein", TEXT(C52-D52+0.5,"#0,0")&amp;"                      "&amp;" 6   ")</f>
        <v xml:space="preserve">1,5                       6   </v>
      </c>
      <c r="C52" s="162">
        <f t="shared" si="5"/>
        <v>19</v>
      </c>
      <c r="D52" s="162">
        <f t="shared" si="6"/>
        <v>18</v>
      </c>
      <c r="E52" s="173"/>
      <c r="F52" s="174" t="str">
        <f>IF(ABS(SUM($A$43:A52))&gt;1, "ALARM","")</f>
        <v/>
      </c>
      <c r="G52" s="175"/>
    </row>
    <row r="53" spans="1:7" ht="12.75" customHeight="1" x14ac:dyDescent="0.2">
      <c r="A53" s="166"/>
      <c r="B53" s="169" t="str">
        <f>IF(C53&lt;D53,"ALARM!   Breite zu klein", TEXT(C53-D53+0.5,"#0,0")&amp;"                      "&amp;" 5   ")</f>
        <v xml:space="preserve">2,0                       5   </v>
      </c>
      <c r="C53" s="160">
        <f t="shared" si="5"/>
        <v>17.5</v>
      </c>
      <c r="D53" s="160">
        <f t="shared" si="6"/>
        <v>16</v>
      </c>
      <c r="E53" s="176"/>
      <c r="F53" s="155" t="str">
        <f>IF(ABS(SUM($A$43:A53))&gt;1, "ALARM","")</f>
        <v/>
      </c>
      <c r="G53" s="177"/>
    </row>
    <row r="54" spans="1:7" ht="12.75" customHeight="1" x14ac:dyDescent="0.2">
      <c r="A54" s="166"/>
      <c r="B54" s="170" t="str">
        <f>IF(C54&lt;D54,"ALARM!   Breite zu klein", TEXT(C54-D54+0.5,"#0,0")&amp;"                      "&amp;" 4   ")</f>
        <v xml:space="preserve">1,5                       4   </v>
      </c>
      <c r="C54" s="163">
        <f t="shared" si="5"/>
        <v>15.5</v>
      </c>
      <c r="D54" s="163">
        <f t="shared" si="6"/>
        <v>14.5</v>
      </c>
      <c r="E54" s="176"/>
      <c r="F54" s="155" t="str">
        <f>IF(ABS(SUM($A$43:A54))&gt;1, "ALARM","")</f>
        <v/>
      </c>
      <c r="G54" s="177"/>
    </row>
    <row r="55" spans="1:7" ht="12.75" customHeight="1" x14ac:dyDescent="0.2">
      <c r="A55" s="165"/>
      <c r="B55" s="168" t="str">
        <f>IF(C55&lt;D55,"ALARM!   Breite zu klein", TEXT(C55-D55+0.5,"#0,0")&amp;"                      "&amp;" 3   ")</f>
        <v xml:space="preserve">2,5                       3   </v>
      </c>
      <c r="C55" s="162">
        <f t="shared" si="5"/>
        <v>14</v>
      </c>
      <c r="D55" s="162">
        <f t="shared" si="6"/>
        <v>12</v>
      </c>
      <c r="E55" s="173"/>
      <c r="F55" s="174" t="str">
        <f>IF(ABS(SUM($A$43:A55))&gt;1, "ALARM","")</f>
        <v/>
      </c>
      <c r="G55" s="175"/>
    </row>
    <row r="56" spans="1:7" ht="12.75" customHeight="1" x14ac:dyDescent="0.2">
      <c r="A56" s="166"/>
      <c r="B56" s="169" t="str">
        <f>IF(C56&lt;D56,"ALARM!   Breite zu klein", TEXT(C56-D56+0.5,"#0,0")&amp;"                      "&amp;" 2   ")</f>
        <v xml:space="preserve">2,5                       2   </v>
      </c>
      <c r="C56" s="160">
        <f t="shared" si="5"/>
        <v>11.5</v>
      </c>
      <c r="D56" s="160">
        <f t="shared" si="6"/>
        <v>9.5</v>
      </c>
      <c r="E56" s="176"/>
      <c r="F56" s="155" t="str">
        <f>IF(ABS(SUM($A$43:A56))&gt;1, "ALARM","")</f>
        <v/>
      </c>
      <c r="G56" s="177"/>
    </row>
    <row r="57" spans="1:7" ht="12.75" customHeight="1" x14ac:dyDescent="0.2">
      <c r="A57" s="167"/>
      <c r="B57" s="170" t="str">
        <f>IF(C57&lt;D57,"ALARM!   Breite zu klein", TEXT(C57-D57+0.5,"#0,0")&amp;"                      "&amp;" 1   ")</f>
        <v xml:space="preserve">2,5                       1   </v>
      </c>
      <c r="C57" s="163">
        <f t="shared" si="5"/>
        <v>9</v>
      </c>
      <c r="D57" s="163">
        <f>ROUNDUP(H34/500*$H$30,1)*5</f>
        <v>7</v>
      </c>
      <c r="E57" s="178"/>
      <c r="F57" s="155" t="str">
        <f>IF(ABS(SUM($A$43:A57))&gt;1, "ALARM","")</f>
        <v/>
      </c>
      <c r="G57" s="179"/>
    </row>
    <row r="58" spans="1:7" ht="12.75" customHeight="1" thickBot="1" x14ac:dyDescent="0.25">
      <c r="A58" s="171"/>
      <c r="B58" s="168" t="str">
        <f>IF(C58&lt;D58,"ALARM!   Breite zu klein", TEXT(C58-D58+0.5,"#0,0")&amp;"                      "&amp;" 0   ")</f>
        <v xml:space="preserve">7,0                       0   </v>
      </c>
      <c r="C58" s="161">
        <f>D57-0.5</f>
        <v>6.5</v>
      </c>
      <c r="D58" s="164">
        <v>0</v>
      </c>
      <c r="E58" s="180"/>
      <c r="F58" s="180" t="str">
        <f>IF(ABS(SUM($A$43:A58))&gt;1, "ALARM","")</f>
        <v/>
      </c>
      <c r="G58" s="181"/>
    </row>
    <row r="59" spans="1:7" x14ac:dyDescent="0.2">
      <c r="B59" s="172"/>
    </row>
  </sheetData>
  <sheetProtection algorithmName="SHA-512" hashValue="mVo6IRTpjPBUyZjzoOsMBszEEgmG8s+TzMXLaAPLT0FLryDpZK7EuZjha25dr5f2REUqMCLt4Qp4flvVW39Qig==" saltValue="G6pgw+IiMPNQiW3yOOtqHQ=="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95" priority="1" operator="equal">
      <formula>"ALARM!   Breite zu klein"</formula>
    </cfRule>
  </conditionalFormatting>
  <conditionalFormatting sqref="D4:D38">
    <cfRule type="expression" dxfId="94" priority="3" stopIfTrue="1">
      <formula>$H$3="Punkte"</formula>
    </cfRule>
    <cfRule type="expression" dxfId="93" priority="4" stopIfTrue="1">
      <formula>$H$3="BE"</formula>
    </cfRule>
  </conditionalFormatting>
  <conditionalFormatting sqref="F43:F58">
    <cfRule type="cellIs" dxfId="92" priority="2" operator="equal">
      <formula>"ALARM"</formula>
    </cfRule>
  </conditionalFormatting>
  <dataValidations count="2">
    <dataValidation type="list" allowBlank="1" showInputMessage="1" showErrorMessage="1" sqref="H3" xr:uid="{00000000-0002-0000-0200-000000000000}">
      <formula1>"BE,Punkte"</formula1>
    </dataValidation>
    <dataValidation type="list" allowBlank="1" showInputMessage="1" showErrorMessage="1" sqref="H32" xr:uid="{00000000-0002-0000-02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rgb="FFFFCC66"/>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69</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18</v>
      </c>
      <c r="D43" s="162">
        <f>C44+0.5</f>
        <v>17.5</v>
      </c>
      <c r="E43" s="173"/>
      <c r="F43" s="174" t="str">
        <f>IF(ABS(SUM($A$43:A43))&gt;1, "ALARM","")</f>
        <v/>
      </c>
      <c r="G43" s="175"/>
    </row>
    <row r="44" spans="1:13" ht="12.75" customHeight="1" x14ac:dyDescent="0.2">
      <c r="A44" s="166"/>
      <c r="B44" s="169" t="str">
        <f>IF(C44&lt;D44,"ALARM!   Breite zu klein", TEXT(C44-D44+0.5,"#0,0")&amp;"                      "&amp;"14   ")</f>
        <v xml:space="preserve">1,0                      14   </v>
      </c>
      <c r="C44" s="160">
        <f t="shared" ref="C44:C57" si="5">ROUNDDOWN(Q5/500*$H$30, 1)*5</f>
        <v>17</v>
      </c>
      <c r="D44" s="160">
        <f t="shared" ref="D44:D56" si="6">C45+0.5</f>
        <v>16.5</v>
      </c>
      <c r="E44" s="176"/>
      <c r="F44" s="155" t="str">
        <f>IF(ABS(SUM($A$43:A44))&gt;1, "ALARM","")</f>
        <v/>
      </c>
      <c r="G44" s="177"/>
    </row>
    <row r="45" spans="1:13" ht="12.75" customHeight="1" x14ac:dyDescent="0.2">
      <c r="A45" s="167"/>
      <c r="B45" s="170" t="str">
        <f>IF(C45&lt;D45,"ALARM!   Breite zu klein", TEXT(C45-D45+0.5,"#0,0")&amp;"                      "&amp;"13   ")</f>
        <v xml:space="preserve">1,0                      13   </v>
      </c>
      <c r="C45" s="163">
        <f t="shared" si="5"/>
        <v>16</v>
      </c>
      <c r="D45" s="163">
        <f t="shared" si="6"/>
        <v>15.5</v>
      </c>
      <c r="E45" s="176"/>
      <c r="F45" s="155" t="str">
        <f>IF(ABS(SUM($A$43:A45))&gt;1, "ALARM","")</f>
        <v/>
      </c>
      <c r="G45" s="177"/>
    </row>
    <row r="46" spans="1:13" ht="12.75" customHeight="1" x14ac:dyDescent="0.2">
      <c r="A46" s="166"/>
      <c r="B46" s="168" t="str">
        <f>IF(C46&lt;D46,"ALARM!   Breite zu klein", TEXT(C46-D46+0.5,"#0,0")&amp;"                      "&amp;"12   ")</f>
        <v xml:space="preserve">1,0                      12   </v>
      </c>
      <c r="C46" s="162">
        <f t="shared" si="5"/>
        <v>15</v>
      </c>
      <c r="D46" s="162">
        <f t="shared" si="6"/>
        <v>14.5</v>
      </c>
      <c r="E46" s="173"/>
      <c r="F46" s="174" t="str">
        <f>IF(ABS(SUM($A$43:A46))&gt;1, "ALARM","")</f>
        <v/>
      </c>
      <c r="G46" s="175"/>
    </row>
    <row r="47" spans="1:13" ht="12.75" customHeight="1" x14ac:dyDescent="0.2">
      <c r="A47" s="166"/>
      <c r="B47" s="169" t="str">
        <f>IF(C47&lt;D47,"ALARM!   Breite zu klein", TEXT(C47-D47+0.5,"#0,0")&amp;"                      "&amp;"11   ")</f>
        <v xml:space="preserve">0,5                      11   </v>
      </c>
      <c r="C47" s="160">
        <f t="shared" si="5"/>
        <v>14</v>
      </c>
      <c r="D47" s="160">
        <f t="shared" si="6"/>
        <v>14</v>
      </c>
      <c r="E47" s="176"/>
      <c r="F47" s="155" t="str">
        <f>IF(ABS(SUM($A$43:A47))&gt;1, "ALARM","")</f>
        <v/>
      </c>
      <c r="G47" s="177"/>
    </row>
    <row r="48" spans="1:13" ht="12.75" customHeight="1" x14ac:dyDescent="0.2">
      <c r="A48" s="166"/>
      <c r="B48" s="170" t="str">
        <f>IF(C48&lt;D48,"ALARM!   Breite zu klein", TEXT(C48-D48+0.5,"#0,0")&amp;"                      "&amp;"10   ")</f>
        <v xml:space="preserve">1,0                      10   </v>
      </c>
      <c r="C48" s="163">
        <f t="shared" si="5"/>
        <v>13.5</v>
      </c>
      <c r="D48" s="163">
        <f t="shared" si="6"/>
        <v>13</v>
      </c>
      <c r="E48" s="176"/>
      <c r="F48" s="155" t="str">
        <f>IF(ABS(SUM($A$43:A48))&gt;1, "ALARM","")</f>
        <v/>
      </c>
      <c r="G48" s="177"/>
    </row>
    <row r="49" spans="1:7" ht="12.75" customHeight="1" x14ac:dyDescent="0.2">
      <c r="A49" s="165"/>
      <c r="B49" s="168" t="str">
        <f>IF(C49&lt;D49,"ALARM!   Breite zu klein", TEXT(C49-D49+0.5,"#0,0")&amp;"                      "&amp;" 9   ")</f>
        <v xml:space="preserve">1,0                       9   </v>
      </c>
      <c r="C49" s="162">
        <f t="shared" si="5"/>
        <v>12.5</v>
      </c>
      <c r="D49" s="162">
        <f t="shared" si="6"/>
        <v>12</v>
      </c>
      <c r="E49" s="173"/>
      <c r="F49" s="174" t="str">
        <f>IF(ABS(SUM($A$43:A49))&gt;1, "ALARM","")</f>
        <v/>
      </c>
      <c r="G49" s="175"/>
    </row>
    <row r="50" spans="1:7" ht="12.75" customHeight="1" x14ac:dyDescent="0.2">
      <c r="A50" s="166"/>
      <c r="B50" s="169" t="str">
        <f>IF(C50&lt;D50,"ALARM!   Breite zu klein", TEXT(C50-D50+0.5,"#0,0")&amp;"                      "&amp;" 8   ")</f>
        <v xml:space="preserve">1,0                       8   </v>
      </c>
      <c r="C50" s="160">
        <f t="shared" si="5"/>
        <v>11.5</v>
      </c>
      <c r="D50" s="160">
        <f t="shared" si="6"/>
        <v>11</v>
      </c>
      <c r="E50" s="176"/>
      <c r="F50" s="155" t="str">
        <f>IF(ABS(SUM($A$43:A50))&gt;1, "ALARM","")</f>
        <v/>
      </c>
      <c r="G50" s="177"/>
    </row>
    <row r="51" spans="1:7" ht="12.75" customHeight="1" x14ac:dyDescent="0.2">
      <c r="A51" s="167"/>
      <c r="B51" s="170" t="str">
        <f>IF(C51&lt;D51,"ALARM!   Breite zu klein", TEXT(C51-D51+0.5,"#0,0")&amp;"                      "&amp;" 7   ")</f>
        <v xml:space="preserve">1,0                       7   </v>
      </c>
      <c r="C51" s="163">
        <f t="shared" si="5"/>
        <v>10.5</v>
      </c>
      <c r="D51" s="163">
        <f t="shared" si="6"/>
        <v>10</v>
      </c>
      <c r="E51" s="176"/>
      <c r="F51" s="155" t="str">
        <f>IF(ABS(SUM($A$43:A51))&gt;1, "ALARM","")</f>
        <v/>
      </c>
      <c r="G51" s="177"/>
    </row>
    <row r="52" spans="1:7" ht="12.75" customHeight="1" x14ac:dyDescent="0.2">
      <c r="A52" s="166"/>
      <c r="B52" s="168" t="str">
        <f>IF(C52&lt;D52,"ALARM!   Breite zu klein", TEXT(C52-D52+0.5,"#0,0")&amp;"                      "&amp;" 6   ")</f>
        <v xml:space="preserve">0,5                       6   </v>
      </c>
      <c r="C52" s="162">
        <f t="shared" si="5"/>
        <v>9.5</v>
      </c>
      <c r="D52" s="162">
        <f t="shared" si="6"/>
        <v>9.5</v>
      </c>
      <c r="E52" s="173"/>
      <c r="F52" s="174" t="str">
        <f>IF(ABS(SUM($A$43:A52))&gt;1, "ALARM","")</f>
        <v/>
      </c>
      <c r="G52" s="175"/>
    </row>
    <row r="53" spans="1:7" ht="12.75" customHeight="1" x14ac:dyDescent="0.2">
      <c r="A53" s="166"/>
      <c r="B53" s="169" t="str">
        <f>IF(C53&lt;D53,"ALARM!   Breite zu klein", TEXT(C53-D53+0.5,"#0,0")&amp;"                      "&amp;" 5   ")</f>
        <v xml:space="preserve">1,0                       5   </v>
      </c>
      <c r="C53" s="160">
        <f t="shared" si="5"/>
        <v>9</v>
      </c>
      <c r="D53" s="160">
        <f t="shared" si="6"/>
        <v>8.5</v>
      </c>
      <c r="E53" s="176"/>
      <c r="F53" s="155" t="str">
        <f>IF(ABS(SUM($A$43:A53))&gt;1, "ALARM","")</f>
        <v/>
      </c>
      <c r="G53" s="177"/>
    </row>
    <row r="54" spans="1:7" ht="12.75" customHeight="1" x14ac:dyDescent="0.2">
      <c r="A54" s="166"/>
      <c r="B54" s="170" t="str">
        <f>IF(C54&lt;D54,"ALARM!   Breite zu klein", TEXT(C54-D54+0.5,"#0,0")&amp;"                      "&amp;" 4   ")</f>
        <v xml:space="preserve">1,0                       4   </v>
      </c>
      <c r="C54" s="163">
        <f t="shared" si="5"/>
        <v>8</v>
      </c>
      <c r="D54" s="163">
        <f t="shared" si="6"/>
        <v>7.5</v>
      </c>
      <c r="E54" s="176"/>
      <c r="F54" s="155" t="str">
        <f>IF(ABS(SUM($A$43:A54))&gt;1, "ALARM","")</f>
        <v/>
      </c>
      <c r="G54" s="177"/>
    </row>
    <row r="55" spans="1:7" ht="12.75" customHeight="1" x14ac:dyDescent="0.2">
      <c r="A55" s="165"/>
      <c r="B55" s="168" t="str">
        <f>IF(C55&lt;D55,"ALARM!   Breite zu klein", TEXT(C55-D55+0.5,"#0,0")&amp;"                      "&amp;" 3   ")</f>
        <v xml:space="preserve">1,0                       3   </v>
      </c>
      <c r="C55" s="162">
        <f t="shared" si="5"/>
        <v>7</v>
      </c>
      <c r="D55" s="162">
        <f t="shared" si="6"/>
        <v>6.5</v>
      </c>
      <c r="E55" s="173"/>
      <c r="F55" s="174" t="str">
        <f>IF(ABS(SUM($A$43:A55))&gt;1, "ALARM","")</f>
        <v/>
      </c>
      <c r="G55" s="175"/>
    </row>
    <row r="56" spans="1:7" ht="12.75" customHeight="1" x14ac:dyDescent="0.2">
      <c r="A56" s="166"/>
      <c r="B56" s="169" t="str">
        <f>IF(C56&lt;D56,"ALARM!   Breite zu klein", TEXT(C56-D56+0.5,"#0,0")&amp;"                      "&amp;" 2   ")</f>
        <v xml:space="preserve">1,5                       2   </v>
      </c>
      <c r="C56" s="160">
        <f t="shared" si="5"/>
        <v>6</v>
      </c>
      <c r="D56" s="160">
        <f t="shared" si="6"/>
        <v>5</v>
      </c>
      <c r="E56" s="176"/>
      <c r="F56" s="155" t="str">
        <f>IF(ABS(SUM($A$43:A56))&gt;1, "ALARM","")</f>
        <v/>
      </c>
      <c r="G56" s="177"/>
    </row>
    <row r="57" spans="1:7" ht="12.75" customHeight="1" x14ac:dyDescent="0.2">
      <c r="A57" s="167"/>
      <c r="B57" s="170" t="str">
        <f>IF(C57&lt;D57,"ALARM!   Breite zu klein", TEXT(C57-D57+0.5,"#0,0")&amp;"                      "&amp;" 1   ")</f>
        <v xml:space="preserve">1,0                       1   </v>
      </c>
      <c r="C57" s="163">
        <f t="shared" si="5"/>
        <v>4.5</v>
      </c>
      <c r="D57" s="163">
        <f>ROUNDUP(H34/500*$H$30,1)*5</f>
        <v>3.9999999999999996</v>
      </c>
      <c r="E57" s="178"/>
      <c r="F57" s="155" t="str">
        <f>IF(ABS(SUM($A$43:A57))&gt;1, "ALARM","")</f>
        <v/>
      </c>
      <c r="G57" s="179"/>
    </row>
    <row r="58" spans="1:7" ht="12.75" customHeight="1" thickBot="1" x14ac:dyDescent="0.25">
      <c r="A58" s="171"/>
      <c r="B58" s="168" t="str">
        <f>IF(C58&lt;D58,"ALARM!   Breite zu klein", TEXT(C58-D58+0.5,"#0,0")&amp;"                      "&amp;" 0   ")</f>
        <v xml:space="preserve">4,0                       0   </v>
      </c>
      <c r="C58" s="161">
        <f>D57-0.5</f>
        <v>3.4999999999999996</v>
      </c>
      <c r="D58" s="164">
        <v>0</v>
      </c>
      <c r="E58" s="180"/>
      <c r="F58" s="180" t="str">
        <f>IF(ABS(SUM($A$43:A58))&gt;1, "ALARM","")</f>
        <v/>
      </c>
      <c r="G58" s="181"/>
    </row>
    <row r="59" spans="1:7" x14ac:dyDescent="0.2">
      <c r="B59" s="172"/>
    </row>
  </sheetData>
  <sheetProtection algorithmName="SHA-512" hashValue="vbHblA5LDEMVNBn37XJhtIC6+5Tdvc+0sbAAzbziXm3BKUFoZLxVu5LkXIdf1GTvoY19BPnDljAZyH40ADv9kw==" saltValue="ISQHOmvLbeY+A9mw4C4Ztg=="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91" priority="1" operator="equal">
      <formula>"ALARM!   Breite zu klein"</formula>
    </cfRule>
  </conditionalFormatting>
  <conditionalFormatting sqref="D4:D38">
    <cfRule type="expression" dxfId="90" priority="3" stopIfTrue="1">
      <formula>$H$3="Punkte"</formula>
    </cfRule>
    <cfRule type="expression" dxfId="89" priority="4" stopIfTrue="1">
      <formula>$H$3="BE"</formula>
    </cfRule>
  </conditionalFormatting>
  <conditionalFormatting sqref="F43:F58">
    <cfRule type="cellIs" dxfId="88" priority="2" operator="equal">
      <formula>"ALARM"</formula>
    </cfRule>
  </conditionalFormatting>
  <dataValidations count="2">
    <dataValidation type="list" allowBlank="1" showInputMessage="1" showErrorMessage="1" sqref="H3" xr:uid="{00000000-0002-0000-0300-000000000000}">
      <formula1>"BE,Punkte"</formula1>
    </dataValidation>
    <dataValidation type="list" allowBlank="1" showInputMessage="1" showErrorMessage="1" sqref="H32" xr:uid="{00000000-0002-0000-03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rgb="FFFFCC66"/>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70</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18</v>
      </c>
      <c r="D43" s="162">
        <f>C44+0.5</f>
        <v>17.5</v>
      </c>
      <c r="E43" s="173"/>
      <c r="F43" s="174" t="str">
        <f>IF(ABS(SUM($A$43:A43))&gt;1, "ALARM","")</f>
        <v/>
      </c>
      <c r="G43" s="175"/>
    </row>
    <row r="44" spans="1:13" ht="12.75" customHeight="1" x14ac:dyDescent="0.2">
      <c r="A44" s="166"/>
      <c r="B44" s="169" t="str">
        <f>IF(C44&lt;D44,"ALARM!   Breite zu klein", TEXT(C44-D44+0.5,"#0,0")&amp;"                      "&amp;"14   ")</f>
        <v xml:space="preserve">1,0                      14   </v>
      </c>
      <c r="C44" s="160">
        <f t="shared" ref="C44:C57" si="5">ROUNDDOWN(Q5/500*$H$30, 1)*5</f>
        <v>17</v>
      </c>
      <c r="D44" s="160">
        <f t="shared" ref="D44:D56" si="6">C45+0.5</f>
        <v>16.5</v>
      </c>
      <c r="E44" s="176"/>
      <c r="F44" s="155" t="str">
        <f>IF(ABS(SUM($A$43:A44))&gt;1, "ALARM","")</f>
        <v/>
      </c>
      <c r="G44" s="177"/>
    </row>
    <row r="45" spans="1:13" ht="12.75" customHeight="1" x14ac:dyDescent="0.2">
      <c r="A45" s="167"/>
      <c r="B45" s="170" t="str">
        <f>IF(C45&lt;D45,"ALARM!   Breite zu klein", TEXT(C45-D45+0.5,"#0,0")&amp;"                      "&amp;"13   ")</f>
        <v xml:space="preserve">1,0                      13   </v>
      </c>
      <c r="C45" s="163">
        <f t="shared" si="5"/>
        <v>16</v>
      </c>
      <c r="D45" s="163">
        <f t="shared" si="6"/>
        <v>15.5</v>
      </c>
      <c r="E45" s="176"/>
      <c r="F45" s="155" t="str">
        <f>IF(ABS(SUM($A$43:A45))&gt;1, "ALARM","")</f>
        <v/>
      </c>
      <c r="G45" s="177"/>
    </row>
    <row r="46" spans="1:13" ht="12.75" customHeight="1" x14ac:dyDescent="0.2">
      <c r="A46" s="166"/>
      <c r="B46" s="168" t="str">
        <f>IF(C46&lt;D46,"ALARM!   Breite zu klein", TEXT(C46-D46+0.5,"#0,0")&amp;"                      "&amp;"12   ")</f>
        <v xml:space="preserve">1,0                      12   </v>
      </c>
      <c r="C46" s="162">
        <f t="shared" si="5"/>
        <v>15</v>
      </c>
      <c r="D46" s="162">
        <f t="shared" si="6"/>
        <v>14.5</v>
      </c>
      <c r="E46" s="173"/>
      <c r="F46" s="174" t="str">
        <f>IF(ABS(SUM($A$43:A46))&gt;1, "ALARM","")</f>
        <v/>
      </c>
      <c r="G46" s="175"/>
    </row>
    <row r="47" spans="1:13" ht="12.75" customHeight="1" x14ac:dyDescent="0.2">
      <c r="A47" s="166"/>
      <c r="B47" s="169" t="str">
        <f>IF(C47&lt;D47,"ALARM!   Breite zu klein", TEXT(C47-D47+0.5,"#0,0")&amp;"                      "&amp;"11   ")</f>
        <v xml:space="preserve">0,5                      11   </v>
      </c>
      <c r="C47" s="160">
        <f t="shared" si="5"/>
        <v>14</v>
      </c>
      <c r="D47" s="160">
        <f t="shared" si="6"/>
        <v>14</v>
      </c>
      <c r="E47" s="176"/>
      <c r="F47" s="155" t="str">
        <f>IF(ABS(SUM($A$43:A47))&gt;1, "ALARM","")</f>
        <v/>
      </c>
      <c r="G47" s="177"/>
    </row>
    <row r="48" spans="1:13" ht="12.75" customHeight="1" x14ac:dyDescent="0.2">
      <c r="A48" s="166"/>
      <c r="B48" s="170" t="str">
        <f>IF(C48&lt;D48,"ALARM!   Breite zu klein", TEXT(C48-D48+0.5,"#0,0")&amp;"                      "&amp;"10   ")</f>
        <v xml:space="preserve">1,0                      10   </v>
      </c>
      <c r="C48" s="163">
        <f t="shared" si="5"/>
        <v>13.5</v>
      </c>
      <c r="D48" s="163">
        <f t="shared" si="6"/>
        <v>13</v>
      </c>
      <c r="E48" s="176"/>
      <c r="F48" s="155" t="str">
        <f>IF(ABS(SUM($A$43:A48))&gt;1, "ALARM","")</f>
        <v/>
      </c>
      <c r="G48" s="177"/>
    </row>
    <row r="49" spans="1:7" ht="12.75" customHeight="1" x14ac:dyDescent="0.2">
      <c r="A49" s="165"/>
      <c r="B49" s="168" t="str">
        <f>IF(C49&lt;D49,"ALARM!   Breite zu klein", TEXT(C49-D49+0.5,"#0,0")&amp;"                      "&amp;" 9   ")</f>
        <v xml:space="preserve">1,0                       9   </v>
      </c>
      <c r="C49" s="162">
        <f t="shared" si="5"/>
        <v>12.5</v>
      </c>
      <c r="D49" s="162">
        <f t="shared" si="6"/>
        <v>12</v>
      </c>
      <c r="E49" s="173"/>
      <c r="F49" s="174" t="str">
        <f>IF(ABS(SUM($A$43:A49))&gt;1, "ALARM","")</f>
        <v/>
      </c>
      <c r="G49" s="175"/>
    </row>
    <row r="50" spans="1:7" ht="12.75" customHeight="1" x14ac:dyDescent="0.2">
      <c r="A50" s="166"/>
      <c r="B50" s="169" t="str">
        <f>IF(C50&lt;D50,"ALARM!   Breite zu klein", TEXT(C50-D50+0.5,"#0,0")&amp;"                      "&amp;" 8   ")</f>
        <v xml:space="preserve">1,0                       8   </v>
      </c>
      <c r="C50" s="160">
        <f t="shared" si="5"/>
        <v>11.5</v>
      </c>
      <c r="D50" s="160">
        <f t="shared" si="6"/>
        <v>11</v>
      </c>
      <c r="E50" s="176"/>
      <c r="F50" s="155" t="str">
        <f>IF(ABS(SUM($A$43:A50))&gt;1, "ALARM","")</f>
        <v/>
      </c>
      <c r="G50" s="177"/>
    </row>
    <row r="51" spans="1:7" ht="12.75" customHeight="1" x14ac:dyDescent="0.2">
      <c r="A51" s="167"/>
      <c r="B51" s="170" t="str">
        <f>IF(C51&lt;D51,"ALARM!   Breite zu klein", TEXT(C51-D51+0.5,"#0,0")&amp;"                      "&amp;" 7   ")</f>
        <v xml:space="preserve">1,0                       7   </v>
      </c>
      <c r="C51" s="163">
        <f t="shared" si="5"/>
        <v>10.5</v>
      </c>
      <c r="D51" s="163">
        <f t="shared" si="6"/>
        <v>10</v>
      </c>
      <c r="E51" s="176"/>
      <c r="F51" s="155" t="str">
        <f>IF(ABS(SUM($A$43:A51))&gt;1, "ALARM","")</f>
        <v/>
      </c>
      <c r="G51" s="177"/>
    </row>
    <row r="52" spans="1:7" ht="12.75" customHeight="1" x14ac:dyDescent="0.2">
      <c r="A52" s="166"/>
      <c r="B52" s="168" t="str">
        <f>IF(C52&lt;D52,"ALARM!   Breite zu klein", TEXT(C52-D52+0.5,"#0,0")&amp;"                      "&amp;" 6   ")</f>
        <v xml:space="preserve">0,5                       6   </v>
      </c>
      <c r="C52" s="162">
        <f t="shared" si="5"/>
        <v>9.5</v>
      </c>
      <c r="D52" s="162">
        <f t="shared" si="6"/>
        <v>9.5</v>
      </c>
      <c r="E52" s="173"/>
      <c r="F52" s="174" t="str">
        <f>IF(ABS(SUM($A$43:A52))&gt;1, "ALARM","")</f>
        <v/>
      </c>
      <c r="G52" s="175"/>
    </row>
    <row r="53" spans="1:7" ht="12.75" customHeight="1" x14ac:dyDescent="0.2">
      <c r="A53" s="166"/>
      <c r="B53" s="169" t="str">
        <f>IF(C53&lt;D53,"ALARM!   Breite zu klein", TEXT(C53-D53+0.5,"#0,0")&amp;"                      "&amp;" 5   ")</f>
        <v xml:space="preserve">1,0                       5   </v>
      </c>
      <c r="C53" s="160">
        <f t="shared" si="5"/>
        <v>9</v>
      </c>
      <c r="D53" s="160">
        <f t="shared" si="6"/>
        <v>8.5</v>
      </c>
      <c r="E53" s="176"/>
      <c r="F53" s="155" t="str">
        <f>IF(ABS(SUM($A$43:A53))&gt;1, "ALARM","")</f>
        <v/>
      </c>
      <c r="G53" s="177"/>
    </row>
    <row r="54" spans="1:7" ht="12.75" customHeight="1" x14ac:dyDescent="0.2">
      <c r="A54" s="166"/>
      <c r="B54" s="170" t="str">
        <f>IF(C54&lt;D54,"ALARM!   Breite zu klein", TEXT(C54-D54+0.5,"#0,0")&amp;"                      "&amp;" 4   ")</f>
        <v xml:space="preserve">1,0                       4   </v>
      </c>
      <c r="C54" s="163">
        <f t="shared" si="5"/>
        <v>8</v>
      </c>
      <c r="D54" s="163">
        <f t="shared" si="6"/>
        <v>7.5</v>
      </c>
      <c r="E54" s="176"/>
      <c r="F54" s="155" t="str">
        <f>IF(ABS(SUM($A$43:A54))&gt;1, "ALARM","")</f>
        <v/>
      </c>
      <c r="G54" s="177"/>
    </row>
    <row r="55" spans="1:7" ht="12.75" customHeight="1" x14ac:dyDescent="0.2">
      <c r="A55" s="165"/>
      <c r="B55" s="168" t="str">
        <f>IF(C55&lt;D55,"ALARM!   Breite zu klein", TEXT(C55-D55+0.5,"#0,0")&amp;"                      "&amp;" 3   ")</f>
        <v xml:space="preserve">1,0                       3   </v>
      </c>
      <c r="C55" s="162">
        <f t="shared" si="5"/>
        <v>7</v>
      </c>
      <c r="D55" s="162">
        <f t="shared" si="6"/>
        <v>6.5</v>
      </c>
      <c r="E55" s="173"/>
      <c r="F55" s="174" t="str">
        <f>IF(ABS(SUM($A$43:A55))&gt;1, "ALARM","")</f>
        <v/>
      </c>
      <c r="G55" s="175"/>
    </row>
    <row r="56" spans="1:7" ht="12.75" customHeight="1" x14ac:dyDescent="0.2">
      <c r="A56" s="166"/>
      <c r="B56" s="169" t="str">
        <f>IF(C56&lt;D56,"ALARM!   Breite zu klein", TEXT(C56-D56+0.5,"#0,0")&amp;"                      "&amp;" 2   ")</f>
        <v xml:space="preserve">1,5                       2   </v>
      </c>
      <c r="C56" s="160">
        <f t="shared" si="5"/>
        <v>6</v>
      </c>
      <c r="D56" s="160">
        <f t="shared" si="6"/>
        <v>5</v>
      </c>
      <c r="E56" s="176"/>
      <c r="F56" s="155" t="str">
        <f>IF(ABS(SUM($A$43:A56))&gt;1, "ALARM","")</f>
        <v/>
      </c>
      <c r="G56" s="177"/>
    </row>
    <row r="57" spans="1:7" ht="12.75" customHeight="1" x14ac:dyDescent="0.2">
      <c r="A57" s="167"/>
      <c r="B57" s="170" t="str">
        <f>IF(C57&lt;D57,"ALARM!   Breite zu klein", TEXT(C57-D57+0.5,"#0,0")&amp;"                      "&amp;" 1   ")</f>
        <v xml:space="preserve">1,0                       1   </v>
      </c>
      <c r="C57" s="163">
        <f t="shared" si="5"/>
        <v>4.5</v>
      </c>
      <c r="D57" s="163">
        <f>ROUNDUP(H34/500*$H$30,1)*5</f>
        <v>3.9999999999999996</v>
      </c>
      <c r="E57" s="178"/>
      <c r="F57" s="155" t="str">
        <f>IF(ABS(SUM($A$43:A57))&gt;1, "ALARM","")</f>
        <v/>
      </c>
      <c r="G57" s="179"/>
    </row>
    <row r="58" spans="1:7" ht="12.75" customHeight="1" thickBot="1" x14ac:dyDescent="0.25">
      <c r="A58" s="171"/>
      <c r="B58" s="168" t="str">
        <f>IF(C58&lt;D58,"ALARM!   Breite zu klein", TEXT(C58-D58+0.5,"#0,0")&amp;"                      "&amp;" 0   ")</f>
        <v xml:space="preserve">4,0                       0   </v>
      </c>
      <c r="C58" s="161">
        <f>D57-0.5</f>
        <v>3.4999999999999996</v>
      </c>
      <c r="D58" s="164">
        <v>0</v>
      </c>
      <c r="E58" s="180"/>
      <c r="F58" s="180" t="str">
        <f>IF(ABS(SUM($A$43:A58))&gt;1, "ALARM","")</f>
        <v/>
      </c>
      <c r="G58" s="181"/>
    </row>
    <row r="59" spans="1:7" x14ac:dyDescent="0.2">
      <c r="B59" s="172"/>
    </row>
  </sheetData>
  <sheetProtection algorithmName="SHA-512" hashValue="dYSUP6e8s0oH331xWGbU4P9c2EHWU6FOp4rBZMrTlDrXVhXluvKMa8G1YNpc0RNO+0pGMs5LGnuF4WJWZSf9hw==" saltValue="lGod99XmvRQ8RBbdgsCQvQ=="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87" priority="1" operator="equal">
      <formula>"ALARM!   Breite zu klein"</formula>
    </cfRule>
  </conditionalFormatting>
  <conditionalFormatting sqref="D4:D38">
    <cfRule type="expression" dxfId="86" priority="3" stopIfTrue="1">
      <formula>$H$3="Punkte"</formula>
    </cfRule>
    <cfRule type="expression" dxfId="85" priority="4" stopIfTrue="1">
      <formula>$H$3="BE"</formula>
    </cfRule>
  </conditionalFormatting>
  <conditionalFormatting sqref="F43:F58">
    <cfRule type="cellIs" dxfId="84" priority="2" operator="equal">
      <formula>"ALARM"</formula>
    </cfRule>
  </conditionalFormatting>
  <dataValidations count="2">
    <dataValidation type="list" allowBlank="1" showInputMessage="1" showErrorMessage="1" sqref="H32" xr:uid="{00000000-0002-0000-0400-000000000000}">
      <formula1>"E,M"</formula1>
    </dataValidation>
    <dataValidation type="list" allowBlank="1" showInputMessage="1" showErrorMessage="1" sqref="H3" xr:uid="{00000000-0002-0000-04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rgb="FF66FF33"/>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71</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2KOWqa99j9N610tPpNQ+I4dkwYYiNGnAio/u4L/QuHdSSxUq3JNbDUJV1Uh0CItVaijf/aa0kAsUxcFU5dv4Ew==" saltValue="K1YztkMyzcyiDFoQLsqWzg=="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83" priority="1" operator="equal">
      <formula>"ALARM!   Breite zu klein"</formula>
    </cfRule>
  </conditionalFormatting>
  <conditionalFormatting sqref="D4:D38">
    <cfRule type="expression" dxfId="82" priority="3" stopIfTrue="1">
      <formula>$H$3="Punkte"</formula>
    </cfRule>
    <cfRule type="expression" dxfId="81" priority="4" stopIfTrue="1">
      <formula>$H$3="BE"</formula>
    </cfRule>
  </conditionalFormatting>
  <conditionalFormatting sqref="F43:F58">
    <cfRule type="cellIs" dxfId="80" priority="2" operator="equal">
      <formula>"ALARM"</formula>
    </cfRule>
  </conditionalFormatting>
  <dataValidations count="2">
    <dataValidation type="list" allowBlank="1" showInputMessage="1" showErrorMessage="1" sqref="H32" xr:uid="{00000000-0002-0000-0500-000000000000}">
      <formula1>"E,M"</formula1>
    </dataValidation>
    <dataValidation type="list" allowBlank="1" showInputMessage="1" showErrorMessage="1" sqref="H3" xr:uid="{00000000-0002-0000-05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rgb="FF66FF33"/>
  </sheetPr>
  <dimension ref="A1:R59"/>
  <sheetViews>
    <sheetView showGridLines="0" zoomScale="115" zoomScaleNormal="115" workbookViewId="0">
      <selection activeCell="C4" sqref="C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72</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E2sdvai+1G+CKsZz9Wjx8lZQr4mhw0MAe9A9rOTU6GAHCp9ARSfxxPQCFRYym2ARnogfqqnHbdPjOYEVPClsmA==" saltValue="y7b0PPyzQs27LpG51oNFCA=="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79" priority="1" operator="equal">
      <formula>"ALARM!   Breite zu klein"</formula>
    </cfRule>
  </conditionalFormatting>
  <conditionalFormatting sqref="D4:D38">
    <cfRule type="expression" dxfId="78" priority="3" stopIfTrue="1">
      <formula>$H$3="Punkte"</formula>
    </cfRule>
    <cfRule type="expression" dxfId="77" priority="4" stopIfTrue="1">
      <formula>$H$3="BE"</formula>
    </cfRule>
  </conditionalFormatting>
  <conditionalFormatting sqref="F43:F58">
    <cfRule type="cellIs" dxfId="76" priority="2" operator="equal">
      <formula>"ALARM"</formula>
    </cfRule>
  </conditionalFormatting>
  <dataValidations disablePrompts="1" count="2">
    <dataValidation type="list" allowBlank="1" showInputMessage="1" showErrorMessage="1" sqref="H3" xr:uid="{00000000-0002-0000-0600-000000000000}">
      <formula1>"BE,Punkte"</formula1>
    </dataValidation>
    <dataValidation type="list" allowBlank="1" showInputMessage="1" showErrorMessage="1" sqref="H32" xr:uid="{00000000-0002-0000-06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rgb="FF66FF33"/>
  </sheetPr>
  <dimension ref="A1:R59"/>
  <sheetViews>
    <sheetView showGridLines="0" zoomScale="115" zoomScaleNormal="115" workbookViewId="0">
      <selection activeCell="L1" sqref="L1:R104857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73</v>
      </c>
      <c r="C1" s="460" t="str">
        <f>IF('1. Halbjahr'!E1="","",'1. Halbjahr'!E1)</f>
        <v/>
      </c>
      <c r="D1" s="460"/>
      <c r="E1" s="460"/>
      <c r="F1" s="40" t="s">
        <v>9</v>
      </c>
      <c r="G1" s="458"/>
      <c r="H1" s="459"/>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6" t="s">
        <v>67</v>
      </c>
      <c r="Q3" s="156" t="s">
        <v>68</v>
      </c>
      <c r="R3" s="155"/>
    </row>
    <row r="4" spans="1:18" x14ac:dyDescent="0.2">
      <c r="A4" s="3">
        <v>1</v>
      </c>
      <c r="B4" s="2" t="str">
        <f>IF('1. Halbjahr'!B4&lt;&gt;"", '1. Halbjahr'!B4, "")</f>
        <v/>
      </c>
      <c r="C4" s="37" t="str">
        <f ca="1">IF(D4="","",IF($H$3="BE", INDIRECT("P"&amp;MATCH(M4-0.001,$Q$4:$Q$20,-1)+4),D4))</f>
        <v/>
      </c>
      <c r="D4" s="5"/>
      <c r="E4" s="22"/>
      <c r="F4" s="1"/>
      <c r="G4" s="1"/>
      <c r="H4" s="1"/>
      <c r="I4" s="1"/>
      <c r="J4" s="47" t="str">
        <f t="shared" ref="J4:J38" si="0">+B4&amp;D4</f>
        <v/>
      </c>
      <c r="K4" s="26"/>
      <c r="L4" s="45"/>
      <c r="M4" s="159" t="str">
        <f>IF(D4="","",IF($H$3="BE",100 * D4 / IF(E4="",$H$30,E4)))</f>
        <v/>
      </c>
      <c r="O4" s="559">
        <f>IF($H$32="M", $H$35+12*(100-$H$35)/12, $H$35+30*(100-$H$35)/30)</f>
        <v>100</v>
      </c>
      <c r="Q4" s="560">
        <v>100</v>
      </c>
    </row>
    <row r="5" spans="1:18" x14ac:dyDescent="0.2">
      <c r="A5" s="3">
        <v>2</v>
      </c>
      <c r="B5" s="2" t="str">
        <f>IF('1. Halbjahr'!B5&lt;&gt;"", '1. Halbjahr'!B5, "")</f>
        <v/>
      </c>
      <c r="C5" s="37" t="str">
        <f t="shared" ref="C5:C38" ca="1" si="1">IF(D5="","",IF($H$3="BE", INDIRECT("P"&amp;MATCH(M5-0.001,$Q$4:$Q$20,-1)+4),D5))</f>
        <v/>
      </c>
      <c r="D5" s="5"/>
      <c r="E5" s="22"/>
      <c r="F5" s="456" t="s">
        <v>8</v>
      </c>
      <c r="G5" s="457"/>
      <c r="H5" s="457"/>
      <c r="I5" s="1"/>
      <c r="J5" s="47" t="str">
        <f t="shared" si="0"/>
        <v/>
      </c>
      <c r="K5" s="26"/>
      <c r="L5" s="1"/>
      <c r="M5" s="159" t="str">
        <f t="shared" ref="M5:M38" si="2">IF(D5="","",IF($H$3="BE",100 * D5 / IF(E5="",$H$30,E5)))</f>
        <v/>
      </c>
      <c r="O5" s="559">
        <f>IF($H$32="M", $H$35+11*(100-$H$35)/12, $H$35+27*(100-$H$35)/30)</f>
        <v>95</v>
      </c>
      <c r="P5" s="56">
        <v>15</v>
      </c>
      <c r="Q5" s="560">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59" t="str">
        <f t="shared" si="2"/>
        <v/>
      </c>
      <c r="O6" s="559">
        <f>IF($H$32="M", $H$35+10*(100-$H$35)/12, $H$35+24*(100-$H$35)/30)</f>
        <v>90</v>
      </c>
      <c r="P6" s="56">
        <v>14</v>
      </c>
      <c r="Q6" s="560">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59" t="str">
        <f t="shared" si="2"/>
        <v/>
      </c>
      <c r="O7" s="559">
        <f>IF($H$32="M", $H$35+9*(100-$H$35)/12, $H$35+21*(100-$H$35)/30)</f>
        <v>85</v>
      </c>
      <c r="P7" s="56">
        <v>13</v>
      </c>
      <c r="Q7" s="560">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59" t="str">
        <f t="shared" si="2"/>
        <v/>
      </c>
      <c r="O8" s="559">
        <f>IF($H$32="M", $H$35+8*(100-$H$35)/12, $H$35+18*(100-$H$35)/30)</f>
        <v>80</v>
      </c>
      <c r="P8" s="56">
        <v>12</v>
      </c>
      <c r="Q8" s="560">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59" t="str">
        <f t="shared" si="2"/>
        <v/>
      </c>
      <c r="O9" s="559">
        <f>IF($H$32="M", $H$35+7*(100-$H$35)/12, $H$35+15*(100-$H$35)/30)</f>
        <v>75</v>
      </c>
      <c r="P9" s="56">
        <v>11</v>
      </c>
      <c r="Q9" s="560">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59" t="str">
        <f t="shared" si="2"/>
        <v/>
      </c>
      <c r="O10" s="559">
        <f>IF($H$32="M", $H$35+6*(100-$H$35)/12, $H$35+12*(100-$H$35)/30)</f>
        <v>70</v>
      </c>
      <c r="P10" s="56">
        <v>10</v>
      </c>
      <c r="Q10" s="560">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59" t="str">
        <f t="shared" si="2"/>
        <v/>
      </c>
      <c r="O11" s="559">
        <f>IF($H$32="M", $H$35+5*(100-$H$35)/12, $H$35+10*(100-$H$35)/30)</f>
        <v>65</v>
      </c>
      <c r="P11" s="56">
        <v>9</v>
      </c>
      <c r="Q11" s="560">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59" t="str">
        <f t="shared" si="2"/>
        <v/>
      </c>
      <c r="O12" s="559">
        <f>IF($H$32="M", $H$35+4*(100-$H$35)/12, $H$35+8*(100-$H$35)/30)</f>
        <v>60</v>
      </c>
      <c r="P12" s="56">
        <v>8</v>
      </c>
      <c r="Q12" s="560">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59" t="str">
        <f t="shared" si="2"/>
        <v/>
      </c>
      <c r="O13" s="559">
        <f>IF($H$32="M", $H$35+3*(100-$H$35)/12, $H$35+6*(100-$H$35)/30)</f>
        <v>55</v>
      </c>
      <c r="P13" s="56">
        <v>7</v>
      </c>
      <c r="Q13" s="560">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59" t="str">
        <f t="shared" si="2"/>
        <v/>
      </c>
      <c r="O14" s="559">
        <f>IF($H$32="M", $H$35+2*(100-$H$35)/12, $H$35+4*(100-$H$35)/30)</f>
        <v>50</v>
      </c>
      <c r="P14" s="56">
        <v>6</v>
      </c>
      <c r="Q14" s="560">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59" t="str">
        <f t="shared" si="2"/>
        <v/>
      </c>
      <c r="O15" s="559">
        <f>IF($H$32="M", $H$35+1*(100-$H$35)/12, $H$35+2*(100-$H$35)/30)</f>
        <v>45</v>
      </c>
      <c r="P15" s="56">
        <v>5</v>
      </c>
      <c r="Q15" s="560">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59" t="str">
        <f t="shared" si="2"/>
        <v/>
      </c>
      <c r="O16" s="559">
        <f>$H$35</f>
        <v>40</v>
      </c>
      <c r="P16" s="56">
        <v>4</v>
      </c>
      <c r="Q16" s="560">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59" t="str">
        <f t="shared" si="2"/>
        <v/>
      </c>
      <c r="O17" s="559">
        <f>($H$34+2*($H$35-$H$34)/3)</f>
        <v>33.333333333333336</v>
      </c>
      <c r="P17" s="56">
        <v>3</v>
      </c>
      <c r="Q17" s="560">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59" t="str">
        <f t="shared" si="2"/>
        <v/>
      </c>
      <c r="O18" s="559">
        <f>($H$34+($H$35-$H$34)/3)</f>
        <v>26.666666666666668</v>
      </c>
      <c r="P18" s="56">
        <v>2</v>
      </c>
      <c r="Q18" s="560">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59" t="str">
        <f t="shared" si="2"/>
        <v/>
      </c>
      <c r="O19" s="559">
        <f>$H$34-0.01</f>
        <v>19.989999999999998</v>
      </c>
      <c r="P19" s="56">
        <v>1</v>
      </c>
      <c r="Q19" s="560">
        <f>(O19-100*SUM($A$43:A57)/$H$30)</f>
        <v>19.989999999999998</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59" t="str">
        <f t="shared" si="2"/>
        <v/>
      </c>
      <c r="O20" s="559">
        <v>0</v>
      </c>
      <c r="P20" s="56">
        <v>0</v>
      </c>
      <c r="Q20" s="56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59" t="str">
        <f t="shared" si="2"/>
        <v/>
      </c>
      <c r="O21" s="155"/>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59"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59"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59"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59"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59"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59"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59"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59"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59" t="str">
        <f t="shared" si="2"/>
        <v/>
      </c>
    </row>
    <row r="31" spans="1:17" ht="13.5" thickBot="1" x14ac:dyDescent="0.25">
      <c r="A31" s="3">
        <v>28</v>
      </c>
      <c r="B31" s="2" t="str">
        <f>IF('1. Halbjahr'!B31&lt;&gt;"", '1. Halbjahr'!B31, "")</f>
        <v/>
      </c>
      <c r="C31" s="37" t="str">
        <f t="shared" ca="1" si="1"/>
        <v/>
      </c>
      <c r="D31" s="5"/>
      <c r="E31" s="22"/>
      <c r="J31" s="51" t="str">
        <f t="shared" si="0"/>
        <v/>
      </c>
      <c r="K31" s="1"/>
      <c r="M31" s="159"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59"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59"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59"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59" t="str">
        <f t="shared" si="2"/>
        <v/>
      </c>
    </row>
    <row r="36" spans="1:13" x14ac:dyDescent="0.2">
      <c r="A36" s="3">
        <v>33</v>
      </c>
      <c r="B36" s="2" t="str">
        <f>IF('1. Halbjahr'!B36&lt;&gt;"", '1. Halbjahr'!B36, "")</f>
        <v/>
      </c>
      <c r="C36" s="37" t="str">
        <f t="shared" ca="1" si="1"/>
        <v/>
      </c>
      <c r="D36" s="5"/>
      <c r="E36" s="22"/>
      <c r="F36" s="56"/>
      <c r="I36" s="1"/>
      <c r="J36" s="51" t="str">
        <f t="shared" si="0"/>
        <v/>
      </c>
      <c r="K36" s="1"/>
      <c r="M36" s="159" t="str">
        <f t="shared" si="2"/>
        <v/>
      </c>
    </row>
    <row r="37" spans="1:13" x14ac:dyDescent="0.2">
      <c r="A37" s="3">
        <v>34</v>
      </c>
      <c r="B37" s="2" t="str">
        <f>IF('1. Halbjahr'!B37&lt;&gt;"", '1. Halbjahr'!B37, "")</f>
        <v/>
      </c>
      <c r="C37" s="37" t="str">
        <f t="shared" ca="1" si="1"/>
        <v/>
      </c>
      <c r="D37" s="5"/>
      <c r="E37" s="22"/>
      <c r="J37" s="51" t="str">
        <f t="shared" si="0"/>
        <v/>
      </c>
      <c r="M37" s="159" t="str">
        <f t="shared" si="2"/>
        <v/>
      </c>
    </row>
    <row r="38" spans="1:13" x14ac:dyDescent="0.2">
      <c r="A38" s="3">
        <v>35</v>
      </c>
      <c r="B38" s="2" t="str">
        <f>IF('1. Halbjahr'!B38&lt;&gt;"", '1. Halbjahr'!B38, "")</f>
        <v/>
      </c>
      <c r="C38" s="37" t="str">
        <f t="shared" ca="1" si="1"/>
        <v/>
      </c>
      <c r="D38" s="5"/>
      <c r="E38" s="22"/>
      <c r="J38" s="51" t="str">
        <f t="shared" si="0"/>
        <v/>
      </c>
      <c r="M38" s="159" t="str">
        <f t="shared" si="2"/>
        <v/>
      </c>
    </row>
    <row r="39" spans="1:13" ht="9" customHeight="1" thickBot="1" x14ac:dyDescent="0.25"/>
    <row r="40" spans="1:13" ht="12.75" customHeight="1" x14ac:dyDescent="0.2">
      <c r="A40" s="453" t="s">
        <v>46</v>
      </c>
      <c r="B40" s="69" t="s">
        <v>45</v>
      </c>
      <c r="C40" s="461" t="s">
        <v>42</v>
      </c>
      <c r="D40" s="462"/>
      <c r="E40" s="465" t="s">
        <v>112</v>
      </c>
      <c r="F40" s="465"/>
      <c r="G40" s="466"/>
    </row>
    <row r="41" spans="1:13" ht="12.75" customHeight="1" x14ac:dyDescent="0.2">
      <c r="A41" s="454"/>
      <c r="B41" t="s">
        <v>43</v>
      </c>
      <c r="C41" s="463" t="s">
        <v>44</v>
      </c>
      <c r="D41" s="464"/>
      <c r="E41" s="467" t="s">
        <v>113</v>
      </c>
      <c r="F41" s="467"/>
      <c r="G41" s="468"/>
    </row>
    <row r="42" spans="1:13" ht="12.75" customHeight="1" x14ac:dyDescent="0.2">
      <c r="A42" s="455"/>
      <c r="C42" s="67" t="s">
        <v>21</v>
      </c>
      <c r="D42" s="68" t="s">
        <v>22</v>
      </c>
      <c r="E42" s="467" t="s">
        <v>114</v>
      </c>
      <c r="F42" s="467"/>
      <c r="G42" s="468"/>
    </row>
    <row r="43" spans="1:13" ht="12.75" customHeight="1" x14ac:dyDescent="0.2">
      <c r="A43" s="165"/>
      <c r="B43" s="168" t="str">
        <f>IF(C43&lt;D43,"ALARM!   Breite zu klein", TEXT(C43-D43+0.5,"#0,0")&amp;"                      "&amp;"15   ")</f>
        <v xml:space="preserve">1,0                      15   </v>
      </c>
      <c r="C43" s="162">
        <f>ROUNDDOWN(Q4/500*$H$30, 1)*5</f>
        <v>12</v>
      </c>
      <c r="D43" s="162">
        <f>C44+0.5</f>
        <v>11.5</v>
      </c>
      <c r="E43" s="173"/>
      <c r="F43" s="174" t="str">
        <f>IF(ABS(SUM($A$43:A43))&gt;1, "ALARM","")</f>
        <v/>
      </c>
      <c r="G43" s="175"/>
    </row>
    <row r="44" spans="1:13" ht="12.75" customHeight="1" x14ac:dyDescent="0.2">
      <c r="A44" s="166"/>
      <c r="B44" s="169" t="str">
        <f>IF(C44&lt;D44,"ALARM!   Breite zu klein", TEXT(C44-D44+0.5,"#0,0")&amp;"                      "&amp;"14   ")</f>
        <v xml:space="preserve">0,5                      14   </v>
      </c>
      <c r="C44" s="160">
        <f t="shared" ref="C44:C57" si="5">ROUNDDOWN(Q5/500*$H$30, 1)*5</f>
        <v>11</v>
      </c>
      <c r="D44" s="160">
        <f t="shared" ref="D44:D56" si="6">C45+0.5</f>
        <v>11</v>
      </c>
      <c r="E44" s="176"/>
      <c r="F44" s="155" t="str">
        <f>IF(ABS(SUM($A$43:A44))&gt;1, "ALARM","")</f>
        <v/>
      </c>
      <c r="G44" s="177"/>
    </row>
    <row r="45" spans="1:13" ht="12.75" customHeight="1" x14ac:dyDescent="0.2">
      <c r="A45" s="167"/>
      <c r="B45" s="170" t="str">
        <f>IF(C45&lt;D45,"ALARM!   Breite zu klein", TEXT(C45-D45+0.5,"#0,0")&amp;"                      "&amp;"13   ")</f>
        <v xml:space="preserve">0,5                      13   </v>
      </c>
      <c r="C45" s="163">
        <f t="shared" si="5"/>
        <v>10.5</v>
      </c>
      <c r="D45" s="163">
        <f t="shared" si="6"/>
        <v>10.5</v>
      </c>
      <c r="E45" s="176"/>
      <c r="F45" s="155" t="str">
        <f>IF(ABS(SUM($A$43:A45))&gt;1, "ALARM","")</f>
        <v/>
      </c>
      <c r="G45" s="177"/>
    </row>
    <row r="46" spans="1:13" ht="12.75" customHeight="1" x14ac:dyDescent="0.2">
      <c r="A46" s="166"/>
      <c r="B46" s="168" t="str">
        <f>IF(C46&lt;D46,"ALARM!   Breite zu klein", TEXT(C46-D46+0.5,"#0,0")&amp;"                      "&amp;"12   ")</f>
        <v xml:space="preserve">0,5                      12   </v>
      </c>
      <c r="C46" s="162">
        <f t="shared" si="5"/>
        <v>10</v>
      </c>
      <c r="D46" s="162">
        <f t="shared" si="6"/>
        <v>10</v>
      </c>
      <c r="E46" s="173"/>
      <c r="F46" s="174" t="str">
        <f>IF(ABS(SUM($A$43:A46))&gt;1, "ALARM","")</f>
        <v/>
      </c>
      <c r="G46" s="175"/>
    </row>
    <row r="47" spans="1:13" ht="12.75" customHeight="1" x14ac:dyDescent="0.2">
      <c r="A47" s="166"/>
      <c r="B47" s="169" t="str">
        <f>IF(C47&lt;D47,"ALARM!   Breite zu klein", TEXT(C47-D47+0.5,"#0,0")&amp;"                      "&amp;"11   ")</f>
        <v xml:space="preserve">0,5                      11   </v>
      </c>
      <c r="C47" s="160">
        <f t="shared" si="5"/>
        <v>9.5</v>
      </c>
      <c r="D47" s="160">
        <f t="shared" si="6"/>
        <v>9.5</v>
      </c>
      <c r="E47" s="176"/>
      <c r="F47" s="155" t="str">
        <f>IF(ABS(SUM($A$43:A47))&gt;1, "ALARM","")</f>
        <v/>
      </c>
      <c r="G47" s="177"/>
    </row>
    <row r="48" spans="1:13" ht="12.75" customHeight="1" x14ac:dyDescent="0.2">
      <c r="A48" s="166"/>
      <c r="B48" s="170" t="str">
        <f>IF(C48&lt;D48,"ALARM!   Breite zu klein", TEXT(C48-D48+0.5,"#0,0")&amp;"                      "&amp;"10   ")</f>
        <v xml:space="preserve">1,0                      10   </v>
      </c>
      <c r="C48" s="163">
        <f t="shared" si="5"/>
        <v>9</v>
      </c>
      <c r="D48" s="163">
        <f t="shared" si="6"/>
        <v>8.5</v>
      </c>
      <c r="E48" s="176"/>
      <c r="F48" s="155" t="str">
        <f>IF(ABS(SUM($A$43:A48))&gt;1, "ALARM","")</f>
        <v/>
      </c>
      <c r="G48" s="177"/>
    </row>
    <row r="49" spans="1:7" ht="12.75" customHeight="1" x14ac:dyDescent="0.2">
      <c r="A49" s="165"/>
      <c r="B49" s="168" t="str">
        <f>IF(C49&lt;D49,"ALARM!   Breite zu klein", TEXT(C49-D49+0.5,"#0,0")&amp;"                      "&amp;" 9   ")</f>
        <v xml:space="preserve">0,5                       9   </v>
      </c>
      <c r="C49" s="162">
        <f t="shared" si="5"/>
        <v>8</v>
      </c>
      <c r="D49" s="162">
        <f t="shared" si="6"/>
        <v>8</v>
      </c>
      <c r="E49" s="173"/>
      <c r="F49" s="174" t="str">
        <f>IF(ABS(SUM($A$43:A49))&gt;1, "ALARM","")</f>
        <v/>
      </c>
      <c r="G49" s="175"/>
    </row>
    <row r="50" spans="1:7" ht="12.75" customHeight="1" x14ac:dyDescent="0.2">
      <c r="A50" s="166"/>
      <c r="B50" s="169" t="str">
        <f>IF(C50&lt;D50,"ALARM!   Breite zu klein", TEXT(C50-D50+0.5,"#0,0")&amp;"                      "&amp;" 8   ")</f>
        <v xml:space="preserve">0,5                       8   </v>
      </c>
      <c r="C50" s="160">
        <f t="shared" si="5"/>
        <v>7.5</v>
      </c>
      <c r="D50" s="160">
        <f t="shared" si="6"/>
        <v>7.5</v>
      </c>
      <c r="E50" s="176"/>
      <c r="F50" s="155" t="str">
        <f>IF(ABS(SUM($A$43:A50))&gt;1, "ALARM","")</f>
        <v/>
      </c>
      <c r="G50" s="177"/>
    </row>
    <row r="51" spans="1:7" ht="12.75" customHeight="1" x14ac:dyDescent="0.2">
      <c r="A51" s="167"/>
      <c r="B51" s="170" t="str">
        <f>IF(C51&lt;D51,"ALARM!   Breite zu klein", TEXT(C51-D51+0.5,"#0,0")&amp;"                      "&amp;" 7   ")</f>
        <v xml:space="preserve">0,5                       7   </v>
      </c>
      <c r="C51" s="163">
        <f t="shared" si="5"/>
        <v>7</v>
      </c>
      <c r="D51" s="163">
        <f t="shared" si="6"/>
        <v>7</v>
      </c>
      <c r="E51" s="176"/>
      <c r="F51" s="155" t="str">
        <f>IF(ABS(SUM($A$43:A51))&gt;1, "ALARM","")</f>
        <v/>
      </c>
      <c r="G51" s="177"/>
    </row>
    <row r="52" spans="1:7" ht="12.75" customHeight="1" x14ac:dyDescent="0.2">
      <c r="A52" s="166"/>
      <c r="B52" s="168" t="str">
        <f>IF(C52&lt;D52,"ALARM!   Breite zu klein", TEXT(C52-D52+0.5,"#0,0")&amp;"                      "&amp;" 6   ")</f>
        <v xml:space="preserve">0,5                       6   </v>
      </c>
      <c r="C52" s="162">
        <f t="shared" si="5"/>
        <v>6.5</v>
      </c>
      <c r="D52" s="162">
        <f t="shared" si="6"/>
        <v>6.5</v>
      </c>
      <c r="E52" s="173"/>
      <c r="F52" s="174" t="str">
        <f>IF(ABS(SUM($A$43:A52))&gt;1, "ALARM","")</f>
        <v/>
      </c>
      <c r="G52" s="175"/>
    </row>
    <row r="53" spans="1:7" ht="12.75" customHeight="1" x14ac:dyDescent="0.2">
      <c r="A53" s="166"/>
      <c r="B53" s="169" t="str">
        <f>IF(C53&lt;D53,"ALARM!   Breite zu klein", TEXT(C53-D53+0.5,"#0,0")&amp;"                      "&amp;" 5   ")</f>
        <v xml:space="preserve">1,0                       5   </v>
      </c>
      <c r="C53" s="160">
        <f t="shared" si="5"/>
        <v>6</v>
      </c>
      <c r="D53" s="160">
        <f t="shared" si="6"/>
        <v>5.5</v>
      </c>
      <c r="E53" s="176"/>
      <c r="F53" s="155" t="str">
        <f>IF(ABS(SUM($A$43:A53))&gt;1, "ALARM","")</f>
        <v/>
      </c>
      <c r="G53" s="177"/>
    </row>
    <row r="54" spans="1:7" ht="12.75" customHeight="1" x14ac:dyDescent="0.2">
      <c r="A54" s="166"/>
      <c r="B54" s="170" t="str">
        <f>IF(C54&lt;D54,"ALARM!   Breite zu klein", TEXT(C54-D54+0.5,"#0,0")&amp;"                      "&amp;" 4   ")</f>
        <v xml:space="preserve">0,5                       4   </v>
      </c>
      <c r="C54" s="163">
        <f t="shared" si="5"/>
        <v>5</v>
      </c>
      <c r="D54" s="163">
        <f t="shared" si="6"/>
        <v>5</v>
      </c>
      <c r="E54" s="176"/>
      <c r="F54" s="155" t="str">
        <f>IF(ABS(SUM($A$43:A54))&gt;1, "ALARM","")</f>
        <v/>
      </c>
      <c r="G54" s="177"/>
    </row>
    <row r="55" spans="1:7" ht="12.75" customHeight="1" x14ac:dyDescent="0.2">
      <c r="A55" s="165"/>
      <c r="B55" s="168" t="str">
        <f>IF(C55&lt;D55,"ALARM!   Breite zu klein", TEXT(C55-D55+0.5,"#0,0")&amp;"                      "&amp;" 3   ")</f>
        <v xml:space="preserve">0,5                       3   </v>
      </c>
      <c r="C55" s="162">
        <f t="shared" si="5"/>
        <v>4.5</v>
      </c>
      <c r="D55" s="162">
        <f t="shared" si="6"/>
        <v>4.5</v>
      </c>
      <c r="E55" s="173"/>
      <c r="F55" s="174" t="str">
        <f>IF(ABS(SUM($A$43:A55))&gt;1, "ALARM","")</f>
        <v/>
      </c>
      <c r="G55" s="175"/>
    </row>
    <row r="56" spans="1:7" ht="12.75" customHeight="1" x14ac:dyDescent="0.2">
      <c r="A56" s="166"/>
      <c r="B56" s="169" t="str">
        <f>IF(C56&lt;D56,"ALARM!   Breite zu klein", TEXT(C56-D56+0.5,"#0,0")&amp;"                      "&amp;" 2   ")</f>
        <v xml:space="preserve">1,0                       2   </v>
      </c>
      <c r="C56" s="160">
        <f t="shared" si="5"/>
        <v>4</v>
      </c>
      <c r="D56" s="160">
        <f t="shared" si="6"/>
        <v>3.5</v>
      </c>
      <c r="E56" s="176"/>
      <c r="F56" s="155" t="str">
        <f>IF(ABS(SUM($A$43:A56))&gt;1, "ALARM","")</f>
        <v/>
      </c>
      <c r="G56" s="177"/>
    </row>
    <row r="57" spans="1:7" ht="12.75" customHeight="1" x14ac:dyDescent="0.2">
      <c r="A57" s="167"/>
      <c r="B57" s="170" t="str">
        <f>IF(C57&lt;D57,"ALARM!   Breite zu klein", TEXT(C57-D57+0.5,"#0,0")&amp;"                      "&amp;" 1   ")</f>
        <v xml:space="preserve">1,0                       1   </v>
      </c>
      <c r="C57" s="163">
        <f t="shared" si="5"/>
        <v>3</v>
      </c>
      <c r="D57" s="163">
        <f>ROUNDUP(H34/500*$H$30,1)*5</f>
        <v>2.5</v>
      </c>
      <c r="E57" s="178"/>
      <c r="F57" s="155" t="str">
        <f>IF(ABS(SUM($A$43:A57))&gt;1, "ALARM","")</f>
        <v/>
      </c>
      <c r="G57" s="179"/>
    </row>
    <row r="58" spans="1:7" ht="12.75" customHeight="1" thickBot="1" x14ac:dyDescent="0.25">
      <c r="A58" s="171"/>
      <c r="B58" s="168" t="str">
        <f>IF(C58&lt;D58,"ALARM!   Breite zu klein", TEXT(C58-D58+0.5,"#0,0")&amp;"                      "&amp;" 0   ")</f>
        <v xml:space="preserve">2,5                       0   </v>
      </c>
      <c r="C58" s="161">
        <f>D57-0.5</f>
        <v>2</v>
      </c>
      <c r="D58" s="164">
        <v>0</v>
      </c>
      <c r="E58" s="180"/>
      <c r="F58" s="180" t="str">
        <f>IF(ABS(SUM($A$43:A58))&gt;1, "ALARM","")</f>
        <v/>
      </c>
      <c r="G58" s="181"/>
    </row>
    <row r="59" spans="1:7" x14ac:dyDescent="0.2">
      <c r="B59" s="172"/>
    </row>
  </sheetData>
  <sheetProtection algorithmName="SHA-512" hashValue="ZC6WCkrq/9epvQjb5lSpYUaBxZRdlwANEAkXUD1eejlRsPlFoHijF7k1+EsTCrgsbS//yy5ad6IWM5lOu7PInw==" saltValue="1jGZZKPc9PvEBNFdJzwCRQ==" spinCount="100000" sheet="1" objects="1" scenarios="1"/>
  <mergeCells count="9">
    <mergeCell ref="C1:E1"/>
    <mergeCell ref="G1:H1"/>
    <mergeCell ref="F5:H5"/>
    <mergeCell ref="A40:A42"/>
    <mergeCell ref="C40:D40"/>
    <mergeCell ref="E40:G40"/>
    <mergeCell ref="C41:D41"/>
    <mergeCell ref="E41:G41"/>
    <mergeCell ref="E42:G42"/>
  </mergeCells>
  <conditionalFormatting sqref="B43:B58">
    <cfRule type="cellIs" dxfId="75" priority="1" operator="equal">
      <formula>"ALARM!   Breite zu klein"</formula>
    </cfRule>
  </conditionalFormatting>
  <conditionalFormatting sqref="D4:D38">
    <cfRule type="expression" dxfId="74" priority="3" stopIfTrue="1">
      <formula>$H$3="Punkte"</formula>
    </cfRule>
    <cfRule type="expression" dxfId="73" priority="4" stopIfTrue="1">
      <formula>$H$3="BE"</formula>
    </cfRule>
  </conditionalFormatting>
  <conditionalFormatting sqref="F43:F58">
    <cfRule type="cellIs" dxfId="72" priority="2" operator="equal">
      <formula>"ALARM"</formula>
    </cfRule>
  </conditionalFormatting>
  <dataValidations count="2">
    <dataValidation type="list" allowBlank="1" showInputMessage="1" showErrorMessage="1" sqref="H32" xr:uid="{00000000-0002-0000-0700-000000000000}">
      <formula1>"E,M"</formula1>
    </dataValidation>
    <dataValidation type="list" allowBlank="1" showInputMessage="1" showErrorMessage="1" sqref="H3" xr:uid="{00000000-0002-0000-07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indexed="35"/>
    <pageSetUpPr fitToPage="1"/>
  </sheetPr>
  <dimension ref="A1:AJ127"/>
  <sheetViews>
    <sheetView showGridLines="0" zoomScale="115" zoomScaleNormal="115" workbookViewId="0">
      <pane xSplit="2" ySplit="3" topLeftCell="C4" activePane="bottomRight" state="frozen"/>
      <selection activeCell="D4" sqref="D4"/>
      <selection pane="topRight" activeCell="D4" sqref="D4"/>
      <selection pane="bottomLeft" activeCell="D4" sqref="D4"/>
      <selection pane="bottomRight" activeCell="C4" sqref="C4"/>
    </sheetView>
  </sheetViews>
  <sheetFormatPr baseColWidth="10" defaultRowHeight="12.75" x14ac:dyDescent="0.2"/>
  <cols>
    <col min="1" max="1" width="3.7109375" style="114" customWidth="1"/>
    <col min="2" max="2" width="25.140625" style="114" customWidth="1"/>
    <col min="3" max="10" width="4" style="114" customWidth="1"/>
    <col min="11" max="15" width="5.7109375" style="114" customWidth="1"/>
    <col min="16" max="16" width="3" style="114" customWidth="1"/>
    <col min="17" max="18" width="5.7109375" style="114" customWidth="1"/>
    <col min="19" max="19" width="5.140625" style="114" customWidth="1"/>
    <col min="20" max="20" width="4.42578125" style="114" customWidth="1"/>
    <col min="21" max="21" width="3" style="114" customWidth="1"/>
    <col min="22" max="25" width="5.140625" style="114" customWidth="1"/>
    <col min="26" max="26" width="11" style="114" customWidth="1"/>
    <col min="27" max="29" width="4" style="114" customWidth="1"/>
    <col min="30" max="30" width="0" style="114" hidden="1" customWidth="1"/>
    <col min="31" max="31" width="5.28515625" style="114" hidden="1" customWidth="1"/>
    <col min="32" max="16384" width="11.42578125" style="114"/>
  </cols>
  <sheetData>
    <row r="1" spans="1:36" ht="13.5" thickBot="1" x14ac:dyDescent="0.25">
      <c r="A1" s="400" t="s">
        <v>5</v>
      </c>
      <c r="B1" s="405">
        <f>'1. Halbjahr'!B1</f>
        <v>0</v>
      </c>
      <c r="C1" s="406" t="s">
        <v>33</v>
      </c>
      <c r="D1" s="392"/>
      <c r="E1" s="476">
        <f>'1. Halbjahr'!E1:H1</f>
        <v>0</v>
      </c>
      <c r="F1" s="476"/>
      <c r="G1" s="476"/>
      <c r="H1" s="477"/>
      <c r="I1" s="469" t="str">
        <f>'1. Halbjahr'!I1:J1</f>
        <v>Lehrer/in:</v>
      </c>
      <c r="J1" s="470"/>
      <c r="K1" s="476">
        <f>'1. Halbjahr'!K1:L1</f>
        <v>0</v>
      </c>
      <c r="L1" s="477"/>
      <c r="M1" s="392" t="s">
        <v>6</v>
      </c>
      <c r="N1" s="471">
        <f ca="1">TODAY()</f>
        <v>45233</v>
      </c>
      <c r="O1" s="472"/>
      <c r="P1" s="392"/>
      <c r="Q1" s="151"/>
      <c r="R1" s="151"/>
      <c r="S1" s="403"/>
      <c r="T1" s="393"/>
      <c r="U1" s="393"/>
      <c r="V1" s="393"/>
      <c r="W1" s="393"/>
      <c r="X1" s="393"/>
      <c r="Y1" s="393"/>
      <c r="Z1" s="393"/>
      <c r="AA1" s="393"/>
      <c r="AB1" s="393"/>
      <c r="AC1" s="393"/>
      <c r="AD1" s="393"/>
      <c r="AE1" s="393"/>
      <c r="AF1" s="393"/>
      <c r="AG1" s="393"/>
      <c r="AH1" s="393"/>
      <c r="AI1" s="393"/>
      <c r="AJ1" s="115"/>
    </row>
    <row r="2" spans="1:36" ht="13.5" thickBot="1" x14ac:dyDescent="0.25">
      <c r="A2" s="400"/>
      <c r="B2" s="401" t="s">
        <v>58</v>
      </c>
      <c r="C2" s="473" t="s">
        <v>1</v>
      </c>
      <c r="D2" s="474"/>
      <c r="E2" s="474"/>
      <c r="F2" s="474"/>
      <c r="G2" s="474"/>
      <c r="H2" s="474"/>
      <c r="I2" s="474"/>
      <c r="J2" s="474"/>
      <c r="K2" s="474"/>
      <c r="L2" s="474"/>
      <c r="M2" s="474"/>
      <c r="N2" s="474"/>
      <c r="O2" s="475"/>
      <c r="P2" s="138"/>
      <c r="Q2" s="473" t="s">
        <v>86</v>
      </c>
      <c r="R2" s="474"/>
      <c r="S2" s="478"/>
      <c r="T2" s="393"/>
      <c r="U2" s="393"/>
      <c r="V2" s="393"/>
      <c r="W2" s="393"/>
      <c r="X2" s="393"/>
      <c r="Y2" s="393"/>
      <c r="Z2" s="393"/>
      <c r="AA2" s="393"/>
      <c r="AB2" s="393"/>
      <c r="AC2" s="393"/>
      <c r="AD2" s="393"/>
      <c r="AE2" s="393"/>
      <c r="AF2" s="393"/>
      <c r="AG2" s="393"/>
      <c r="AH2" s="393"/>
      <c r="AI2" s="393"/>
      <c r="AJ2" s="115"/>
    </row>
    <row r="3" spans="1:36" ht="13.5" thickBot="1" x14ac:dyDescent="0.25">
      <c r="A3" s="128"/>
      <c r="B3" s="127"/>
      <c r="C3" s="124" t="s">
        <v>79</v>
      </c>
      <c r="D3" s="126" t="s">
        <v>79</v>
      </c>
      <c r="E3" s="126" t="s">
        <v>63</v>
      </c>
      <c r="F3" s="126" t="s">
        <v>63</v>
      </c>
      <c r="G3" s="126" t="s">
        <v>63</v>
      </c>
      <c r="H3" s="126" t="s">
        <v>62</v>
      </c>
      <c r="I3" s="126" t="s">
        <v>62</v>
      </c>
      <c r="J3" s="126" t="s">
        <v>62</v>
      </c>
      <c r="K3" s="140" t="s">
        <v>59</v>
      </c>
      <c r="L3" s="140" t="s">
        <v>40</v>
      </c>
      <c r="M3" s="322" t="s">
        <v>40</v>
      </c>
      <c r="N3" s="323" t="s">
        <v>82</v>
      </c>
      <c r="O3" s="324" t="s">
        <v>83</v>
      </c>
      <c r="P3" s="325"/>
      <c r="Q3" s="326" t="s">
        <v>84</v>
      </c>
      <c r="R3" s="327" t="s">
        <v>85</v>
      </c>
      <c r="S3" s="328" t="s">
        <v>87</v>
      </c>
      <c r="T3" s="393"/>
      <c r="U3" s="393"/>
      <c r="V3" s="393"/>
      <c r="W3" s="393"/>
      <c r="X3" s="393"/>
      <c r="Y3" s="393"/>
      <c r="Z3" s="393"/>
      <c r="AA3" s="393"/>
      <c r="AB3" s="393"/>
      <c r="AC3" s="393"/>
      <c r="AD3" s="393"/>
      <c r="AE3" s="393"/>
      <c r="AF3" s="393"/>
      <c r="AG3" s="393"/>
      <c r="AH3" s="393"/>
      <c r="AI3" s="393"/>
      <c r="AJ3" s="115"/>
    </row>
    <row r="4" spans="1:36" s="116" customFormat="1" ht="24.95" customHeight="1" x14ac:dyDescent="0.2">
      <c r="A4" s="141">
        <v>1</v>
      </c>
      <c r="B4" s="317" t="str">
        <f xml:space="preserve"> IF('1. Halbjahr'!B4="","",'1. Halbjahr'!B4)</f>
        <v/>
      </c>
      <c r="C4" s="199" t="str">
        <f ca="1">II1KA!C4</f>
        <v/>
      </c>
      <c r="D4" s="198" t="str">
        <f ca="1">II2KA!C4</f>
        <v/>
      </c>
      <c r="E4" s="134" t="str">
        <f ca="1">II1Ext!C4</f>
        <v/>
      </c>
      <c r="F4" s="121" t="str">
        <f ca="1">II2Ext!C4</f>
        <v/>
      </c>
      <c r="G4" s="121" t="str">
        <f ca="1">II3Ext!C4</f>
        <v/>
      </c>
      <c r="H4" s="112"/>
      <c r="I4" s="113"/>
      <c r="J4" s="111"/>
      <c r="K4" s="202" t="str">
        <f ca="1">IF(COUNT(C4:J4)&gt;0,SUMPRODUCT((C4:J4&lt;&gt;"")*1,C4:J4,$C$39:$J$39)/SUMPRODUCT((C4:J4&lt;&gt;"")*1,$C$39:$J$39),"")</f>
        <v/>
      </c>
      <c r="L4" s="203" t="str">
        <f ca="1">II1SA!C4</f>
        <v/>
      </c>
      <c r="M4" s="204" t="str">
        <f ca="1">II2SA!C4</f>
        <v/>
      </c>
      <c r="N4" s="122" t="str">
        <f ca="1">IF(COUNT(K4:M4)&gt;0,AVERAGEIF(K4:M4,"&lt;&gt;"""),"")</f>
        <v/>
      </c>
      <c r="O4" s="152" t="str">
        <f ca="1">IF(N4&lt;&gt;"",IF(N4&lt;1,0,ROUND(N4,0)),"")</f>
        <v/>
      </c>
      <c r="P4" s="148"/>
      <c r="Q4" s="209" t="str">
        <f ca="1">'1. Halbjahr'!O4</f>
        <v/>
      </c>
      <c r="R4" s="152" t="str">
        <f ca="1">IF(AND(O4&lt;&gt;"",Q4&lt;&gt;""), IF((O4+Q4)/2 &lt; 1,0, ROUND((O4+Q4)/2, 0)), IF(O4&lt;&gt;"", O4,""))</f>
        <v/>
      </c>
      <c r="S4" s="133"/>
      <c r="T4" s="394"/>
      <c r="U4" s="394"/>
      <c r="V4" s="394"/>
      <c r="W4" s="394"/>
      <c r="X4" s="394"/>
      <c r="Y4" s="394"/>
      <c r="Z4" s="394"/>
      <c r="AA4" s="394"/>
      <c r="AB4" s="394"/>
      <c r="AC4" s="394"/>
      <c r="AD4" s="394"/>
      <c r="AE4" s="394"/>
      <c r="AF4" s="394"/>
      <c r="AG4" s="394"/>
      <c r="AH4" s="394"/>
      <c r="AI4" s="394"/>
      <c r="AJ4" s="197"/>
    </row>
    <row r="5" spans="1:36" s="116" customFormat="1" ht="24.95" customHeight="1" x14ac:dyDescent="0.2">
      <c r="A5" s="142">
        <v>2</v>
      </c>
      <c r="B5" s="321" t="str">
        <f xml:space="preserve"> IF('1. Halbjahr'!B5="","",'1. Halbjahr'!B5)</f>
        <v/>
      </c>
      <c r="C5" s="118" t="str">
        <f ca="1">II1KA!C5</f>
        <v/>
      </c>
      <c r="D5" s="135" t="str">
        <f ca="1">II2KA!C5</f>
        <v/>
      </c>
      <c r="E5" s="134" t="str">
        <f ca="1">II1Ext!C5</f>
        <v/>
      </c>
      <c r="F5" s="121" t="str">
        <f ca="1">II2Ext!C5</f>
        <v/>
      </c>
      <c r="G5" s="121" t="str">
        <f ca="1">II3Ext!C5</f>
        <v/>
      </c>
      <c r="H5" s="112"/>
      <c r="I5" s="112"/>
      <c r="J5" s="111"/>
      <c r="K5" s="202" t="str">
        <f t="shared" ref="K5:K38" ca="1" si="0">IF(COUNT(C5:J5)&gt;0,SUMPRODUCT((C5:J5&lt;&gt;"")*1,C5:J5,$C$39:$J$39)/SUMPRODUCT((C5:J5&lt;&gt;"")*1,$C$39:$J$39),"")</f>
        <v/>
      </c>
      <c r="L5" s="203" t="str">
        <f ca="1">II1SA!C5</f>
        <v/>
      </c>
      <c r="M5" s="204" t="str">
        <f ca="1">II2SA!C5</f>
        <v/>
      </c>
      <c r="N5" s="122" t="str">
        <f t="shared" ref="N5:N38" ca="1" si="1">IF(COUNT(K5:M5)&gt;0,AVERAGEIF(K5:M5,"&lt;&gt;"""),"")</f>
        <v/>
      </c>
      <c r="O5" s="153" t="str">
        <f t="shared" ref="O5:O38" ca="1" si="2">IF(N5&lt;&gt;"",IF(N5&lt;1,0,ROUND(N5,0)),"")</f>
        <v/>
      </c>
      <c r="P5" s="148"/>
      <c r="Q5" s="210" t="str">
        <f ca="1">'1. Halbjahr'!O5</f>
        <v/>
      </c>
      <c r="R5" s="152" t="str">
        <f t="shared" ref="R5:R38" ca="1" si="3">IF(AND(O5&lt;&gt;"",Q5&lt;&gt;""), IF((O5+Q5)/2 &lt; 1,0, ROUND((O5+Q5)/2, 0)), IF(O5&lt;&gt;"", O5,""))</f>
        <v/>
      </c>
      <c r="S5" s="133"/>
      <c r="T5" s="394"/>
      <c r="U5" s="394"/>
      <c r="V5" s="394"/>
      <c r="W5" s="394"/>
      <c r="X5" s="394"/>
      <c r="Y5" s="394"/>
      <c r="Z5" s="394"/>
      <c r="AA5" s="394"/>
      <c r="AB5" s="394"/>
      <c r="AC5" s="394"/>
      <c r="AD5" s="394"/>
      <c r="AE5" s="394"/>
      <c r="AF5" s="394"/>
      <c r="AG5" s="394"/>
      <c r="AH5" s="394"/>
      <c r="AI5" s="394"/>
      <c r="AJ5" s="197"/>
    </row>
    <row r="6" spans="1:36" s="116" customFormat="1" ht="24.95" customHeight="1" x14ac:dyDescent="0.2">
      <c r="A6" s="142">
        <v>3</v>
      </c>
      <c r="B6" s="320" t="str">
        <f xml:space="preserve"> IF('1. Halbjahr'!B6="","",'1. Halbjahr'!B6)</f>
        <v/>
      </c>
      <c r="C6" s="118" t="str">
        <f ca="1">II1KA!C6</f>
        <v/>
      </c>
      <c r="D6" s="135" t="str">
        <f ca="1">II2KA!C6</f>
        <v/>
      </c>
      <c r="E6" s="134" t="str">
        <f ca="1">II1Ext!C6</f>
        <v/>
      </c>
      <c r="F6" s="121" t="str">
        <f ca="1">II2Ext!C6</f>
        <v/>
      </c>
      <c r="G6" s="121" t="str">
        <f ca="1">II3Ext!C6</f>
        <v/>
      </c>
      <c r="H6" s="113"/>
      <c r="I6" s="113"/>
      <c r="J6" s="111"/>
      <c r="K6" s="202" t="str">
        <f t="shared" ca="1" si="0"/>
        <v/>
      </c>
      <c r="L6" s="203" t="str">
        <f ca="1">II1SA!C6</f>
        <v/>
      </c>
      <c r="M6" s="204" t="str">
        <f ca="1">II2SA!C6</f>
        <v/>
      </c>
      <c r="N6" s="122" t="str">
        <f t="shared" ca="1" si="1"/>
        <v/>
      </c>
      <c r="O6" s="153" t="str">
        <f t="shared" ca="1" si="2"/>
        <v/>
      </c>
      <c r="P6" s="148"/>
      <c r="Q6" s="209" t="str">
        <f ca="1">'1. Halbjahr'!O6</f>
        <v/>
      </c>
      <c r="R6" s="152" t="str">
        <f t="shared" ca="1" si="3"/>
        <v/>
      </c>
      <c r="S6" s="133"/>
      <c r="T6" s="394"/>
      <c r="U6" s="394"/>
      <c r="V6" s="394"/>
      <c r="W6" s="394"/>
      <c r="X6" s="394"/>
      <c r="Y6" s="394"/>
      <c r="Z6" s="394"/>
      <c r="AA6" s="394"/>
      <c r="AB6" s="394"/>
      <c r="AC6" s="394"/>
      <c r="AD6" s="394"/>
      <c r="AE6" s="394"/>
      <c r="AF6" s="394"/>
      <c r="AG6" s="394"/>
      <c r="AH6" s="394"/>
      <c r="AI6" s="394"/>
      <c r="AJ6" s="197"/>
    </row>
    <row r="7" spans="1:36" s="116" customFormat="1" ht="24.95" customHeight="1" x14ac:dyDescent="0.2">
      <c r="A7" s="142">
        <v>4</v>
      </c>
      <c r="B7" s="320" t="str">
        <f xml:space="preserve"> IF('1. Halbjahr'!B7="","",'1. Halbjahr'!B7)</f>
        <v/>
      </c>
      <c r="C7" s="118" t="str">
        <f ca="1">II1KA!C7</f>
        <v/>
      </c>
      <c r="D7" s="135" t="str">
        <f ca="1">II2KA!C7</f>
        <v/>
      </c>
      <c r="E7" s="134" t="str">
        <f ca="1">II1Ext!C7</f>
        <v/>
      </c>
      <c r="F7" s="121" t="str">
        <f ca="1">II2Ext!C7</f>
        <v/>
      </c>
      <c r="G7" s="121" t="str">
        <f ca="1">II3Ext!C7</f>
        <v/>
      </c>
      <c r="H7" s="113"/>
      <c r="I7" s="113"/>
      <c r="J7" s="111"/>
      <c r="K7" s="202" t="str">
        <f t="shared" ca="1" si="0"/>
        <v/>
      </c>
      <c r="L7" s="203" t="str">
        <f ca="1">II1SA!C7</f>
        <v/>
      </c>
      <c r="M7" s="204" t="str">
        <f ca="1">II2SA!C7</f>
        <v/>
      </c>
      <c r="N7" s="122" t="str">
        <f t="shared" ca="1" si="1"/>
        <v/>
      </c>
      <c r="O7" s="153" t="str">
        <f t="shared" ca="1" si="2"/>
        <v/>
      </c>
      <c r="P7" s="148"/>
      <c r="Q7" s="209" t="str">
        <f ca="1">'1. Halbjahr'!O7</f>
        <v/>
      </c>
      <c r="R7" s="152" t="str">
        <f t="shared" ca="1" si="3"/>
        <v/>
      </c>
      <c r="S7" s="133"/>
      <c r="T7" s="394"/>
      <c r="U7" s="394"/>
      <c r="V7" s="394"/>
      <c r="W7" s="394"/>
      <c r="X7" s="394"/>
      <c r="Y7" s="394"/>
      <c r="Z7" s="394"/>
      <c r="AA7" s="394"/>
      <c r="AB7" s="394"/>
      <c r="AC7" s="394"/>
      <c r="AD7" s="394"/>
      <c r="AE7" s="394"/>
      <c r="AF7" s="394"/>
      <c r="AG7" s="394"/>
      <c r="AH7" s="394"/>
      <c r="AI7" s="394"/>
      <c r="AJ7" s="197"/>
    </row>
    <row r="8" spans="1:36" s="116" customFormat="1" ht="24.95" customHeight="1" x14ac:dyDescent="0.2">
      <c r="A8" s="142">
        <v>5</v>
      </c>
      <c r="B8" s="319" t="str">
        <f xml:space="preserve"> IF('1. Halbjahr'!B8="","",'1. Halbjahr'!B8)</f>
        <v/>
      </c>
      <c r="C8" s="118" t="str">
        <f ca="1">II1KA!C8</f>
        <v/>
      </c>
      <c r="D8" s="135" t="str">
        <f ca="1">II2KA!C8</f>
        <v/>
      </c>
      <c r="E8" s="134" t="str">
        <f ca="1">II1Ext!C8</f>
        <v/>
      </c>
      <c r="F8" s="121" t="str">
        <f ca="1">II2Ext!C8</f>
        <v/>
      </c>
      <c r="G8" s="121" t="str">
        <f ca="1">II3Ext!C8</f>
        <v/>
      </c>
      <c r="H8" s="113"/>
      <c r="I8" s="113"/>
      <c r="J8" s="111"/>
      <c r="K8" s="202" t="str">
        <f t="shared" ca="1" si="0"/>
        <v/>
      </c>
      <c r="L8" s="203" t="str">
        <f ca="1">II1SA!C8</f>
        <v/>
      </c>
      <c r="M8" s="204" t="str">
        <f ca="1">II2SA!C8</f>
        <v/>
      </c>
      <c r="N8" s="122" t="str">
        <f t="shared" ca="1" si="1"/>
        <v/>
      </c>
      <c r="O8" s="153" t="str">
        <f t="shared" ca="1" si="2"/>
        <v/>
      </c>
      <c r="P8" s="148"/>
      <c r="Q8" s="209" t="str">
        <f ca="1">'1. Halbjahr'!O8</f>
        <v/>
      </c>
      <c r="R8" s="152" t="str">
        <f t="shared" ca="1" si="3"/>
        <v/>
      </c>
      <c r="S8" s="133"/>
      <c r="T8" s="394"/>
      <c r="U8" s="394"/>
      <c r="V8" s="394"/>
      <c r="W8" s="394"/>
      <c r="X8" s="394"/>
      <c r="Y8" s="394"/>
      <c r="Z8" s="394"/>
      <c r="AA8" s="394"/>
      <c r="AB8" s="394"/>
      <c r="AC8" s="394"/>
      <c r="AD8" s="394"/>
      <c r="AE8" s="394"/>
      <c r="AF8" s="394"/>
      <c r="AG8" s="394"/>
      <c r="AH8" s="394"/>
      <c r="AI8" s="394"/>
      <c r="AJ8" s="197"/>
    </row>
    <row r="9" spans="1:36" s="116" customFormat="1" ht="24.95" customHeight="1" x14ac:dyDescent="0.2">
      <c r="A9" s="142">
        <v>6</v>
      </c>
      <c r="B9" s="321" t="str">
        <f xml:space="preserve"> IF('1. Halbjahr'!B9="","",'1. Halbjahr'!B9)</f>
        <v/>
      </c>
      <c r="C9" s="118" t="str">
        <f ca="1">II1KA!C9</f>
        <v/>
      </c>
      <c r="D9" s="135" t="str">
        <f ca="1">II2KA!C9</f>
        <v/>
      </c>
      <c r="E9" s="134" t="str">
        <f ca="1">II1Ext!C9</f>
        <v/>
      </c>
      <c r="F9" s="121" t="str">
        <f ca="1">II2Ext!C9</f>
        <v/>
      </c>
      <c r="G9" s="121" t="str">
        <f ca="1">II3Ext!C9</f>
        <v/>
      </c>
      <c r="H9" s="113"/>
      <c r="I9" s="113"/>
      <c r="J9" s="111"/>
      <c r="K9" s="202" t="str">
        <f t="shared" ca="1" si="0"/>
        <v/>
      </c>
      <c r="L9" s="203" t="str">
        <f ca="1">II1SA!C9</f>
        <v/>
      </c>
      <c r="M9" s="204" t="str">
        <f ca="1">II2SA!C9</f>
        <v/>
      </c>
      <c r="N9" s="122" t="str">
        <f t="shared" ca="1" si="1"/>
        <v/>
      </c>
      <c r="O9" s="153" t="str">
        <f t="shared" ca="1" si="2"/>
        <v/>
      </c>
      <c r="P9" s="148"/>
      <c r="Q9" s="209" t="str">
        <f ca="1">'1. Halbjahr'!O9</f>
        <v/>
      </c>
      <c r="R9" s="152" t="str">
        <f t="shared" ca="1" si="3"/>
        <v/>
      </c>
      <c r="S9" s="133"/>
      <c r="T9" s="394"/>
      <c r="U9" s="394"/>
      <c r="V9" s="394"/>
      <c r="W9" s="394"/>
      <c r="X9" s="394"/>
      <c r="Y9" s="394"/>
      <c r="Z9" s="394"/>
      <c r="AA9" s="394"/>
      <c r="AB9" s="394"/>
      <c r="AC9" s="394"/>
      <c r="AD9" s="394"/>
      <c r="AE9" s="394"/>
      <c r="AF9" s="394"/>
      <c r="AG9" s="394"/>
      <c r="AH9" s="394"/>
      <c r="AI9" s="394"/>
      <c r="AJ9" s="197"/>
    </row>
    <row r="10" spans="1:36" s="116" customFormat="1" ht="24.95" customHeight="1" x14ac:dyDescent="0.2">
      <c r="A10" s="142">
        <v>7</v>
      </c>
      <c r="B10" s="321" t="str">
        <f xml:space="preserve"> IF('1. Halbjahr'!B10="","",'1. Halbjahr'!B10)</f>
        <v/>
      </c>
      <c r="C10" s="118" t="str">
        <f ca="1">II1KA!C10</f>
        <v/>
      </c>
      <c r="D10" s="135" t="str">
        <f ca="1">II2KA!C10</f>
        <v/>
      </c>
      <c r="E10" s="134" t="str">
        <f ca="1">II1Ext!C10</f>
        <v/>
      </c>
      <c r="F10" s="121" t="str">
        <f ca="1">II2Ext!C10</f>
        <v/>
      </c>
      <c r="G10" s="121" t="str">
        <f ca="1">II3Ext!C10</f>
        <v/>
      </c>
      <c r="H10" s="113"/>
      <c r="I10" s="113"/>
      <c r="J10" s="111"/>
      <c r="K10" s="202" t="str">
        <f t="shared" ca="1" si="0"/>
        <v/>
      </c>
      <c r="L10" s="203" t="str">
        <f ca="1">II1SA!C10</f>
        <v/>
      </c>
      <c r="M10" s="204" t="str">
        <f ca="1">II2SA!C10</f>
        <v/>
      </c>
      <c r="N10" s="122" t="str">
        <f t="shared" ca="1" si="1"/>
        <v/>
      </c>
      <c r="O10" s="153" t="str">
        <f t="shared" ca="1" si="2"/>
        <v/>
      </c>
      <c r="P10" s="148"/>
      <c r="Q10" s="209" t="str">
        <f ca="1">'1. Halbjahr'!O10</f>
        <v/>
      </c>
      <c r="R10" s="152" t="str">
        <f t="shared" ca="1" si="3"/>
        <v/>
      </c>
      <c r="S10" s="133"/>
      <c r="T10" s="394"/>
      <c r="U10" s="394"/>
      <c r="V10" s="394"/>
      <c r="W10" s="394"/>
      <c r="X10" s="394"/>
      <c r="Y10" s="394"/>
      <c r="Z10" s="394"/>
      <c r="AA10" s="394"/>
      <c r="AB10" s="394"/>
      <c r="AC10" s="394"/>
      <c r="AD10" s="394"/>
      <c r="AE10" s="394"/>
      <c r="AF10" s="394"/>
      <c r="AG10" s="394"/>
      <c r="AH10" s="394"/>
      <c r="AI10" s="394"/>
      <c r="AJ10" s="197"/>
    </row>
    <row r="11" spans="1:36" s="116" customFormat="1" ht="24.95" customHeight="1" x14ac:dyDescent="0.2">
      <c r="A11" s="142">
        <v>8</v>
      </c>
      <c r="B11" s="321" t="str">
        <f xml:space="preserve"> IF('1. Halbjahr'!B11="","",'1. Halbjahr'!B11)</f>
        <v/>
      </c>
      <c r="C11" s="118" t="str">
        <f ca="1">II1KA!C11</f>
        <v/>
      </c>
      <c r="D11" s="135" t="str">
        <f ca="1">II2KA!C11</f>
        <v/>
      </c>
      <c r="E11" s="134" t="str">
        <f ca="1">II1Ext!C11</f>
        <v/>
      </c>
      <c r="F11" s="121" t="str">
        <f ca="1">II2Ext!C11</f>
        <v/>
      </c>
      <c r="G11" s="121" t="str">
        <f ca="1">II3Ext!C11</f>
        <v/>
      </c>
      <c r="H11" s="113"/>
      <c r="I11" s="113"/>
      <c r="J11" s="111"/>
      <c r="K11" s="202" t="str">
        <f t="shared" ca="1" si="0"/>
        <v/>
      </c>
      <c r="L11" s="203" t="str">
        <f ca="1">II1SA!C11</f>
        <v/>
      </c>
      <c r="M11" s="204" t="str">
        <f ca="1">II2SA!C11</f>
        <v/>
      </c>
      <c r="N11" s="122" t="str">
        <f t="shared" ca="1" si="1"/>
        <v/>
      </c>
      <c r="O11" s="153" t="str">
        <f t="shared" ca="1" si="2"/>
        <v/>
      </c>
      <c r="P11" s="148"/>
      <c r="Q11" s="209" t="str">
        <f ca="1">'1. Halbjahr'!O11</f>
        <v/>
      </c>
      <c r="R11" s="152" t="str">
        <f t="shared" ca="1" si="3"/>
        <v/>
      </c>
      <c r="S11" s="133"/>
      <c r="T11" s="394"/>
      <c r="U11" s="394"/>
      <c r="V11" s="394"/>
      <c r="W11" s="394"/>
      <c r="X11" s="394"/>
      <c r="Y11" s="394"/>
      <c r="Z11" s="394"/>
      <c r="AA11" s="394"/>
      <c r="AB11" s="394"/>
      <c r="AC11" s="394"/>
      <c r="AD11" s="394"/>
      <c r="AE11" s="394"/>
      <c r="AF11" s="394"/>
      <c r="AG11" s="394"/>
      <c r="AH11" s="394"/>
      <c r="AI11" s="394"/>
      <c r="AJ11" s="197"/>
    </row>
    <row r="12" spans="1:36" s="116" customFormat="1" ht="24.95" customHeight="1" x14ac:dyDescent="0.2">
      <c r="A12" s="142">
        <v>9</v>
      </c>
      <c r="B12" s="320" t="str">
        <f xml:space="preserve"> IF('1. Halbjahr'!B12="","",'1. Halbjahr'!B12)</f>
        <v/>
      </c>
      <c r="C12" s="118" t="str">
        <f ca="1">II1KA!C12</f>
        <v/>
      </c>
      <c r="D12" s="135" t="str">
        <f ca="1">II2KA!C12</f>
        <v/>
      </c>
      <c r="E12" s="134" t="str">
        <f ca="1">II1Ext!C12</f>
        <v/>
      </c>
      <c r="F12" s="121" t="str">
        <f ca="1">II2Ext!C12</f>
        <v/>
      </c>
      <c r="G12" s="121" t="str">
        <f ca="1">II3Ext!C12</f>
        <v/>
      </c>
      <c r="H12" s="113"/>
      <c r="I12" s="113"/>
      <c r="J12" s="111"/>
      <c r="K12" s="202" t="str">
        <f t="shared" ca="1" si="0"/>
        <v/>
      </c>
      <c r="L12" s="203" t="str">
        <f ca="1">II1SA!C12</f>
        <v/>
      </c>
      <c r="M12" s="204" t="str">
        <f ca="1">II2SA!C12</f>
        <v/>
      </c>
      <c r="N12" s="122" t="str">
        <f t="shared" ca="1" si="1"/>
        <v/>
      </c>
      <c r="O12" s="153" t="str">
        <f t="shared" ca="1" si="2"/>
        <v/>
      </c>
      <c r="P12" s="148"/>
      <c r="Q12" s="209" t="str">
        <f ca="1">'1. Halbjahr'!O12</f>
        <v/>
      </c>
      <c r="R12" s="152" t="str">
        <f t="shared" ca="1" si="3"/>
        <v/>
      </c>
      <c r="S12" s="133"/>
      <c r="T12" s="394"/>
      <c r="U12" s="394"/>
      <c r="V12" s="394"/>
      <c r="W12" s="394"/>
      <c r="X12" s="394"/>
      <c r="Y12" s="394"/>
      <c r="Z12" s="394"/>
      <c r="AA12" s="394"/>
      <c r="AB12" s="394"/>
      <c r="AC12" s="394"/>
      <c r="AD12" s="394"/>
      <c r="AE12" s="394"/>
      <c r="AF12" s="394"/>
      <c r="AG12" s="394"/>
      <c r="AH12" s="394"/>
      <c r="AI12" s="394"/>
      <c r="AJ12" s="197"/>
    </row>
    <row r="13" spans="1:36" s="116" customFormat="1" ht="24.95" customHeight="1" x14ac:dyDescent="0.2">
      <c r="A13" s="142">
        <v>10</v>
      </c>
      <c r="B13" s="319" t="str">
        <f xml:space="preserve"> IF('1. Halbjahr'!B13="","",'1. Halbjahr'!B13)</f>
        <v/>
      </c>
      <c r="C13" s="118" t="str">
        <f ca="1">II1KA!C13</f>
        <v/>
      </c>
      <c r="D13" s="135" t="str">
        <f ca="1">II2KA!C13</f>
        <v/>
      </c>
      <c r="E13" s="134" t="str">
        <f ca="1">II1Ext!C13</f>
        <v/>
      </c>
      <c r="F13" s="121" t="str">
        <f ca="1">II2Ext!C13</f>
        <v/>
      </c>
      <c r="G13" s="121" t="str">
        <f ca="1">II3Ext!C13</f>
        <v/>
      </c>
      <c r="H13" s="113"/>
      <c r="I13" s="113"/>
      <c r="J13" s="111"/>
      <c r="K13" s="202" t="str">
        <f t="shared" ca="1" si="0"/>
        <v/>
      </c>
      <c r="L13" s="203" t="str">
        <f ca="1">II1SA!C13</f>
        <v/>
      </c>
      <c r="M13" s="204" t="str">
        <f ca="1">II2SA!C13</f>
        <v/>
      </c>
      <c r="N13" s="122" t="str">
        <f t="shared" ca="1" si="1"/>
        <v/>
      </c>
      <c r="O13" s="153" t="str">
        <f t="shared" ca="1" si="2"/>
        <v/>
      </c>
      <c r="P13" s="148"/>
      <c r="Q13" s="209" t="str">
        <f ca="1">'1. Halbjahr'!O13</f>
        <v/>
      </c>
      <c r="R13" s="152" t="str">
        <f t="shared" ca="1" si="3"/>
        <v/>
      </c>
      <c r="S13" s="133"/>
      <c r="T13" s="394"/>
      <c r="U13" s="394"/>
      <c r="V13" s="394"/>
      <c r="W13" s="394"/>
      <c r="X13" s="394"/>
      <c r="Y13" s="394"/>
      <c r="Z13" s="394"/>
      <c r="AA13" s="394"/>
      <c r="AB13" s="394"/>
      <c r="AC13" s="394"/>
      <c r="AD13" s="394"/>
      <c r="AE13" s="394"/>
      <c r="AF13" s="394"/>
      <c r="AG13" s="394"/>
      <c r="AH13" s="394"/>
      <c r="AI13" s="394"/>
      <c r="AJ13" s="197"/>
    </row>
    <row r="14" spans="1:36" s="116" customFormat="1" ht="24.95" customHeight="1" x14ac:dyDescent="0.2">
      <c r="A14" s="142">
        <v>11</v>
      </c>
      <c r="B14" s="321" t="str">
        <f xml:space="preserve"> IF('1. Halbjahr'!B14="","",'1. Halbjahr'!B14)</f>
        <v/>
      </c>
      <c r="C14" s="118" t="str">
        <f ca="1">II1KA!C14</f>
        <v/>
      </c>
      <c r="D14" s="135" t="str">
        <f ca="1">II2KA!C14</f>
        <v/>
      </c>
      <c r="E14" s="134" t="str">
        <f ca="1">II1Ext!C14</f>
        <v/>
      </c>
      <c r="F14" s="121" t="str">
        <f ca="1">II2Ext!C14</f>
        <v/>
      </c>
      <c r="G14" s="121" t="str">
        <f ca="1">II3Ext!C14</f>
        <v/>
      </c>
      <c r="H14" s="113"/>
      <c r="I14" s="113"/>
      <c r="J14" s="111"/>
      <c r="K14" s="202" t="str">
        <f t="shared" ca="1" si="0"/>
        <v/>
      </c>
      <c r="L14" s="203" t="str">
        <f ca="1">II1SA!C14</f>
        <v/>
      </c>
      <c r="M14" s="204" t="str">
        <f ca="1">II2SA!C14</f>
        <v/>
      </c>
      <c r="N14" s="122" t="str">
        <f t="shared" ca="1" si="1"/>
        <v/>
      </c>
      <c r="O14" s="153" t="str">
        <f t="shared" ca="1" si="2"/>
        <v/>
      </c>
      <c r="P14" s="148"/>
      <c r="Q14" s="209" t="str">
        <f ca="1">'1. Halbjahr'!O14</f>
        <v/>
      </c>
      <c r="R14" s="152" t="str">
        <f t="shared" ca="1" si="3"/>
        <v/>
      </c>
      <c r="S14" s="133"/>
      <c r="T14" s="394"/>
      <c r="U14" s="394"/>
      <c r="V14" s="394"/>
      <c r="W14" s="394"/>
      <c r="X14" s="394"/>
      <c r="Y14" s="394"/>
      <c r="Z14" s="394"/>
      <c r="AA14" s="394"/>
      <c r="AB14" s="394"/>
      <c r="AC14" s="394"/>
      <c r="AD14" s="394"/>
      <c r="AE14" s="394"/>
      <c r="AF14" s="394"/>
      <c r="AG14" s="394"/>
      <c r="AH14" s="394"/>
      <c r="AI14" s="394"/>
      <c r="AJ14" s="197"/>
    </row>
    <row r="15" spans="1:36" s="116" customFormat="1" ht="24.95" customHeight="1" x14ac:dyDescent="0.2">
      <c r="A15" s="142">
        <v>12</v>
      </c>
      <c r="B15" s="320" t="str">
        <f xml:space="preserve"> IF('1. Halbjahr'!B15="","",'1. Halbjahr'!B15)</f>
        <v/>
      </c>
      <c r="C15" s="118" t="str">
        <f ca="1">II1KA!C15</f>
        <v/>
      </c>
      <c r="D15" s="135" t="str">
        <f ca="1">II2KA!C15</f>
        <v/>
      </c>
      <c r="E15" s="134" t="str">
        <f ca="1">II1Ext!C15</f>
        <v/>
      </c>
      <c r="F15" s="121" t="str">
        <f ca="1">II2Ext!C15</f>
        <v/>
      </c>
      <c r="G15" s="121" t="str">
        <f ca="1">II3Ext!C15</f>
        <v/>
      </c>
      <c r="H15" s="113"/>
      <c r="I15" s="113"/>
      <c r="J15" s="111"/>
      <c r="K15" s="202" t="str">
        <f t="shared" ca="1" si="0"/>
        <v/>
      </c>
      <c r="L15" s="203" t="str">
        <f ca="1">II1SA!C15</f>
        <v/>
      </c>
      <c r="M15" s="204" t="str">
        <f ca="1">II2SA!C15</f>
        <v/>
      </c>
      <c r="N15" s="122" t="str">
        <f t="shared" ca="1" si="1"/>
        <v/>
      </c>
      <c r="O15" s="153" t="str">
        <f t="shared" ca="1" si="2"/>
        <v/>
      </c>
      <c r="P15" s="148"/>
      <c r="Q15" s="209" t="str">
        <f ca="1">'1. Halbjahr'!O15</f>
        <v/>
      </c>
      <c r="R15" s="152" t="str">
        <f t="shared" ca="1" si="3"/>
        <v/>
      </c>
      <c r="S15" s="133"/>
      <c r="T15" s="394"/>
      <c r="U15" s="394"/>
      <c r="V15" s="394"/>
      <c r="W15" s="394"/>
      <c r="X15" s="394"/>
      <c r="Y15" s="394"/>
      <c r="Z15" s="394"/>
      <c r="AA15" s="394"/>
      <c r="AB15" s="394"/>
      <c r="AC15" s="394"/>
      <c r="AD15" s="394"/>
      <c r="AE15" s="394"/>
      <c r="AF15" s="394"/>
      <c r="AG15" s="394"/>
      <c r="AH15" s="394"/>
      <c r="AI15" s="394"/>
      <c r="AJ15" s="197"/>
    </row>
    <row r="16" spans="1:36" s="116" customFormat="1" ht="24.95" customHeight="1" x14ac:dyDescent="0.2">
      <c r="A16" s="142">
        <v>13</v>
      </c>
      <c r="B16" s="319" t="str">
        <f xml:space="preserve"> IF('1. Halbjahr'!B16="","",'1. Halbjahr'!B16)</f>
        <v/>
      </c>
      <c r="C16" s="118" t="str">
        <f ca="1">II1KA!C16</f>
        <v/>
      </c>
      <c r="D16" s="135" t="str">
        <f ca="1">II2KA!C16</f>
        <v/>
      </c>
      <c r="E16" s="134" t="str">
        <f ca="1">II1Ext!C16</f>
        <v/>
      </c>
      <c r="F16" s="121" t="str">
        <f ca="1">II2Ext!C16</f>
        <v/>
      </c>
      <c r="G16" s="121" t="str">
        <f ca="1">II3Ext!C16</f>
        <v/>
      </c>
      <c r="H16" s="113"/>
      <c r="I16" s="113"/>
      <c r="J16" s="111"/>
      <c r="K16" s="202" t="str">
        <f t="shared" ca="1" si="0"/>
        <v/>
      </c>
      <c r="L16" s="203" t="str">
        <f ca="1">II1SA!C16</f>
        <v/>
      </c>
      <c r="M16" s="204" t="str">
        <f ca="1">II2SA!C16</f>
        <v/>
      </c>
      <c r="N16" s="122" t="str">
        <f t="shared" ca="1" si="1"/>
        <v/>
      </c>
      <c r="O16" s="153" t="str">
        <f t="shared" ca="1" si="2"/>
        <v/>
      </c>
      <c r="P16" s="148"/>
      <c r="Q16" s="209" t="str">
        <f ca="1">'1. Halbjahr'!O16</f>
        <v/>
      </c>
      <c r="R16" s="152" t="str">
        <f t="shared" ca="1" si="3"/>
        <v/>
      </c>
      <c r="S16" s="133"/>
      <c r="T16" s="394"/>
      <c r="U16" s="394"/>
      <c r="V16" s="394"/>
      <c r="W16" s="394"/>
      <c r="X16" s="394"/>
      <c r="Y16" s="394"/>
      <c r="Z16" s="394"/>
      <c r="AA16" s="394"/>
      <c r="AB16" s="394"/>
      <c r="AC16" s="394"/>
      <c r="AD16" s="394"/>
      <c r="AE16" s="394"/>
      <c r="AF16" s="394"/>
      <c r="AG16" s="394"/>
      <c r="AH16" s="394"/>
      <c r="AI16" s="394"/>
      <c r="AJ16" s="197"/>
    </row>
    <row r="17" spans="1:36" s="116" customFormat="1" ht="24.95" customHeight="1" x14ac:dyDescent="0.2">
      <c r="A17" s="142">
        <v>14</v>
      </c>
      <c r="B17" s="321" t="str">
        <f xml:space="preserve"> IF('1. Halbjahr'!B17="","",'1. Halbjahr'!B17)</f>
        <v/>
      </c>
      <c r="C17" s="118" t="str">
        <f ca="1">II1KA!C17</f>
        <v/>
      </c>
      <c r="D17" s="135" t="str">
        <f ca="1">II2KA!C17</f>
        <v/>
      </c>
      <c r="E17" s="134" t="str">
        <f ca="1">II1Ext!C17</f>
        <v/>
      </c>
      <c r="F17" s="121" t="str">
        <f ca="1">II2Ext!C17</f>
        <v/>
      </c>
      <c r="G17" s="121" t="str">
        <f ca="1">II3Ext!C17</f>
        <v/>
      </c>
      <c r="H17" s="113"/>
      <c r="I17" s="113"/>
      <c r="J17" s="111"/>
      <c r="K17" s="202" t="str">
        <f t="shared" ca="1" si="0"/>
        <v/>
      </c>
      <c r="L17" s="203" t="str">
        <f ca="1">II1SA!C17</f>
        <v/>
      </c>
      <c r="M17" s="204" t="str">
        <f ca="1">II2SA!C17</f>
        <v/>
      </c>
      <c r="N17" s="122" t="str">
        <f t="shared" ca="1" si="1"/>
        <v/>
      </c>
      <c r="O17" s="153" t="str">
        <f t="shared" ca="1" si="2"/>
        <v/>
      </c>
      <c r="P17" s="148"/>
      <c r="Q17" s="209" t="str">
        <f ca="1">'1. Halbjahr'!O17</f>
        <v/>
      </c>
      <c r="R17" s="152" t="str">
        <f t="shared" ca="1" si="3"/>
        <v/>
      </c>
      <c r="S17" s="133"/>
      <c r="T17" s="394"/>
      <c r="U17" s="394"/>
      <c r="V17" s="394"/>
      <c r="W17" s="394"/>
      <c r="X17" s="394"/>
      <c r="Y17" s="394"/>
      <c r="Z17" s="394"/>
      <c r="AA17" s="394"/>
      <c r="AB17" s="394"/>
      <c r="AC17" s="394"/>
      <c r="AD17" s="394"/>
      <c r="AE17" s="394"/>
      <c r="AF17" s="394"/>
      <c r="AG17" s="394"/>
      <c r="AH17" s="394"/>
      <c r="AI17" s="394"/>
      <c r="AJ17" s="197"/>
    </row>
    <row r="18" spans="1:36" s="116" customFormat="1" ht="24.95" customHeight="1" x14ac:dyDescent="0.2">
      <c r="A18" s="142">
        <v>15</v>
      </c>
      <c r="B18" s="320" t="str">
        <f xml:space="preserve"> IF('1. Halbjahr'!B18="","",'1. Halbjahr'!B18)</f>
        <v/>
      </c>
      <c r="C18" s="118" t="str">
        <f ca="1">II1KA!C18</f>
        <v/>
      </c>
      <c r="D18" s="135" t="str">
        <f ca="1">II2KA!C18</f>
        <v/>
      </c>
      <c r="E18" s="134" t="str">
        <f ca="1">II1Ext!C18</f>
        <v/>
      </c>
      <c r="F18" s="121" t="str">
        <f ca="1">II2Ext!C18</f>
        <v/>
      </c>
      <c r="G18" s="121" t="str">
        <f ca="1">II3Ext!C18</f>
        <v/>
      </c>
      <c r="H18" s="113"/>
      <c r="I18" s="113"/>
      <c r="J18" s="111"/>
      <c r="K18" s="202" t="str">
        <f t="shared" ca="1" si="0"/>
        <v/>
      </c>
      <c r="L18" s="203" t="str">
        <f ca="1">II1SA!C18</f>
        <v/>
      </c>
      <c r="M18" s="204" t="str">
        <f ca="1">II2SA!C18</f>
        <v/>
      </c>
      <c r="N18" s="122" t="str">
        <f t="shared" ca="1" si="1"/>
        <v/>
      </c>
      <c r="O18" s="153" t="str">
        <f t="shared" ca="1" si="2"/>
        <v/>
      </c>
      <c r="P18" s="148"/>
      <c r="Q18" s="209" t="str">
        <f ca="1">'1. Halbjahr'!O18</f>
        <v/>
      </c>
      <c r="R18" s="152" t="str">
        <f t="shared" ca="1" si="3"/>
        <v/>
      </c>
      <c r="S18" s="133"/>
      <c r="T18" s="394"/>
      <c r="U18" s="394"/>
      <c r="V18" s="394"/>
      <c r="W18" s="394"/>
      <c r="X18" s="394"/>
      <c r="Y18" s="394"/>
      <c r="Z18" s="394"/>
      <c r="AA18" s="394"/>
      <c r="AB18" s="394"/>
      <c r="AC18" s="394"/>
      <c r="AD18" s="394"/>
      <c r="AE18" s="394"/>
      <c r="AF18" s="394"/>
      <c r="AG18" s="394"/>
      <c r="AH18" s="394"/>
      <c r="AI18" s="394"/>
      <c r="AJ18" s="197"/>
    </row>
    <row r="19" spans="1:36" s="116" customFormat="1" ht="24.95" customHeight="1" x14ac:dyDescent="0.2">
      <c r="A19" s="142">
        <v>16</v>
      </c>
      <c r="B19" s="320" t="str">
        <f xml:space="preserve"> IF('1. Halbjahr'!B19="","",'1. Halbjahr'!B19)</f>
        <v/>
      </c>
      <c r="C19" s="118" t="str">
        <f ca="1">II1KA!C19</f>
        <v/>
      </c>
      <c r="D19" s="135" t="str">
        <f ca="1">II2KA!C19</f>
        <v/>
      </c>
      <c r="E19" s="134" t="str">
        <f ca="1">II1Ext!C19</f>
        <v/>
      </c>
      <c r="F19" s="121" t="str">
        <f ca="1">II2Ext!C19</f>
        <v/>
      </c>
      <c r="G19" s="121" t="str">
        <f ca="1">II3Ext!C19</f>
        <v/>
      </c>
      <c r="H19" s="113"/>
      <c r="I19" s="113"/>
      <c r="J19" s="111"/>
      <c r="K19" s="202" t="str">
        <f t="shared" ca="1" si="0"/>
        <v/>
      </c>
      <c r="L19" s="203" t="str">
        <f ca="1">II1SA!C19</f>
        <v/>
      </c>
      <c r="M19" s="204" t="str">
        <f ca="1">II2SA!C19</f>
        <v/>
      </c>
      <c r="N19" s="122" t="str">
        <f t="shared" ca="1" si="1"/>
        <v/>
      </c>
      <c r="O19" s="153" t="str">
        <f t="shared" ca="1" si="2"/>
        <v/>
      </c>
      <c r="P19" s="148"/>
      <c r="Q19" s="209" t="str">
        <f ca="1">'1. Halbjahr'!O19</f>
        <v/>
      </c>
      <c r="R19" s="152" t="str">
        <f t="shared" ca="1" si="3"/>
        <v/>
      </c>
      <c r="S19" s="133"/>
      <c r="T19" s="394"/>
      <c r="U19" s="394"/>
      <c r="V19" s="394"/>
      <c r="W19" s="394"/>
      <c r="X19" s="394"/>
      <c r="Y19" s="394"/>
      <c r="Z19" s="394"/>
      <c r="AA19" s="394"/>
      <c r="AB19" s="394"/>
      <c r="AC19" s="394"/>
      <c r="AD19" s="394"/>
      <c r="AE19" s="394"/>
      <c r="AF19" s="394"/>
      <c r="AG19" s="394"/>
      <c r="AH19" s="394"/>
      <c r="AI19" s="394"/>
      <c r="AJ19" s="197"/>
    </row>
    <row r="20" spans="1:36" s="116" customFormat="1" ht="24.95" customHeight="1" x14ac:dyDescent="0.2">
      <c r="A20" s="142">
        <v>17</v>
      </c>
      <c r="B20" s="320" t="str">
        <f xml:space="preserve"> IF('1. Halbjahr'!B20="","",'1. Halbjahr'!B20)</f>
        <v/>
      </c>
      <c r="C20" s="118" t="str">
        <f ca="1">II1KA!C20</f>
        <v/>
      </c>
      <c r="D20" s="135" t="str">
        <f ca="1">II2KA!C20</f>
        <v/>
      </c>
      <c r="E20" s="134" t="str">
        <f ca="1">II1Ext!C20</f>
        <v/>
      </c>
      <c r="F20" s="121" t="str">
        <f ca="1">II2Ext!C20</f>
        <v/>
      </c>
      <c r="G20" s="121" t="str">
        <f ca="1">II3Ext!C20</f>
        <v/>
      </c>
      <c r="H20" s="113"/>
      <c r="I20" s="113"/>
      <c r="J20" s="111"/>
      <c r="K20" s="202" t="str">
        <f t="shared" ca="1" si="0"/>
        <v/>
      </c>
      <c r="L20" s="203" t="str">
        <f ca="1">II1SA!C20</f>
        <v/>
      </c>
      <c r="M20" s="204" t="str">
        <f ca="1">II2SA!C20</f>
        <v/>
      </c>
      <c r="N20" s="122" t="str">
        <f t="shared" ca="1" si="1"/>
        <v/>
      </c>
      <c r="O20" s="153" t="str">
        <f t="shared" ca="1" si="2"/>
        <v/>
      </c>
      <c r="P20" s="148"/>
      <c r="Q20" s="209" t="str">
        <f ca="1">'1. Halbjahr'!O20</f>
        <v/>
      </c>
      <c r="R20" s="152" t="str">
        <f t="shared" ca="1" si="3"/>
        <v/>
      </c>
      <c r="S20" s="133"/>
      <c r="T20" s="394"/>
      <c r="U20" s="394"/>
      <c r="V20" s="394"/>
      <c r="W20" s="394"/>
      <c r="X20" s="394"/>
      <c r="Y20" s="394"/>
      <c r="Z20" s="394"/>
      <c r="AA20" s="394"/>
      <c r="AB20" s="394"/>
      <c r="AC20" s="394"/>
      <c r="AD20" s="394"/>
      <c r="AE20" s="394"/>
      <c r="AF20" s="394"/>
      <c r="AG20" s="394"/>
      <c r="AH20" s="394"/>
      <c r="AI20" s="394"/>
      <c r="AJ20" s="197"/>
    </row>
    <row r="21" spans="1:36" s="116" customFormat="1" ht="24.95" customHeight="1" x14ac:dyDescent="0.2">
      <c r="A21" s="142">
        <v>18</v>
      </c>
      <c r="B21" s="320" t="str">
        <f xml:space="preserve"> IF('1. Halbjahr'!B21="","",'1. Halbjahr'!B21)</f>
        <v/>
      </c>
      <c r="C21" s="118" t="str">
        <f ca="1">II1KA!C21</f>
        <v/>
      </c>
      <c r="D21" s="135" t="str">
        <f ca="1">II2KA!C21</f>
        <v/>
      </c>
      <c r="E21" s="134" t="str">
        <f ca="1">II1Ext!C21</f>
        <v/>
      </c>
      <c r="F21" s="121" t="str">
        <f ca="1">II2Ext!C21</f>
        <v/>
      </c>
      <c r="G21" s="121" t="str">
        <f ca="1">II3Ext!C21</f>
        <v/>
      </c>
      <c r="H21" s="113"/>
      <c r="I21" s="113"/>
      <c r="J21" s="111"/>
      <c r="K21" s="202" t="str">
        <f t="shared" ca="1" si="0"/>
        <v/>
      </c>
      <c r="L21" s="203" t="str">
        <f ca="1">II1SA!C21</f>
        <v/>
      </c>
      <c r="M21" s="204" t="str">
        <f ca="1">II2SA!C21</f>
        <v/>
      </c>
      <c r="N21" s="122" t="str">
        <f t="shared" ca="1" si="1"/>
        <v/>
      </c>
      <c r="O21" s="153" t="str">
        <f t="shared" ca="1" si="2"/>
        <v/>
      </c>
      <c r="P21" s="148"/>
      <c r="Q21" s="209" t="str">
        <f ca="1">'1. Halbjahr'!O21</f>
        <v/>
      </c>
      <c r="R21" s="152" t="str">
        <f t="shared" ca="1" si="3"/>
        <v/>
      </c>
      <c r="S21" s="133"/>
      <c r="T21" s="394"/>
      <c r="U21" s="394"/>
      <c r="V21" s="394"/>
      <c r="W21" s="394"/>
      <c r="X21" s="394"/>
      <c r="Y21" s="394"/>
      <c r="Z21" s="394"/>
      <c r="AA21" s="394"/>
      <c r="AB21" s="394"/>
      <c r="AC21" s="394"/>
      <c r="AD21" s="394"/>
      <c r="AE21" s="394"/>
      <c r="AF21" s="394"/>
      <c r="AG21" s="394"/>
      <c r="AH21" s="394"/>
      <c r="AI21" s="394"/>
      <c r="AJ21" s="197"/>
    </row>
    <row r="22" spans="1:36" s="116" customFormat="1" ht="24.95" customHeight="1" x14ac:dyDescent="0.2">
      <c r="A22" s="142">
        <v>19</v>
      </c>
      <c r="B22" s="319" t="str">
        <f xml:space="preserve"> IF('1. Halbjahr'!B22="","",'1. Halbjahr'!B22)</f>
        <v/>
      </c>
      <c r="C22" s="118" t="str">
        <f ca="1">II1KA!C22</f>
        <v/>
      </c>
      <c r="D22" s="135" t="str">
        <f ca="1">II2KA!C22</f>
        <v/>
      </c>
      <c r="E22" s="134" t="str">
        <f ca="1">II1Ext!C22</f>
        <v/>
      </c>
      <c r="F22" s="121" t="str">
        <f ca="1">II2Ext!C22</f>
        <v/>
      </c>
      <c r="G22" s="121" t="str">
        <f ca="1">II3Ext!C22</f>
        <v/>
      </c>
      <c r="H22" s="113"/>
      <c r="I22" s="113"/>
      <c r="J22" s="111"/>
      <c r="K22" s="202" t="str">
        <f t="shared" ca="1" si="0"/>
        <v/>
      </c>
      <c r="L22" s="203" t="str">
        <f ca="1">II1SA!C22</f>
        <v/>
      </c>
      <c r="M22" s="204" t="str">
        <f ca="1">II2SA!C22</f>
        <v/>
      </c>
      <c r="N22" s="122" t="str">
        <f t="shared" ca="1" si="1"/>
        <v/>
      </c>
      <c r="O22" s="153" t="str">
        <f t="shared" ca="1" si="2"/>
        <v/>
      </c>
      <c r="P22" s="148"/>
      <c r="Q22" s="209" t="str">
        <f ca="1">'1. Halbjahr'!O22</f>
        <v/>
      </c>
      <c r="R22" s="152" t="str">
        <f t="shared" ca="1" si="3"/>
        <v/>
      </c>
      <c r="S22" s="133"/>
      <c r="T22" s="394"/>
      <c r="U22" s="394"/>
      <c r="V22" s="394"/>
      <c r="W22" s="394"/>
      <c r="X22" s="394"/>
      <c r="Y22" s="394"/>
      <c r="Z22" s="394"/>
      <c r="AA22" s="394"/>
      <c r="AB22" s="394"/>
      <c r="AC22" s="394"/>
      <c r="AD22" s="394"/>
      <c r="AE22" s="394"/>
      <c r="AF22" s="394"/>
      <c r="AG22" s="394"/>
      <c r="AH22" s="394"/>
      <c r="AI22" s="394"/>
      <c r="AJ22" s="197"/>
    </row>
    <row r="23" spans="1:36" s="116" customFormat="1" ht="24.95" customHeight="1" x14ac:dyDescent="0.2">
      <c r="A23" s="142">
        <v>20</v>
      </c>
      <c r="B23" s="321" t="str">
        <f xml:space="preserve"> IF('1. Halbjahr'!B23="","",'1. Halbjahr'!B23)</f>
        <v/>
      </c>
      <c r="C23" s="118" t="str">
        <f ca="1">II1KA!C23</f>
        <v/>
      </c>
      <c r="D23" s="135" t="str">
        <f ca="1">II2KA!C23</f>
        <v/>
      </c>
      <c r="E23" s="134" t="str">
        <f ca="1">II1Ext!C23</f>
        <v/>
      </c>
      <c r="F23" s="121" t="str">
        <f ca="1">II2Ext!C23</f>
        <v/>
      </c>
      <c r="G23" s="121" t="str">
        <f ca="1">II3Ext!C23</f>
        <v/>
      </c>
      <c r="H23" s="113"/>
      <c r="I23" s="113"/>
      <c r="J23" s="111"/>
      <c r="K23" s="202" t="str">
        <f t="shared" ca="1" si="0"/>
        <v/>
      </c>
      <c r="L23" s="203" t="str">
        <f ca="1">II1SA!C23</f>
        <v/>
      </c>
      <c r="M23" s="204" t="str">
        <f ca="1">II2SA!C23</f>
        <v/>
      </c>
      <c r="N23" s="122" t="str">
        <f t="shared" ca="1" si="1"/>
        <v/>
      </c>
      <c r="O23" s="153" t="str">
        <f t="shared" ca="1" si="2"/>
        <v/>
      </c>
      <c r="P23" s="148"/>
      <c r="Q23" s="209" t="str">
        <f ca="1">'1. Halbjahr'!O23</f>
        <v/>
      </c>
      <c r="R23" s="152" t="str">
        <f t="shared" ca="1" si="3"/>
        <v/>
      </c>
      <c r="S23" s="133"/>
      <c r="T23" s="394"/>
      <c r="U23" s="394"/>
      <c r="V23" s="394"/>
      <c r="W23" s="394"/>
      <c r="X23" s="394"/>
      <c r="Y23" s="394"/>
      <c r="Z23" s="394"/>
      <c r="AA23" s="394"/>
      <c r="AB23" s="394"/>
      <c r="AC23" s="394"/>
      <c r="AD23" s="394"/>
      <c r="AE23" s="394"/>
      <c r="AF23" s="394"/>
      <c r="AG23" s="394"/>
      <c r="AH23" s="394"/>
      <c r="AI23" s="394"/>
      <c r="AJ23" s="197"/>
    </row>
    <row r="24" spans="1:36" s="116" customFormat="1" ht="24.95" customHeight="1" x14ac:dyDescent="0.2">
      <c r="A24" s="142">
        <v>21</v>
      </c>
      <c r="B24" s="321" t="str">
        <f xml:space="preserve"> IF('1. Halbjahr'!B24="","",'1. Halbjahr'!B24)</f>
        <v/>
      </c>
      <c r="C24" s="118" t="str">
        <f ca="1">II1KA!C24</f>
        <v/>
      </c>
      <c r="D24" s="135" t="str">
        <f ca="1">II2KA!C24</f>
        <v/>
      </c>
      <c r="E24" s="134" t="str">
        <f ca="1">II1Ext!C24</f>
        <v/>
      </c>
      <c r="F24" s="121" t="str">
        <f ca="1">II2Ext!C24</f>
        <v/>
      </c>
      <c r="G24" s="121" t="str">
        <f ca="1">II3Ext!C24</f>
        <v/>
      </c>
      <c r="H24" s="113"/>
      <c r="I24" s="113"/>
      <c r="J24" s="111"/>
      <c r="K24" s="202" t="str">
        <f t="shared" ca="1" si="0"/>
        <v/>
      </c>
      <c r="L24" s="203" t="str">
        <f ca="1">II1SA!C24</f>
        <v/>
      </c>
      <c r="M24" s="204" t="str">
        <f ca="1">II2SA!C24</f>
        <v/>
      </c>
      <c r="N24" s="122" t="str">
        <f t="shared" ca="1" si="1"/>
        <v/>
      </c>
      <c r="O24" s="153" t="str">
        <f t="shared" ca="1" si="2"/>
        <v/>
      </c>
      <c r="P24" s="148"/>
      <c r="Q24" s="209" t="str">
        <f ca="1">'1. Halbjahr'!O24</f>
        <v/>
      </c>
      <c r="R24" s="152" t="str">
        <f t="shared" ca="1" si="3"/>
        <v/>
      </c>
      <c r="S24" s="133"/>
      <c r="T24" s="394"/>
      <c r="U24" s="394"/>
      <c r="V24" s="394"/>
      <c r="W24" s="394"/>
      <c r="X24" s="394"/>
      <c r="Y24" s="394"/>
      <c r="Z24" s="394"/>
      <c r="AA24" s="394"/>
      <c r="AB24" s="394"/>
      <c r="AC24" s="394"/>
      <c r="AD24" s="394"/>
      <c r="AE24" s="394"/>
      <c r="AF24" s="394"/>
      <c r="AG24" s="394"/>
      <c r="AH24" s="394"/>
      <c r="AI24" s="394"/>
      <c r="AJ24" s="197"/>
    </row>
    <row r="25" spans="1:36" s="116" customFormat="1" ht="24.95" customHeight="1" x14ac:dyDescent="0.2">
      <c r="A25" s="142">
        <v>22</v>
      </c>
      <c r="B25" s="320" t="str">
        <f xml:space="preserve"> IF('1. Halbjahr'!B25="","",'1. Halbjahr'!B25)</f>
        <v/>
      </c>
      <c r="C25" s="118" t="str">
        <f ca="1">II1KA!C25</f>
        <v/>
      </c>
      <c r="D25" s="135" t="str">
        <f ca="1">II2KA!C25</f>
        <v/>
      </c>
      <c r="E25" s="134" t="str">
        <f ca="1">II1Ext!C25</f>
        <v/>
      </c>
      <c r="F25" s="121" t="str">
        <f ca="1">II2Ext!C25</f>
        <v/>
      </c>
      <c r="G25" s="121" t="str">
        <f ca="1">II3Ext!C25</f>
        <v/>
      </c>
      <c r="H25" s="113"/>
      <c r="I25" s="113"/>
      <c r="J25" s="111"/>
      <c r="K25" s="202" t="str">
        <f t="shared" ca="1" si="0"/>
        <v/>
      </c>
      <c r="L25" s="203" t="str">
        <f ca="1">II1SA!C25</f>
        <v/>
      </c>
      <c r="M25" s="204" t="str">
        <f ca="1">II2SA!C25</f>
        <v/>
      </c>
      <c r="N25" s="122" t="str">
        <f t="shared" ca="1" si="1"/>
        <v/>
      </c>
      <c r="O25" s="153" t="str">
        <f t="shared" ca="1" si="2"/>
        <v/>
      </c>
      <c r="P25" s="148"/>
      <c r="Q25" s="209" t="str">
        <f ca="1">'1. Halbjahr'!O25</f>
        <v/>
      </c>
      <c r="R25" s="152" t="str">
        <f t="shared" ca="1" si="3"/>
        <v/>
      </c>
      <c r="S25" s="133"/>
      <c r="T25" s="394"/>
      <c r="U25" s="394"/>
      <c r="V25" s="394"/>
      <c r="W25" s="394"/>
      <c r="X25" s="394"/>
      <c r="Y25" s="394"/>
      <c r="Z25" s="394"/>
      <c r="AA25" s="394"/>
      <c r="AB25" s="394"/>
      <c r="AC25" s="394"/>
      <c r="AD25" s="394"/>
      <c r="AE25" s="394"/>
      <c r="AF25" s="394"/>
      <c r="AG25" s="394"/>
      <c r="AH25" s="394"/>
      <c r="AI25" s="394"/>
      <c r="AJ25" s="197"/>
    </row>
    <row r="26" spans="1:36" s="116" customFormat="1" ht="24.95" customHeight="1" x14ac:dyDescent="0.2">
      <c r="A26" s="142">
        <v>23</v>
      </c>
      <c r="B26" s="319" t="str">
        <f xml:space="preserve"> IF('1. Halbjahr'!B26="","",'1. Halbjahr'!B26)</f>
        <v/>
      </c>
      <c r="C26" s="118" t="str">
        <f ca="1">II1KA!C26</f>
        <v/>
      </c>
      <c r="D26" s="135" t="str">
        <f ca="1">II2KA!C26</f>
        <v/>
      </c>
      <c r="E26" s="134" t="str">
        <f ca="1">II1Ext!C26</f>
        <v/>
      </c>
      <c r="F26" s="121" t="str">
        <f ca="1">II2Ext!C26</f>
        <v/>
      </c>
      <c r="G26" s="121" t="str">
        <f ca="1">II3Ext!C26</f>
        <v/>
      </c>
      <c r="H26" s="113"/>
      <c r="I26" s="113"/>
      <c r="J26" s="111"/>
      <c r="K26" s="202" t="str">
        <f t="shared" ca="1" si="0"/>
        <v/>
      </c>
      <c r="L26" s="203" t="str">
        <f ca="1">II1SA!C26</f>
        <v/>
      </c>
      <c r="M26" s="204" t="str">
        <f ca="1">II2SA!C26</f>
        <v/>
      </c>
      <c r="N26" s="122" t="str">
        <f t="shared" ca="1" si="1"/>
        <v/>
      </c>
      <c r="O26" s="153" t="str">
        <f t="shared" ca="1" si="2"/>
        <v/>
      </c>
      <c r="P26" s="148"/>
      <c r="Q26" s="209" t="str">
        <f ca="1">'1. Halbjahr'!O26</f>
        <v/>
      </c>
      <c r="R26" s="152" t="str">
        <f t="shared" ca="1" si="3"/>
        <v/>
      </c>
      <c r="S26" s="133"/>
      <c r="T26" s="394"/>
      <c r="U26" s="394"/>
      <c r="V26" s="394"/>
      <c r="W26" s="394"/>
      <c r="X26" s="394"/>
      <c r="Y26" s="394"/>
      <c r="Z26" s="394"/>
      <c r="AA26" s="394"/>
      <c r="AB26" s="394"/>
      <c r="AC26" s="394"/>
      <c r="AD26" s="394"/>
      <c r="AE26" s="394"/>
      <c r="AF26" s="394"/>
      <c r="AG26" s="394"/>
      <c r="AH26" s="394"/>
      <c r="AI26" s="394"/>
      <c r="AJ26" s="197"/>
    </row>
    <row r="27" spans="1:36" s="116" customFormat="1" ht="24.95" customHeight="1" x14ac:dyDescent="0.2">
      <c r="A27" s="142">
        <v>24</v>
      </c>
      <c r="B27" s="321" t="str">
        <f xml:space="preserve"> IF('1. Halbjahr'!B27="","",'1. Halbjahr'!B27)</f>
        <v/>
      </c>
      <c r="C27" s="118" t="str">
        <f ca="1">II1KA!C27</f>
        <v/>
      </c>
      <c r="D27" s="135" t="str">
        <f ca="1">II2KA!C27</f>
        <v/>
      </c>
      <c r="E27" s="134" t="str">
        <f ca="1">II1Ext!C27</f>
        <v/>
      </c>
      <c r="F27" s="121" t="str">
        <f ca="1">II2Ext!C27</f>
        <v/>
      </c>
      <c r="G27" s="121" t="str">
        <f ca="1">II3Ext!C27</f>
        <v/>
      </c>
      <c r="H27" s="113"/>
      <c r="I27" s="113"/>
      <c r="J27" s="111"/>
      <c r="K27" s="202" t="str">
        <f t="shared" ca="1" si="0"/>
        <v/>
      </c>
      <c r="L27" s="203" t="str">
        <f ca="1">II1SA!C27</f>
        <v/>
      </c>
      <c r="M27" s="204" t="str">
        <f ca="1">II2SA!C27</f>
        <v/>
      </c>
      <c r="N27" s="122" t="str">
        <f t="shared" ca="1" si="1"/>
        <v/>
      </c>
      <c r="O27" s="153" t="str">
        <f t="shared" ca="1" si="2"/>
        <v/>
      </c>
      <c r="P27" s="148"/>
      <c r="Q27" s="209" t="str">
        <f ca="1">'1. Halbjahr'!O27</f>
        <v/>
      </c>
      <c r="R27" s="152" t="str">
        <f t="shared" ca="1" si="3"/>
        <v/>
      </c>
      <c r="S27" s="133"/>
      <c r="T27" s="394"/>
      <c r="U27" s="394"/>
      <c r="V27" s="394"/>
      <c r="W27" s="394"/>
      <c r="X27" s="394"/>
      <c r="Y27" s="394"/>
      <c r="Z27" s="394"/>
      <c r="AA27" s="394"/>
      <c r="AB27" s="394"/>
      <c r="AC27" s="394"/>
      <c r="AD27" s="394"/>
      <c r="AE27" s="394"/>
      <c r="AF27" s="394"/>
      <c r="AG27" s="394"/>
      <c r="AH27" s="394"/>
      <c r="AI27" s="394"/>
      <c r="AJ27" s="197"/>
    </row>
    <row r="28" spans="1:36" s="116" customFormat="1" ht="24.95" customHeight="1" x14ac:dyDescent="0.2">
      <c r="A28" s="142">
        <v>25</v>
      </c>
      <c r="B28" s="321" t="str">
        <f xml:space="preserve"> IF('1. Halbjahr'!B28="","",'1. Halbjahr'!B28)</f>
        <v/>
      </c>
      <c r="C28" s="118" t="str">
        <f ca="1">II1KA!C28</f>
        <v/>
      </c>
      <c r="D28" s="135" t="str">
        <f ca="1">II2KA!C28</f>
        <v/>
      </c>
      <c r="E28" s="134" t="str">
        <f ca="1">II1Ext!C28</f>
        <v/>
      </c>
      <c r="F28" s="121" t="str">
        <f ca="1">II2Ext!C28</f>
        <v/>
      </c>
      <c r="G28" s="121" t="str">
        <f ca="1">II3Ext!C28</f>
        <v/>
      </c>
      <c r="H28" s="113"/>
      <c r="I28" s="113"/>
      <c r="J28" s="111"/>
      <c r="K28" s="202" t="str">
        <f t="shared" ca="1" si="0"/>
        <v/>
      </c>
      <c r="L28" s="203" t="str">
        <f ca="1">II1SA!C28</f>
        <v/>
      </c>
      <c r="M28" s="204" t="str">
        <f ca="1">II2SA!C28</f>
        <v/>
      </c>
      <c r="N28" s="122" t="str">
        <f t="shared" ca="1" si="1"/>
        <v/>
      </c>
      <c r="O28" s="153" t="str">
        <f t="shared" ca="1" si="2"/>
        <v/>
      </c>
      <c r="P28" s="148"/>
      <c r="Q28" s="209" t="str">
        <f ca="1">'1. Halbjahr'!O28</f>
        <v/>
      </c>
      <c r="R28" s="152" t="str">
        <f t="shared" ca="1" si="3"/>
        <v/>
      </c>
      <c r="S28" s="133"/>
      <c r="T28" s="394"/>
      <c r="U28" s="394"/>
      <c r="V28" s="394"/>
      <c r="W28" s="394"/>
      <c r="X28" s="394"/>
      <c r="Y28" s="394"/>
      <c r="Z28" s="394"/>
      <c r="AA28" s="394"/>
      <c r="AB28" s="394"/>
      <c r="AC28" s="394"/>
      <c r="AD28" s="394"/>
      <c r="AE28" s="394"/>
      <c r="AF28" s="394"/>
      <c r="AG28" s="394"/>
      <c r="AH28" s="394"/>
      <c r="AI28" s="394"/>
      <c r="AJ28" s="197"/>
    </row>
    <row r="29" spans="1:36" s="116" customFormat="1" ht="24.95" customHeight="1" x14ac:dyDescent="0.2">
      <c r="A29" s="142">
        <v>26</v>
      </c>
      <c r="B29" s="321" t="str">
        <f xml:space="preserve"> IF('1. Halbjahr'!B29="","",'1. Halbjahr'!B29)</f>
        <v/>
      </c>
      <c r="C29" s="118" t="str">
        <f ca="1">II1KA!C29</f>
        <v/>
      </c>
      <c r="D29" s="135" t="str">
        <f ca="1">II2KA!C29</f>
        <v/>
      </c>
      <c r="E29" s="134" t="str">
        <f ca="1">II1Ext!C29</f>
        <v/>
      </c>
      <c r="F29" s="121" t="str">
        <f ca="1">II2Ext!C29</f>
        <v/>
      </c>
      <c r="G29" s="121" t="str">
        <f ca="1">II3Ext!C29</f>
        <v/>
      </c>
      <c r="H29" s="113"/>
      <c r="I29" s="113"/>
      <c r="J29" s="111"/>
      <c r="K29" s="202" t="str">
        <f t="shared" ca="1" si="0"/>
        <v/>
      </c>
      <c r="L29" s="203" t="str">
        <f ca="1">II1SA!C29</f>
        <v/>
      </c>
      <c r="M29" s="204" t="str">
        <f ca="1">II2SA!C29</f>
        <v/>
      </c>
      <c r="N29" s="122" t="str">
        <f t="shared" ca="1" si="1"/>
        <v/>
      </c>
      <c r="O29" s="153" t="str">
        <f t="shared" ca="1" si="2"/>
        <v/>
      </c>
      <c r="P29" s="148"/>
      <c r="Q29" s="209" t="str">
        <f ca="1">'1. Halbjahr'!O29</f>
        <v/>
      </c>
      <c r="R29" s="152" t="str">
        <f t="shared" ca="1" si="3"/>
        <v/>
      </c>
      <c r="S29" s="133"/>
      <c r="T29" s="394"/>
      <c r="U29" s="394"/>
      <c r="V29" s="394"/>
      <c r="W29" s="394"/>
      <c r="X29" s="394"/>
      <c r="Y29" s="394"/>
      <c r="Z29" s="394"/>
      <c r="AA29" s="394"/>
      <c r="AB29" s="394"/>
      <c r="AC29" s="394"/>
      <c r="AD29" s="394"/>
      <c r="AE29" s="394"/>
      <c r="AF29" s="394"/>
      <c r="AG29" s="394"/>
      <c r="AH29" s="394"/>
      <c r="AI29" s="394"/>
      <c r="AJ29" s="197"/>
    </row>
    <row r="30" spans="1:36" s="116" customFormat="1" ht="24.95" customHeight="1" x14ac:dyDescent="0.2">
      <c r="A30" s="142">
        <v>27</v>
      </c>
      <c r="B30" s="319" t="str">
        <f xml:space="preserve"> IF('1. Halbjahr'!B30="","",'1. Halbjahr'!B30)</f>
        <v/>
      </c>
      <c r="C30" s="118" t="str">
        <f ca="1">II1KA!C30</f>
        <v/>
      </c>
      <c r="D30" s="135" t="str">
        <f ca="1">II2KA!C30</f>
        <v/>
      </c>
      <c r="E30" s="134" t="str">
        <f ca="1">II1Ext!C30</f>
        <v/>
      </c>
      <c r="F30" s="121" t="str">
        <f ca="1">II2Ext!C30</f>
        <v/>
      </c>
      <c r="G30" s="121" t="str">
        <f ca="1">II3Ext!C30</f>
        <v/>
      </c>
      <c r="H30" s="113"/>
      <c r="I30" s="113"/>
      <c r="J30" s="111"/>
      <c r="K30" s="202" t="str">
        <f t="shared" ca="1" si="0"/>
        <v/>
      </c>
      <c r="L30" s="203" t="str">
        <f ca="1">II1SA!C30</f>
        <v/>
      </c>
      <c r="M30" s="204" t="str">
        <f ca="1">II2SA!C30</f>
        <v/>
      </c>
      <c r="N30" s="122" t="str">
        <f t="shared" ca="1" si="1"/>
        <v/>
      </c>
      <c r="O30" s="153" t="str">
        <f t="shared" ca="1" si="2"/>
        <v/>
      </c>
      <c r="P30" s="148"/>
      <c r="Q30" s="209" t="str">
        <f ca="1">'1. Halbjahr'!O30</f>
        <v/>
      </c>
      <c r="R30" s="152" t="str">
        <f t="shared" ca="1" si="3"/>
        <v/>
      </c>
      <c r="S30" s="133"/>
      <c r="T30" s="394"/>
      <c r="U30" s="394"/>
      <c r="V30" s="394"/>
      <c r="W30" s="394"/>
      <c r="X30" s="394"/>
      <c r="Y30" s="394"/>
      <c r="Z30" s="394"/>
      <c r="AA30" s="394"/>
      <c r="AB30" s="394"/>
      <c r="AC30" s="394"/>
      <c r="AD30" s="394"/>
      <c r="AE30" s="394"/>
      <c r="AF30" s="394"/>
      <c r="AG30" s="394"/>
      <c r="AH30" s="394"/>
      <c r="AI30" s="394"/>
      <c r="AJ30" s="197"/>
    </row>
    <row r="31" spans="1:36" s="116" customFormat="1" ht="24.95" customHeight="1" x14ac:dyDescent="0.2">
      <c r="A31" s="142">
        <v>28</v>
      </c>
      <c r="B31" s="321" t="str">
        <f xml:space="preserve"> IF('1. Halbjahr'!B31="","",'1. Halbjahr'!B31)</f>
        <v/>
      </c>
      <c r="C31" s="118" t="str">
        <f ca="1">II1KA!C31</f>
        <v/>
      </c>
      <c r="D31" s="135" t="str">
        <f ca="1">II2KA!C31</f>
        <v/>
      </c>
      <c r="E31" s="134" t="str">
        <f ca="1">II1Ext!C31</f>
        <v/>
      </c>
      <c r="F31" s="121" t="str">
        <f ca="1">II2Ext!C31</f>
        <v/>
      </c>
      <c r="G31" s="121" t="str">
        <f ca="1">II3Ext!C31</f>
        <v/>
      </c>
      <c r="H31" s="113"/>
      <c r="I31" s="113"/>
      <c r="J31" s="111"/>
      <c r="K31" s="202" t="str">
        <f t="shared" ca="1" si="0"/>
        <v/>
      </c>
      <c r="L31" s="203" t="str">
        <f ca="1">II1SA!C31</f>
        <v/>
      </c>
      <c r="M31" s="204" t="str">
        <f ca="1">II2SA!C31</f>
        <v/>
      </c>
      <c r="N31" s="122" t="str">
        <f t="shared" ca="1" si="1"/>
        <v/>
      </c>
      <c r="O31" s="153" t="str">
        <f t="shared" ca="1" si="2"/>
        <v/>
      </c>
      <c r="P31" s="148"/>
      <c r="Q31" s="209" t="str">
        <f ca="1">'1. Halbjahr'!O31</f>
        <v/>
      </c>
      <c r="R31" s="152" t="str">
        <f t="shared" ca="1" si="3"/>
        <v/>
      </c>
      <c r="S31" s="133"/>
      <c r="T31" s="394"/>
      <c r="U31" s="394"/>
      <c r="V31" s="394"/>
      <c r="W31" s="394"/>
      <c r="X31" s="394"/>
      <c r="Y31" s="394"/>
      <c r="Z31" s="394"/>
      <c r="AA31" s="394"/>
      <c r="AB31" s="394"/>
      <c r="AC31" s="394"/>
      <c r="AD31" s="394"/>
      <c r="AE31" s="394"/>
      <c r="AF31" s="394"/>
      <c r="AG31" s="394"/>
      <c r="AH31" s="394"/>
      <c r="AI31" s="394"/>
      <c r="AJ31" s="197"/>
    </row>
    <row r="32" spans="1:36" s="116" customFormat="1" ht="24.95" customHeight="1" x14ac:dyDescent="0.2">
      <c r="A32" s="142">
        <v>29</v>
      </c>
      <c r="B32" s="319" t="str">
        <f xml:space="preserve"> IF('1. Halbjahr'!B32="","",'1. Halbjahr'!B32)</f>
        <v/>
      </c>
      <c r="C32" s="118" t="str">
        <f ca="1">II1KA!C32</f>
        <v/>
      </c>
      <c r="D32" s="135" t="str">
        <f ca="1">II2KA!C32</f>
        <v/>
      </c>
      <c r="E32" s="134" t="str">
        <f ca="1">II1Ext!C32</f>
        <v/>
      </c>
      <c r="F32" s="121" t="str">
        <f ca="1">II2Ext!C32</f>
        <v/>
      </c>
      <c r="G32" s="121" t="str">
        <f ca="1">II3Ext!C32</f>
        <v/>
      </c>
      <c r="H32" s="113"/>
      <c r="I32" s="113"/>
      <c r="J32" s="111"/>
      <c r="K32" s="202" t="str">
        <f t="shared" ca="1" si="0"/>
        <v/>
      </c>
      <c r="L32" s="203" t="str">
        <f ca="1">II1SA!C32</f>
        <v/>
      </c>
      <c r="M32" s="204" t="str">
        <f ca="1">II2SA!C32</f>
        <v/>
      </c>
      <c r="N32" s="122" t="str">
        <f t="shared" ca="1" si="1"/>
        <v/>
      </c>
      <c r="O32" s="153" t="str">
        <f t="shared" ca="1" si="2"/>
        <v/>
      </c>
      <c r="P32" s="148"/>
      <c r="Q32" s="209" t="str">
        <f ca="1">'1. Halbjahr'!O32</f>
        <v/>
      </c>
      <c r="R32" s="152" t="str">
        <f t="shared" ca="1" si="3"/>
        <v/>
      </c>
      <c r="S32" s="133"/>
      <c r="T32" s="394"/>
      <c r="U32" s="394"/>
      <c r="V32" s="394"/>
      <c r="W32" s="394"/>
      <c r="X32" s="394"/>
      <c r="Y32" s="394"/>
      <c r="Z32" s="394"/>
      <c r="AA32" s="394"/>
      <c r="AB32" s="394"/>
      <c r="AC32" s="394"/>
      <c r="AD32" s="394"/>
      <c r="AE32" s="394"/>
      <c r="AF32" s="394"/>
      <c r="AG32" s="394"/>
      <c r="AH32" s="394"/>
      <c r="AI32" s="394"/>
      <c r="AJ32" s="197"/>
    </row>
    <row r="33" spans="1:36" s="116" customFormat="1" ht="24.95" customHeight="1" x14ac:dyDescent="0.2">
      <c r="A33" s="142">
        <v>30</v>
      </c>
      <c r="B33" s="321" t="str">
        <f xml:space="preserve"> IF('1. Halbjahr'!B33="","",'1. Halbjahr'!B33)</f>
        <v/>
      </c>
      <c r="C33" s="118" t="str">
        <f ca="1">II1KA!C33</f>
        <v/>
      </c>
      <c r="D33" s="135" t="str">
        <f ca="1">II2KA!C33</f>
        <v/>
      </c>
      <c r="E33" s="134" t="str">
        <f ca="1">II1Ext!C33</f>
        <v/>
      </c>
      <c r="F33" s="121" t="str">
        <f ca="1">II2Ext!C33</f>
        <v/>
      </c>
      <c r="G33" s="121" t="str">
        <f ca="1">II3Ext!C33</f>
        <v/>
      </c>
      <c r="H33" s="113"/>
      <c r="I33" s="113"/>
      <c r="J33" s="111"/>
      <c r="K33" s="202" t="str">
        <f t="shared" ca="1" si="0"/>
        <v/>
      </c>
      <c r="L33" s="203" t="str">
        <f ca="1">II1SA!C33</f>
        <v/>
      </c>
      <c r="M33" s="204" t="str">
        <f ca="1">II2SA!C33</f>
        <v/>
      </c>
      <c r="N33" s="122" t="str">
        <f t="shared" ca="1" si="1"/>
        <v/>
      </c>
      <c r="O33" s="153" t="str">
        <f t="shared" ca="1" si="2"/>
        <v/>
      </c>
      <c r="P33" s="148"/>
      <c r="Q33" s="209" t="str">
        <f ca="1">'1. Halbjahr'!O33</f>
        <v/>
      </c>
      <c r="R33" s="152" t="str">
        <f t="shared" ca="1" si="3"/>
        <v/>
      </c>
      <c r="S33" s="133"/>
      <c r="T33" s="394"/>
      <c r="U33" s="394"/>
      <c r="V33" s="394"/>
      <c r="W33" s="394"/>
      <c r="X33" s="394"/>
      <c r="Y33" s="394"/>
      <c r="Z33" s="394"/>
      <c r="AA33" s="394"/>
      <c r="AB33" s="394"/>
      <c r="AC33" s="394"/>
      <c r="AD33" s="394"/>
      <c r="AE33" s="394"/>
      <c r="AF33" s="394"/>
      <c r="AG33" s="394"/>
      <c r="AH33" s="394"/>
      <c r="AI33" s="394"/>
      <c r="AJ33" s="197"/>
    </row>
    <row r="34" spans="1:36" s="116" customFormat="1" ht="24.95" customHeight="1" x14ac:dyDescent="0.2">
      <c r="A34" s="142">
        <v>31</v>
      </c>
      <c r="B34" s="319" t="str">
        <f xml:space="preserve"> IF('1. Halbjahr'!B34="","",'1. Halbjahr'!B34)</f>
        <v/>
      </c>
      <c r="C34" s="118" t="str">
        <f ca="1">II1KA!C34</f>
        <v/>
      </c>
      <c r="D34" s="135" t="str">
        <f ca="1">II2KA!C34</f>
        <v/>
      </c>
      <c r="E34" s="134" t="str">
        <f ca="1">II1Ext!C34</f>
        <v/>
      </c>
      <c r="F34" s="121" t="str">
        <f ca="1">II2Ext!C34</f>
        <v/>
      </c>
      <c r="G34" s="121" t="str">
        <f ca="1">II3Ext!C34</f>
        <v/>
      </c>
      <c r="H34" s="113"/>
      <c r="I34" s="113"/>
      <c r="J34" s="111"/>
      <c r="K34" s="202" t="str">
        <f t="shared" ca="1" si="0"/>
        <v/>
      </c>
      <c r="L34" s="203" t="str">
        <f ca="1">II1SA!C34</f>
        <v/>
      </c>
      <c r="M34" s="204" t="str">
        <f ca="1">II2SA!C34</f>
        <v/>
      </c>
      <c r="N34" s="122" t="str">
        <f t="shared" ca="1" si="1"/>
        <v/>
      </c>
      <c r="O34" s="153" t="str">
        <f t="shared" ca="1" si="2"/>
        <v/>
      </c>
      <c r="P34" s="148"/>
      <c r="Q34" s="209" t="str">
        <f ca="1">'1. Halbjahr'!O34</f>
        <v/>
      </c>
      <c r="R34" s="152" t="str">
        <f t="shared" ca="1" si="3"/>
        <v/>
      </c>
      <c r="S34" s="133"/>
      <c r="T34" s="394"/>
      <c r="U34" s="394"/>
      <c r="V34" s="394"/>
      <c r="W34" s="394"/>
      <c r="X34" s="394"/>
      <c r="Y34" s="394"/>
      <c r="Z34" s="394"/>
      <c r="AA34" s="394"/>
      <c r="AB34" s="394"/>
      <c r="AC34" s="394"/>
      <c r="AD34" s="394"/>
      <c r="AE34" s="394"/>
      <c r="AF34" s="394"/>
      <c r="AG34" s="394"/>
      <c r="AH34" s="394"/>
      <c r="AI34" s="394"/>
      <c r="AJ34" s="197"/>
    </row>
    <row r="35" spans="1:36" s="116" customFormat="1" ht="24.95" customHeight="1" x14ac:dyDescent="0.2">
      <c r="A35" s="142">
        <v>32</v>
      </c>
      <c r="B35" s="321" t="str">
        <f xml:space="preserve"> IF('1. Halbjahr'!B35="","",'1. Halbjahr'!B35)</f>
        <v/>
      </c>
      <c r="C35" s="118" t="str">
        <f ca="1">II1KA!C35</f>
        <v/>
      </c>
      <c r="D35" s="135" t="str">
        <f ca="1">II2KA!C35</f>
        <v/>
      </c>
      <c r="E35" s="134" t="str">
        <f ca="1">II1Ext!C35</f>
        <v/>
      </c>
      <c r="F35" s="121" t="str">
        <f ca="1">II2Ext!C35</f>
        <v/>
      </c>
      <c r="G35" s="121" t="str">
        <f ca="1">II3Ext!C35</f>
        <v/>
      </c>
      <c r="H35" s="113"/>
      <c r="I35" s="113"/>
      <c r="J35" s="111"/>
      <c r="K35" s="202" t="str">
        <f t="shared" ca="1" si="0"/>
        <v/>
      </c>
      <c r="L35" s="203" t="str">
        <f ca="1">II1SA!C35</f>
        <v/>
      </c>
      <c r="M35" s="204" t="str">
        <f ca="1">II2SA!C35</f>
        <v/>
      </c>
      <c r="N35" s="122" t="str">
        <f t="shared" ca="1" si="1"/>
        <v/>
      </c>
      <c r="O35" s="153" t="str">
        <f t="shared" ca="1" si="2"/>
        <v/>
      </c>
      <c r="P35" s="148"/>
      <c r="Q35" s="209" t="str">
        <f ca="1">'1. Halbjahr'!O35</f>
        <v/>
      </c>
      <c r="R35" s="152" t="str">
        <f t="shared" ca="1" si="3"/>
        <v/>
      </c>
      <c r="S35" s="133"/>
      <c r="T35" s="394"/>
      <c r="U35" s="394"/>
      <c r="V35" s="394"/>
      <c r="W35" s="394"/>
      <c r="X35" s="394"/>
      <c r="Y35" s="394"/>
      <c r="Z35" s="394"/>
      <c r="AA35" s="394"/>
      <c r="AB35" s="394"/>
      <c r="AC35" s="394"/>
      <c r="AD35" s="394"/>
      <c r="AE35" s="394"/>
      <c r="AF35" s="394"/>
      <c r="AG35" s="394"/>
      <c r="AH35" s="394"/>
      <c r="AI35" s="394"/>
      <c r="AJ35" s="197"/>
    </row>
    <row r="36" spans="1:36" s="116" customFormat="1" ht="24.95" customHeight="1" x14ac:dyDescent="0.2">
      <c r="A36" s="142">
        <v>33</v>
      </c>
      <c r="B36" s="320" t="str">
        <f xml:space="preserve"> IF('1. Halbjahr'!B36="","",'1. Halbjahr'!B36)</f>
        <v/>
      </c>
      <c r="C36" s="118" t="str">
        <f ca="1">II1KA!C36</f>
        <v/>
      </c>
      <c r="D36" s="135" t="str">
        <f ca="1">II2KA!C36</f>
        <v/>
      </c>
      <c r="E36" s="134" t="str">
        <f ca="1">II1Ext!C36</f>
        <v/>
      </c>
      <c r="F36" s="121" t="str">
        <f ca="1">II2Ext!C36</f>
        <v/>
      </c>
      <c r="G36" s="121" t="str">
        <f ca="1">II3Ext!C36</f>
        <v/>
      </c>
      <c r="H36" s="113"/>
      <c r="I36" s="113"/>
      <c r="J36" s="111"/>
      <c r="K36" s="202" t="str">
        <f t="shared" ca="1" si="0"/>
        <v/>
      </c>
      <c r="L36" s="203" t="str">
        <f ca="1">II1SA!C36</f>
        <v/>
      </c>
      <c r="M36" s="204" t="str">
        <f ca="1">II2SA!C36</f>
        <v/>
      </c>
      <c r="N36" s="122" t="str">
        <f t="shared" ca="1" si="1"/>
        <v/>
      </c>
      <c r="O36" s="153" t="str">
        <f t="shared" ca="1" si="2"/>
        <v/>
      </c>
      <c r="P36" s="148"/>
      <c r="Q36" s="209" t="str">
        <f ca="1">'1. Halbjahr'!O36</f>
        <v/>
      </c>
      <c r="R36" s="152" t="str">
        <f t="shared" ca="1" si="3"/>
        <v/>
      </c>
      <c r="S36" s="133"/>
      <c r="T36" s="394"/>
      <c r="U36" s="394"/>
      <c r="V36" s="394"/>
      <c r="W36" s="394"/>
      <c r="X36" s="394"/>
      <c r="Y36" s="394"/>
      <c r="Z36" s="394"/>
      <c r="AA36" s="394"/>
      <c r="AB36" s="394"/>
      <c r="AC36" s="394"/>
      <c r="AD36" s="394"/>
      <c r="AE36" s="394"/>
      <c r="AF36" s="394"/>
      <c r="AG36" s="394"/>
      <c r="AH36" s="394"/>
      <c r="AI36" s="394"/>
      <c r="AJ36" s="197"/>
    </row>
    <row r="37" spans="1:36" s="116" customFormat="1" ht="24.95" customHeight="1" x14ac:dyDescent="0.2">
      <c r="A37" s="142">
        <v>34</v>
      </c>
      <c r="B37" s="319" t="str">
        <f xml:space="preserve"> IF('1. Halbjahr'!B37="","",'1. Halbjahr'!B37)</f>
        <v/>
      </c>
      <c r="C37" s="118" t="str">
        <f ca="1">II1KA!C37</f>
        <v/>
      </c>
      <c r="D37" s="135" t="str">
        <f ca="1">II2KA!C37</f>
        <v/>
      </c>
      <c r="E37" s="134" t="str">
        <f ca="1">II1Ext!C37</f>
        <v/>
      </c>
      <c r="F37" s="121" t="str">
        <f ca="1">II2Ext!C37</f>
        <v/>
      </c>
      <c r="G37" s="121" t="str">
        <f ca="1">II3Ext!C37</f>
        <v/>
      </c>
      <c r="H37" s="113"/>
      <c r="I37" s="113"/>
      <c r="J37" s="111"/>
      <c r="K37" s="202" t="str">
        <f t="shared" ca="1" si="0"/>
        <v/>
      </c>
      <c r="L37" s="203" t="str">
        <f ca="1">II1SA!C37</f>
        <v/>
      </c>
      <c r="M37" s="204" t="str">
        <f ca="1">II2SA!C37</f>
        <v/>
      </c>
      <c r="N37" s="122" t="str">
        <f t="shared" ca="1" si="1"/>
        <v/>
      </c>
      <c r="O37" s="153" t="str">
        <f t="shared" ca="1" si="2"/>
        <v/>
      </c>
      <c r="P37" s="148"/>
      <c r="Q37" s="209" t="str">
        <f ca="1">'1. Halbjahr'!O37</f>
        <v/>
      </c>
      <c r="R37" s="152" t="str">
        <f t="shared" ca="1" si="3"/>
        <v/>
      </c>
      <c r="S37" s="133"/>
      <c r="T37" s="394"/>
      <c r="U37" s="394"/>
      <c r="V37" s="394"/>
      <c r="W37" s="394"/>
      <c r="X37" s="394"/>
      <c r="Y37" s="394"/>
      <c r="Z37" s="394"/>
      <c r="AA37" s="394"/>
      <c r="AB37" s="394"/>
      <c r="AC37" s="394"/>
      <c r="AD37" s="394"/>
      <c r="AE37" s="394"/>
      <c r="AF37" s="394"/>
      <c r="AG37" s="394"/>
      <c r="AH37" s="394"/>
      <c r="AI37" s="394"/>
      <c r="AJ37" s="197"/>
    </row>
    <row r="38" spans="1:36" s="116" customFormat="1" ht="24.95" customHeight="1" thickBot="1" x14ac:dyDescent="0.25">
      <c r="A38" s="143">
        <v>35</v>
      </c>
      <c r="B38" s="318" t="str">
        <f xml:space="preserve"> IF('1. Halbjahr'!B38="","",'1. Halbjahr'!B38)</f>
        <v/>
      </c>
      <c r="C38" s="132" t="str">
        <f ca="1">II1KA!C38</f>
        <v/>
      </c>
      <c r="D38" s="136" t="str">
        <f ca="1">II2KA!C38</f>
        <v/>
      </c>
      <c r="E38" s="136" t="str">
        <f ca="1">II1Ext!C38</f>
        <v/>
      </c>
      <c r="F38" s="183" t="str">
        <f ca="1">II2Ext!C38</f>
        <v/>
      </c>
      <c r="G38" s="129" t="str">
        <f ca="1">II3Ext!C38</f>
        <v/>
      </c>
      <c r="H38" s="130"/>
      <c r="I38" s="130"/>
      <c r="J38" s="131"/>
      <c r="K38" s="208" t="str">
        <f t="shared" ca="1" si="0"/>
        <v/>
      </c>
      <c r="L38" s="315" t="str">
        <f ca="1">II1SA!C38</f>
        <v/>
      </c>
      <c r="M38" s="204" t="str">
        <f ca="1">II2SA!C38</f>
        <v/>
      </c>
      <c r="N38" s="122" t="str">
        <f t="shared" ca="1" si="1"/>
        <v/>
      </c>
      <c r="O38" s="154" t="str">
        <f t="shared" ca="1" si="2"/>
        <v/>
      </c>
      <c r="P38" s="148"/>
      <c r="Q38" s="211" t="str">
        <f ca="1">'1. Halbjahr'!O38</f>
        <v/>
      </c>
      <c r="R38" s="316" t="str">
        <f t="shared" ca="1" si="3"/>
        <v/>
      </c>
      <c r="S38" s="200"/>
      <c r="T38" s="394"/>
      <c r="U38" s="394"/>
      <c r="V38" s="394"/>
      <c r="W38" s="394"/>
      <c r="X38" s="394"/>
      <c r="Y38" s="394"/>
      <c r="Z38" s="394"/>
      <c r="AA38" s="394"/>
      <c r="AB38" s="394"/>
      <c r="AC38" s="394"/>
      <c r="AD38" s="394"/>
      <c r="AE38" s="394"/>
      <c r="AF38" s="394"/>
      <c r="AG38" s="394"/>
      <c r="AH38" s="394"/>
      <c r="AI38" s="394"/>
      <c r="AJ38" s="197"/>
    </row>
    <row r="39" spans="1:36" ht="20.100000000000001" customHeight="1" thickBot="1" x14ac:dyDescent="0.25">
      <c r="A39" s="139"/>
      <c r="B39" s="150" t="s">
        <v>31</v>
      </c>
      <c r="C39" s="389">
        <v>2</v>
      </c>
      <c r="D39" s="390">
        <v>2</v>
      </c>
      <c r="E39" s="390">
        <v>1</v>
      </c>
      <c r="F39" s="390">
        <v>1</v>
      </c>
      <c r="G39" s="390">
        <v>1</v>
      </c>
      <c r="H39" s="390">
        <v>1</v>
      </c>
      <c r="I39" s="390">
        <v>1</v>
      </c>
      <c r="J39" s="390">
        <v>1</v>
      </c>
      <c r="K39" s="126"/>
      <c r="L39" s="201"/>
      <c r="M39" s="149"/>
      <c r="N39" s="151"/>
      <c r="O39" s="149"/>
      <c r="P39" s="402"/>
      <c r="Q39" s="128"/>
      <c r="R39" s="149"/>
      <c r="S39" s="125"/>
      <c r="T39" s="393"/>
      <c r="U39" s="393"/>
      <c r="V39" s="393"/>
      <c r="W39" s="393"/>
      <c r="X39" s="393"/>
      <c r="Y39" s="393"/>
      <c r="Z39" s="393"/>
      <c r="AA39" s="393"/>
      <c r="AB39" s="393"/>
      <c r="AC39" s="393"/>
      <c r="AD39" s="393"/>
      <c r="AE39" s="393"/>
      <c r="AF39" s="393"/>
      <c r="AG39" s="393"/>
      <c r="AH39" s="393"/>
      <c r="AI39" s="393"/>
      <c r="AJ39" s="115"/>
    </row>
    <row r="40" spans="1:36" x14ac:dyDescent="0.2">
      <c r="A40" s="393"/>
      <c r="B40" s="393"/>
      <c r="C40" s="393"/>
      <c r="D40" s="393"/>
      <c r="E40" s="393"/>
      <c r="F40" s="393"/>
      <c r="G40" s="393"/>
      <c r="H40" s="393"/>
      <c r="I40" s="393"/>
      <c r="J40" s="393"/>
      <c r="K40" s="393"/>
      <c r="L40" s="393"/>
      <c r="M40" s="393"/>
      <c r="N40" s="393"/>
      <c r="O40" s="393"/>
      <c r="P40" s="393"/>
      <c r="Q40" s="393"/>
      <c r="R40" s="393"/>
      <c r="S40" s="393"/>
      <c r="T40" s="393"/>
      <c r="U40" s="393"/>
      <c r="V40" s="393"/>
      <c r="W40" s="393"/>
      <c r="X40" s="393"/>
      <c r="Y40" s="393"/>
      <c r="Z40" s="393"/>
      <c r="AA40" s="393"/>
      <c r="AB40" s="393"/>
      <c r="AC40" s="393"/>
      <c r="AD40" s="393"/>
      <c r="AE40" s="393"/>
      <c r="AF40" s="393"/>
      <c r="AG40" s="393"/>
      <c r="AH40" s="393"/>
      <c r="AI40" s="393"/>
      <c r="AJ40" s="115"/>
    </row>
    <row r="41" spans="1:36" x14ac:dyDescent="0.2">
      <c r="A41" s="393"/>
      <c r="B41" s="393"/>
      <c r="C41" s="393"/>
      <c r="D41" s="393"/>
      <c r="E41" s="393"/>
      <c r="F41" s="393"/>
      <c r="G41" s="393"/>
      <c r="H41" s="393"/>
      <c r="I41" s="393"/>
      <c r="J41" s="393"/>
      <c r="K41" s="393"/>
      <c r="L41" s="393"/>
      <c r="M41" s="393"/>
      <c r="N41" s="393"/>
      <c r="O41" s="393"/>
      <c r="P41" s="393"/>
      <c r="Q41" s="393"/>
      <c r="R41" s="393"/>
      <c r="S41" s="393"/>
      <c r="T41" s="393"/>
      <c r="U41" s="393"/>
      <c r="V41" s="393"/>
      <c r="W41" s="393"/>
      <c r="X41" s="393"/>
      <c r="Y41" s="393"/>
      <c r="Z41" s="393"/>
      <c r="AA41" s="393"/>
      <c r="AB41" s="393"/>
      <c r="AC41" s="393"/>
      <c r="AD41" s="393"/>
      <c r="AE41" s="393"/>
      <c r="AF41" s="393"/>
      <c r="AG41" s="393"/>
      <c r="AH41" s="393"/>
      <c r="AI41" s="393"/>
    </row>
    <row r="42" spans="1:36" x14ac:dyDescent="0.2">
      <c r="A42" s="393"/>
      <c r="B42" s="393"/>
      <c r="C42" s="393"/>
      <c r="D42" s="393"/>
      <c r="E42" s="393"/>
      <c r="F42" s="393"/>
      <c r="G42" s="393"/>
      <c r="H42" s="393"/>
      <c r="I42" s="393"/>
      <c r="J42" s="393"/>
      <c r="K42" s="393"/>
      <c r="L42" s="393"/>
      <c r="M42" s="393"/>
      <c r="N42" s="393"/>
      <c r="O42" s="393"/>
      <c r="P42" s="393"/>
      <c r="Q42" s="393"/>
      <c r="R42" s="393"/>
      <c r="S42" s="393"/>
      <c r="T42" s="393"/>
      <c r="U42" s="393"/>
      <c r="V42" s="393"/>
      <c r="W42" s="393"/>
      <c r="X42" s="393"/>
      <c r="Y42" s="393"/>
      <c r="Z42" s="393"/>
      <c r="AA42" s="393"/>
      <c r="AB42" s="393"/>
      <c r="AC42" s="393"/>
      <c r="AD42" s="393"/>
      <c r="AE42" s="393"/>
      <c r="AF42" s="393"/>
      <c r="AG42" s="393"/>
      <c r="AH42" s="393"/>
      <c r="AI42" s="393"/>
    </row>
    <row r="43" spans="1:36" x14ac:dyDescent="0.2">
      <c r="A43" s="393"/>
      <c r="B43" s="393"/>
      <c r="C43" s="393"/>
      <c r="D43" s="393"/>
      <c r="E43" s="393"/>
      <c r="F43" s="393"/>
      <c r="G43" s="393"/>
      <c r="H43" s="393"/>
      <c r="I43" s="393"/>
      <c r="J43" s="393"/>
      <c r="K43" s="393"/>
      <c r="L43" s="393"/>
      <c r="M43" s="393"/>
      <c r="N43" s="393"/>
      <c r="O43" s="393"/>
      <c r="P43" s="393"/>
      <c r="Q43" s="393"/>
      <c r="R43" s="393"/>
      <c r="S43" s="393"/>
      <c r="T43" s="393"/>
      <c r="U43" s="393"/>
      <c r="V43" s="393"/>
      <c r="W43" s="393"/>
      <c r="X43" s="393"/>
      <c r="Y43" s="393"/>
      <c r="Z43" s="393"/>
      <c r="AA43" s="393"/>
      <c r="AB43" s="393"/>
      <c r="AC43" s="393"/>
      <c r="AD43" s="393"/>
      <c r="AE43" s="393"/>
      <c r="AF43" s="393"/>
      <c r="AG43" s="393"/>
      <c r="AH43" s="393"/>
      <c r="AI43" s="393"/>
    </row>
    <row r="44" spans="1:36" x14ac:dyDescent="0.2">
      <c r="A44" s="393"/>
      <c r="B44" s="393"/>
      <c r="C44" s="393"/>
      <c r="D44" s="393"/>
      <c r="E44" s="393"/>
      <c r="F44" s="393"/>
      <c r="G44" s="393"/>
      <c r="H44" s="393"/>
      <c r="I44" s="393"/>
      <c r="J44" s="393"/>
      <c r="K44" s="393"/>
      <c r="L44" s="393"/>
      <c r="M44" s="393"/>
      <c r="N44" s="393"/>
      <c r="O44" s="393"/>
      <c r="P44" s="393"/>
      <c r="Q44" s="393"/>
      <c r="R44" s="393"/>
      <c r="S44" s="393"/>
      <c r="T44" s="393"/>
      <c r="U44" s="393"/>
      <c r="V44" s="393"/>
      <c r="W44" s="393"/>
      <c r="X44" s="393"/>
      <c r="Y44" s="393"/>
      <c r="Z44" s="393"/>
      <c r="AA44" s="393"/>
      <c r="AB44" s="393"/>
      <c r="AC44" s="393"/>
      <c r="AD44" s="393"/>
      <c r="AE44" s="393"/>
      <c r="AF44" s="393"/>
      <c r="AG44" s="393"/>
      <c r="AH44" s="393"/>
      <c r="AI44" s="393"/>
    </row>
    <row r="45" spans="1:36" x14ac:dyDescent="0.2">
      <c r="A45" s="393"/>
      <c r="B45" s="393"/>
      <c r="C45" s="393"/>
      <c r="D45" s="393"/>
      <c r="E45" s="393"/>
      <c r="F45" s="393"/>
      <c r="G45" s="393"/>
      <c r="H45" s="393"/>
      <c r="I45" s="393"/>
      <c r="J45" s="393"/>
      <c r="K45" s="393"/>
      <c r="L45" s="393"/>
      <c r="M45" s="393"/>
      <c r="N45" s="393"/>
      <c r="O45" s="393"/>
      <c r="P45" s="393"/>
      <c r="Q45" s="393"/>
      <c r="R45" s="393"/>
      <c r="S45" s="393"/>
      <c r="T45" s="393"/>
      <c r="U45" s="393"/>
      <c r="V45" s="393"/>
      <c r="W45" s="393"/>
      <c r="X45" s="393"/>
      <c r="Y45" s="393"/>
      <c r="Z45" s="393"/>
      <c r="AA45" s="393"/>
      <c r="AB45" s="393"/>
      <c r="AC45" s="393"/>
      <c r="AD45" s="393"/>
      <c r="AE45" s="393"/>
      <c r="AF45" s="393"/>
      <c r="AG45" s="393"/>
      <c r="AH45" s="393"/>
      <c r="AI45" s="393"/>
    </row>
    <row r="46" spans="1:36" x14ac:dyDescent="0.2">
      <c r="A46" s="393"/>
      <c r="B46" s="393"/>
      <c r="C46" s="393"/>
      <c r="D46" s="393"/>
      <c r="E46" s="393"/>
      <c r="F46" s="393"/>
      <c r="G46" s="393"/>
      <c r="H46" s="393"/>
      <c r="I46" s="393"/>
      <c r="J46" s="393"/>
      <c r="K46" s="393"/>
      <c r="L46" s="393"/>
      <c r="M46" s="393"/>
      <c r="N46" s="393"/>
      <c r="O46" s="393"/>
      <c r="P46" s="393"/>
      <c r="Q46" s="393"/>
      <c r="R46" s="393"/>
      <c r="S46" s="393"/>
      <c r="T46" s="393"/>
      <c r="U46" s="393"/>
      <c r="V46" s="393"/>
      <c r="W46" s="393"/>
      <c r="X46" s="393"/>
      <c r="Y46" s="393"/>
      <c r="Z46" s="393"/>
      <c r="AA46" s="393"/>
      <c r="AB46" s="393"/>
      <c r="AC46" s="393"/>
      <c r="AD46" s="393"/>
      <c r="AE46" s="393"/>
      <c r="AF46" s="393"/>
      <c r="AG46" s="393"/>
      <c r="AH46" s="393"/>
      <c r="AI46" s="393"/>
    </row>
    <row r="47" spans="1:36" x14ac:dyDescent="0.2">
      <c r="A47" s="393"/>
      <c r="B47" s="393"/>
      <c r="C47" s="393"/>
      <c r="D47" s="393"/>
      <c r="E47" s="393"/>
      <c r="F47" s="393"/>
      <c r="G47" s="393"/>
      <c r="H47" s="393"/>
      <c r="I47" s="393"/>
      <c r="J47" s="393"/>
      <c r="K47" s="393"/>
      <c r="L47" s="393"/>
      <c r="M47" s="393"/>
      <c r="N47" s="393"/>
      <c r="O47" s="393"/>
      <c r="P47" s="393"/>
      <c r="Q47" s="393"/>
      <c r="R47" s="393"/>
      <c r="S47" s="393"/>
      <c r="T47" s="393"/>
      <c r="U47" s="393"/>
      <c r="V47" s="393"/>
      <c r="W47" s="393"/>
      <c r="X47" s="393"/>
      <c r="Y47" s="393"/>
      <c r="Z47" s="393"/>
      <c r="AA47" s="393"/>
      <c r="AB47" s="393"/>
      <c r="AC47" s="393"/>
      <c r="AD47" s="393"/>
      <c r="AE47" s="393"/>
      <c r="AF47" s="393"/>
      <c r="AG47" s="393"/>
      <c r="AH47" s="393"/>
      <c r="AI47" s="393"/>
    </row>
    <row r="48" spans="1:36" x14ac:dyDescent="0.2">
      <c r="A48" s="393"/>
      <c r="B48" s="393"/>
      <c r="C48" s="393"/>
      <c r="D48" s="393"/>
      <c r="E48" s="393"/>
      <c r="F48" s="393"/>
      <c r="G48" s="393"/>
      <c r="H48" s="393"/>
      <c r="I48" s="393"/>
      <c r="J48" s="393"/>
      <c r="K48" s="393"/>
      <c r="L48" s="393"/>
      <c r="M48" s="393"/>
      <c r="N48" s="393"/>
      <c r="O48" s="393"/>
      <c r="P48" s="393"/>
      <c r="Q48" s="393"/>
      <c r="R48" s="393"/>
      <c r="S48" s="393"/>
      <c r="T48" s="393"/>
      <c r="U48" s="393"/>
      <c r="V48" s="393"/>
      <c r="W48" s="393"/>
      <c r="X48" s="393"/>
      <c r="Y48" s="393"/>
      <c r="Z48" s="393"/>
      <c r="AA48" s="393"/>
      <c r="AB48" s="393"/>
      <c r="AC48" s="393"/>
      <c r="AD48" s="393"/>
      <c r="AE48" s="393"/>
      <c r="AF48" s="393"/>
      <c r="AG48" s="393"/>
      <c r="AH48" s="393"/>
      <c r="AI48" s="393"/>
    </row>
    <row r="49" spans="1:35" x14ac:dyDescent="0.2">
      <c r="A49" s="393"/>
      <c r="B49" s="393"/>
      <c r="C49" s="393"/>
      <c r="D49" s="393"/>
      <c r="E49" s="393"/>
      <c r="F49" s="393"/>
      <c r="G49" s="393"/>
      <c r="H49" s="393"/>
      <c r="I49" s="393"/>
      <c r="J49" s="393"/>
      <c r="K49" s="393"/>
      <c r="L49" s="393"/>
      <c r="M49" s="393"/>
      <c r="N49" s="393"/>
      <c r="O49" s="393"/>
      <c r="P49" s="393"/>
      <c r="Q49" s="393"/>
      <c r="R49" s="393"/>
      <c r="S49" s="393"/>
      <c r="T49" s="393"/>
      <c r="U49" s="393"/>
      <c r="V49" s="393"/>
      <c r="W49" s="393"/>
      <c r="X49" s="393"/>
      <c r="Y49" s="393"/>
      <c r="Z49" s="393"/>
      <c r="AA49" s="393"/>
      <c r="AB49" s="393"/>
      <c r="AC49" s="393"/>
      <c r="AD49" s="393"/>
      <c r="AE49" s="393"/>
      <c r="AF49" s="393"/>
      <c r="AG49" s="393"/>
      <c r="AH49" s="393"/>
      <c r="AI49" s="393"/>
    </row>
    <row r="50" spans="1:35" x14ac:dyDescent="0.2">
      <c r="A50" s="393"/>
      <c r="B50" s="393"/>
      <c r="C50" s="393"/>
      <c r="D50" s="393"/>
      <c r="E50" s="393"/>
      <c r="F50" s="393"/>
      <c r="G50" s="393"/>
      <c r="H50" s="393"/>
      <c r="I50" s="393"/>
      <c r="J50" s="393"/>
      <c r="K50" s="393"/>
      <c r="L50" s="393"/>
      <c r="M50" s="393"/>
      <c r="N50" s="393"/>
      <c r="O50" s="393"/>
      <c r="P50" s="393"/>
      <c r="Q50" s="393"/>
      <c r="R50" s="393"/>
      <c r="S50" s="393"/>
      <c r="T50" s="393"/>
      <c r="U50" s="393"/>
      <c r="V50" s="393"/>
      <c r="W50" s="393"/>
      <c r="X50" s="393"/>
      <c r="Y50" s="393"/>
      <c r="Z50" s="393"/>
      <c r="AA50" s="393"/>
      <c r="AB50" s="393"/>
      <c r="AC50" s="393"/>
      <c r="AD50" s="393"/>
      <c r="AE50" s="393"/>
      <c r="AF50" s="393"/>
      <c r="AG50" s="393"/>
      <c r="AH50" s="393"/>
      <c r="AI50" s="393"/>
    </row>
    <row r="51" spans="1:35" x14ac:dyDescent="0.2">
      <c r="A51" s="393"/>
      <c r="B51" s="393"/>
      <c r="C51" s="393"/>
      <c r="D51" s="393"/>
      <c r="E51" s="393"/>
      <c r="F51" s="393"/>
      <c r="G51" s="393"/>
      <c r="H51" s="393"/>
      <c r="I51" s="393"/>
      <c r="J51" s="393"/>
      <c r="K51" s="393"/>
      <c r="L51" s="393"/>
      <c r="M51" s="393"/>
      <c r="N51" s="393"/>
      <c r="O51" s="393"/>
      <c r="P51" s="393"/>
      <c r="Q51" s="393"/>
      <c r="R51" s="393"/>
      <c r="S51" s="393"/>
      <c r="T51" s="393"/>
      <c r="U51" s="393"/>
      <c r="V51" s="393"/>
      <c r="W51" s="393"/>
      <c r="X51" s="393"/>
      <c r="Y51" s="393"/>
      <c r="Z51" s="393"/>
      <c r="AA51" s="393"/>
      <c r="AB51" s="393"/>
      <c r="AC51" s="393"/>
      <c r="AD51" s="393"/>
      <c r="AE51" s="393"/>
      <c r="AF51" s="393"/>
      <c r="AG51" s="393"/>
      <c r="AH51" s="393"/>
      <c r="AI51" s="393"/>
    </row>
    <row r="52" spans="1:35" x14ac:dyDescent="0.2">
      <c r="A52" s="393"/>
      <c r="B52" s="393"/>
      <c r="C52" s="393"/>
      <c r="D52" s="393"/>
      <c r="E52" s="393"/>
      <c r="F52" s="393"/>
      <c r="G52" s="393"/>
      <c r="H52" s="393"/>
      <c r="I52" s="393"/>
      <c r="J52" s="393"/>
      <c r="K52" s="393"/>
      <c r="L52" s="393"/>
      <c r="M52" s="393"/>
      <c r="N52" s="393"/>
      <c r="O52" s="393"/>
      <c r="P52" s="393"/>
      <c r="Q52" s="393"/>
      <c r="R52" s="393"/>
      <c r="S52" s="393"/>
      <c r="T52" s="393"/>
      <c r="U52" s="393"/>
      <c r="V52" s="393"/>
      <c r="W52" s="393"/>
      <c r="X52" s="393"/>
      <c r="Y52" s="393"/>
      <c r="Z52" s="393"/>
      <c r="AA52" s="393"/>
      <c r="AB52" s="393"/>
      <c r="AC52" s="393"/>
      <c r="AD52" s="393"/>
      <c r="AE52" s="393"/>
      <c r="AF52" s="393"/>
      <c r="AG52" s="393"/>
      <c r="AH52" s="393"/>
      <c r="AI52" s="393"/>
    </row>
    <row r="53" spans="1:35" x14ac:dyDescent="0.2">
      <c r="A53" s="393"/>
      <c r="B53" s="393"/>
      <c r="C53" s="393"/>
      <c r="D53" s="393"/>
      <c r="E53" s="393"/>
      <c r="F53" s="393"/>
      <c r="G53" s="393"/>
      <c r="H53" s="393"/>
      <c r="I53" s="393"/>
      <c r="J53" s="393"/>
      <c r="K53" s="393"/>
      <c r="L53" s="393"/>
      <c r="M53" s="393"/>
      <c r="N53" s="393"/>
      <c r="O53" s="393"/>
      <c r="P53" s="393"/>
      <c r="Q53" s="393"/>
      <c r="R53" s="393"/>
      <c r="S53" s="393"/>
      <c r="T53" s="393"/>
      <c r="U53" s="393"/>
      <c r="V53" s="393"/>
      <c r="W53" s="393"/>
      <c r="X53" s="393"/>
      <c r="Y53" s="393"/>
      <c r="Z53" s="393"/>
      <c r="AA53" s="393"/>
      <c r="AB53" s="393"/>
      <c r="AC53" s="393"/>
      <c r="AD53" s="393"/>
      <c r="AE53" s="393"/>
      <c r="AF53" s="393"/>
      <c r="AG53" s="393"/>
      <c r="AH53" s="393"/>
      <c r="AI53" s="393"/>
    </row>
    <row r="54" spans="1:35" x14ac:dyDescent="0.2">
      <c r="A54" s="393"/>
      <c r="B54" s="393"/>
      <c r="C54" s="393"/>
      <c r="D54" s="393"/>
      <c r="E54" s="393"/>
      <c r="F54" s="393"/>
      <c r="G54" s="393"/>
      <c r="H54" s="393"/>
      <c r="I54" s="393"/>
      <c r="J54" s="393"/>
      <c r="K54" s="393"/>
      <c r="L54" s="393"/>
      <c r="M54" s="393"/>
      <c r="N54" s="393"/>
      <c r="O54" s="393"/>
      <c r="P54" s="393"/>
      <c r="Q54" s="393"/>
      <c r="R54" s="393"/>
      <c r="S54" s="393"/>
      <c r="T54" s="393"/>
      <c r="U54" s="393"/>
      <c r="V54" s="393"/>
      <c r="W54" s="393"/>
      <c r="X54" s="393"/>
      <c r="Y54" s="393"/>
      <c r="Z54" s="393"/>
      <c r="AA54" s="393"/>
      <c r="AB54" s="393"/>
      <c r="AC54" s="393"/>
      <c r="AD54" s="393"/>
      <c r="AE54" s="393"/>
      <c r="AF54" s="393"/>
      <c r="AG54" s="393"/>
      <c r="AH54" s="393"/>
      <c r="AI54" s="393"/>
    </row>
    <row r="55" spans="1:35" x14ac:dyDescent="0.2">
      <c r="A55" s="393"/>
      <c r="B55" s="393"/>
      <c r="C55" s="393"/>
      <c r="D55" s="393"/>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93"/>
    </row>
    <row r="56" spans="1:35" x14ac:dyDescent="0.2">
      <c r="A56" s="393"/>
      <c r="B56" s="393"/>
      <c r="C56" s="393"/>
      <c r="D56" s="393"/>
      <c r="E56" s="393"/>
      <c r="F56" s="393"/>
      <c r="G56" s="393"/>
      <c r="H56" s="393"/>
      <c r="I56" s="393"/>
      <c r="J56" s="393"/>
      <c r="K56" s="393"/>
      <c r="L56" s="393"/>
      <c r="M56" s="393"/>
      <c r="N56" s="393"/>
      <c r="O56" s="393"/>
      <c r="P56" s="393"/>
      <c r="Q56" s="393"/>
      <c r="R56" s="393"/>
      <c r="S56" s="393"/>
      <c r="T56" s="393"/>
      <c r="U56" s="393"/>
      <c r="V56" s="393"/>
      <c r="W56" s="393"/>
      <c r="X56" s="393"/>
      <c r="Y56" s="393"/>
      <c r="Z56" s="393"/>
      <c r="AA56" s="393"/>
      <c r="AB56" s="393"/>
      <c r="AC56" s="393"/>
      <c r="AD56" s="393"/>
      <c r="AE56" s="393"/>
      <c r="AF56" s="393"/>
      <c r="AG56" s="393"/>
      <c r="AH56" s="393"/>
      <c r="AI56" s="393"/>
    </row>
    <row r="57" spans="1:35" x14ac:dyDescent="0.2">
      <c r="A57" s="393"/>
      <c r="B57" s="393"/>
      <c r="C57" s="393"/>
      <c r="D57" s="393"/>
      <c r="E57" s="393"/>
      <c r="F57" s="393"/>
      <c r="G57" s="393"/>
      <c r="H57" s="393"/>
      <c r="I57" s="393"/>
      <c r="J57" s="393"/>
      <c r="K57" s="393"/>
      <c r="L57" s="393"/>
      <c r="M57" s="393"/>
      <c r="N57" s="393"/>
      <c r="O57" s="393"/>
      <c r="P57" s="393"/>
      <c r="Q57" s="393"/>
      <c r="R57" s="393"/>
      <c r="S57" s="393"/>
      <c r="T57" s="393"/>
      <c r="U57" s="393"/>
      <c r="V57" s="393"/>
      <c r="W57" s="393"/>
      <c r="X57" s="393"/>
      <c r="Y57" s="393"/>
      <c r="Z57" s="393"/>
      <c r="AA57" s="393"/>
      <c r="AB57" s="393"/>
      <c r="AC57" s="393"/>
      <c r="AD57" s="393"/>
      <c r="AE57" s="393"/>
      <c r="AF57" s="393"/>
      <c r="AG57" s="393"/>
      <c r="AH57" s="393"/>
      <c r="AI57" s="393"/>
    </row>
    <row r="58" spans="1:35" x14ac:dyDescent="0.2">
      <c r="A58" s="393"/>
      <c r="B58" s="393"/>
      <c r="C58" s="393"/>
      <c r="D58" s="393"/>
      <c r="E58" s="393"/>
      <c r="F58" s="393"/>
      <c r="G58" s="393"/>
      <c r="H58" s="393"/>
      <c r="I58" s="393"/>
      <c r="J58" s="393"/>
      <c r="K58" s="393"/>
      <c r="L58" s="393"/>
      <c r="M58" s="393"/>
      <c r="N58" s="393"/>
      <c r="O58" s="393"/>
      <c r="P58" s="393"/>
      <c r="Q58" s="393"/>
      <c r="R58" s="393"/>
      <c r="S58" s="393"/>
      <c r="T58" s="393"/>
      <c r="U58" s="393"/>
      <c r="V58" s="393"/>
      <c r="W58" s="393"/>
      <c r="X58" s="393"/>
      <c r="Y58" s="393"/>
      <c r="Z58" s="393"/>
      <c r="AA58" s="393"/>
      <c r="AB58" s="393"/>
      <c r="AC58" s="393"/>
      <c r="AD58" s="393"/>
      <c r="AE58" s="393"/>
      <c r="AF58" s="393"/>
      <c r="AG58" s="393"/>
      <c r="AH58" s="393"/>
      <c r="AI58" s="393"/>
    </row>
    <row r="59" spans="1:35" x14ac:dyDescent="0.2">
      <c r="A59" s="393"/>
      <c r="B59" s="393"/>
      <c r="C59" s="393"/>
      <c r="D59" s="393"/>
      <c r="E59" s="393"/>
      <c r="F59" s="393"/>
      <c r="G59" s="393"/>
      <c r="H59" s="393"/>
      <c r="I59" s="393"/>
      <c r="J59" s="393"/>
      <c r="K59" s="393"/>
      <c r="L59" s="393"/>
      <c r="M59" s="393"/>
      <c r="N59" s="393"/>
      <c r="O59" s="393"/>
      <c r="P59" s="393"/>
      <c r="Q59" s="393"/>
      <c r="R59" s="393"/>
      <c r="S59" s="393"/>
      <c r="T59" s="393"/>
      <c r="U59" s="393"/>
      <c r="V59" s="393"/>
      <c r="W59" s="393"/>
      <c r="X59" s="393"/>
      <c r="Y59" s="393"/>
      <c r="Z59" s="393"/>
      <c r="AA59" s="393"/>
      <c r="AB59" s="393"/>
      <c r="AC59" s="393"/>
      <c r="AD59" s="393"/>
      <c r="AE59" s="393"/>
      <c r="AF59" s="393"/>
      <c r="AG59" s="393"/>
      <c r="AH59" s="393"/>
      <c r="AI59" s="393"/>
    </row>
    <row r="60" spans="1:35" x14ac:dyDescent="0.2">
      <c r="A60" s="393"/>
      <c r="B60" s="393"/>
      <c r="C60" s="393"/>
      <c r="D60" s="393"/>
      <c r="E60" s="393"/>
      <c r="F60" s="393"/>
      <c r="G60" s="393"/>
      <c r="H60" s="393"/>
      <c r="I60" s="393"/>
      <c r="J60" s="393"/>
      <c r="K60" s="393"/>
      <c r="L60" s="393"/>
      <c r="M60" s="393"/>
      <c r="N60" s="393"/>
      <c r="O60" s="393"/>
      <c r="P60" s="393"/>
      <c r="Q60" s="393"/>
      <c r="R60" s="393"/>
      <c r="S60" s="393"/>
      <c r="T60" s="393"/>
      <c r="U60" s="393"/>
      <c r="V60" s="393"/>
      <c r="W60" s="393"/>
      <c r="X60" s="393"/>
      <c r="Y60" s="393"/>
      <c r="Z60" s="393"/>
      <c r="AA60" s="393"/>
      <c r="AB60" s="393"/>
      <c r="AC60" s="393"/>
      <c r="AD60" s="393"/>
      <c r="AE60" s="393"/>
      <c r="AF60" s="393"/>
      <c r="AG60" s="393"/>
      <c r="AH60" s="393"/>
      <c r="AI60" s="393"/>
    </row>
    <row r="61" spans="1:35" x14ac:dyDescent="0.2">
      <c r="A61" s="393"/>
      <c r="B61" s="393"/>
      <c r="C61" s="393"/>
      <c r="D61" s="393"/>
      <c r="E61" s="393"/>
      <c r="F61" s="393"/>
      <c r="G61" s="393"/>
      <c r="H61" s="393"/>
      <c r="I61" s="393"/>
      <c r="J61" s="393"/>
      <c r="K61" s="393"/>
      <c r="L61" s="393"/>
      <c r="M61" s="393"/>
      <c r="N61" s="393"/>
      <c r="O61" s="393"/>
      <c r="P61" s="393"/>
      <c r="Q61" s="393"/>
      <c r="R61" s="393"/>
      <c r="S61" s="393"/>
      <c r="T61" s="393"/>
      <c r="U61" s="393"/>
      <c r="V61" s="393"/>
      <c r="W61" s="393"/>
      <c r="X61" s="393"/>
      <c r="Y61" s="393"/>
      <c r="Z61" s="393"/>
      <c r="AA61" s="393"/>
      <c r="AB61" s="393"/>
      <c r="AC61" s="393"/>
      <c r="AD61" s="393"/>
      <c r="AE61" s="393"/>
      <c r="AF61" s="393"/>
      <c r="AG61" s="393"/>
      <c r="AH61" s="393"/>
      <c r="AI61" s="393"/>
    </row>
    <row r="62" spans="1:35" x14ac:dyDescent="0.2">
      <c r="A62" s="393"/>
      <c r="B62" s="393"/>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3"/>
      <c r="AC62" s="393"/>
      <c r="AD62" s="393"/>
      <c r="AE62" s="393"/>
      <c r="AF62" s="393"/>
      <c r="AG62" s="393"/>
      <c r="AH62" s="393"/>
      <c r="AI62" s="393"/>
    </row>
    <row r="63" spans="1:35" x14ac:dyDescent="0.2">
      <c r="A63" s="393"/>
      <c r="B63" s="393"/>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3"/>
      <c r="AC63" s="393"/>
      <c r="AD63" s="393"/>
      <c r="AE63" s="393"/>
      <c r="AF63" s="393"/>
      <c r="AG63" s="393"/>
      <c r="AH63" s="393"/>
      <c r="AI63" s="393"/>
    </row>
    <row r="64" spans="1:35" x14ac:dyDescent="0.2">
      <c r="A64" s="393"/>
      <c r="B64" s="393"/>
      <c r="C64" s="393"/>
      <c r="D64" s="393"/>
      <c r="E64" s="393"/>
      <c r="F64" s="393"/>
      <c r="G64" s="393"/>
      <c r="H64" s="393"/>
      <c r="I64" s="393"/>
      <c r="J64" s="393"/>
      <c r="K64" s="393"/>
      <c r="L64" s="393"/>
      <c r="M64" s="393"/>
      <c r="N64" s="393"/>
      <c r="O64" s="393"/>
      <c r="P64" s="393"/>
      <c r="Q64" s="393"/>
      <c r="R64" s="393"/>
      <c r="S64" s="393"/>
      <c r="T64" s="393"/>
      <c r="U64" s="393"/>
      <c r="V64" s="393"/>
      <c r="W64" s="393"/>
      <c r="X64" s="393"/>
      <c r="Y64" s="393"/>
      <c r="Z64" s="393"/>
      <c r="AA64" s="393"/>
      <c r="AB64" s="393"/>
      <c r="AC64" s="393"/>
      <c r="AD64" s="393"/>
      <c r="AE64" s="393"/>
      <c r="AF64" s="393"/>
      <c r="AG64" s="393"/>
      <c r="AH64" s="393"/>
      <c r="AI64" s="393"/>
    </row>
    <row r="65" spans="1:35" x14ac:dyDescent="0.2">
      <c r="A65" s="393"/>
      <c r="B65" s="393"/>
      <c r="C65" s="393"/>
      <c r="D65" s="393"/>
      <c r="E65" s="393"/>
      <c r="F65" s="393"/>
      <c r="G65" s="393"/>
      <c r="H65" s="393"/>
      <c r="I65" s="393"/>
      <c r="J65" s="393"/>
      <c r="K65" s="393"/>
      <c r="L65" s="393"/>
      <c r="M65" s="393"/>
      <c r="N65" s="393"/>
      <c r="O65" s="393"/>
      <c r="P65" s="393"/>
      <c r="Q65" s="393"/>
      <c r="R65" s="393"/>
      <c r="S65" s="393"/>
      <c r="T65" s="393"/>
      <c r="U65" s="393"/>
      <c r="V65" s="393"/>
      <c r="W65" s="393"/>
      <c r="X65" s="393"/>
      <c r="Y65" s="393"/>
      <c r="Z65" s="393"/>
      <c r="AA65" s="393"/>
      <c r="AB65" s="393"/>
      <c r="AC65" s="393"/>
      <c r="AD65" s="393"/>
      <c r="AE65" s="393"/>
      <c r="AF65" s="393"/>
      <c r="AG65" s="393"/>
      <c r="AH65" s="393"/>
      <c r="AI65" s="393"/>
    </row>
    <row r="66" spans="1:35" x14ac:dyDescent="0.2">
      <c r="A66" s="393"/>
      <c r="B66" s="393"/>
      <c r="C66" s="393"/>
      <c r="D66" s="393"/>
      <c r="E66" s="393"/>
      <c r="F66" s="393"/>
      <c r="G66" s="393"/>
      <c r="H66" s="393"/>
      <c r="I66" s="393"/>
      <c r="J66" s="393"/>
      <c r="K66" s="393"/>
      <c r="L66" s="393"/>
      <c r="M66" s="393"/>
      <c r="N66" s="393"/>
      <c r="O66" s="393"/>
      <c r="P66" s="393"/>
      <c r="Q66" s="393"/>
      <c r="R66" s="393"/>
      <c r="S66" s="393"/>
      <c r="T66" s="393"/>
      <c r="U66" s="393"/>
      <c r="V66" s="393"/>
      <c r="W66" s="393"/>
      <c r="X66" s="393"/>
      <c r="Y66" s="393"/>
      <c r="Z66" s="393"/>
      <c r="AA66" s="393"/>
      <c r="AB66" s="393"/>
      <c r="AC66" s="393"/>
      <c r="AD66" s="393"/>
      <c r="AE66" s="393"/>
      <c r="AF66" s="393"/>
      <c r="AG66" s="393"/>
      <c r="AH66" s="393"/>
      <c r="AI66" s="393"/>
    </row>
    <row r="67" spans="1:35" x14ac:dyDescent="0.2">
      <c r="A67" s="393"/>
      <c r="B67" s="393"/>
      <c r="C67" s="393"/>
      <c r="D67" s="393"/>
      <c r="E67" s="393"/>
      <c r="F67" s="393"/>
      <c r="G67" s="393"/>
      <c r="H67" s="393"/>
      <c r="I67" s="393"/>
      <c r="J67" s="393"/>
      <c r="K67" s="393"/>
      <c r="L67" s="393"/>
      <c r="M67" s="393"/>
      <c r="N67" s="393"/>
      <c r="O67" s="393"/>
      <c r="P67" s="393"/>
      <c r="Q67" s="393"/>
      <c r="R67" s="393"/>
      <c r="S67" s="393"/>
      <c r="T67" s="393"/>
      <c r="U67" s="393"/>
      <c r="V67" s="393"/>
      <c r="W67" s="393"/>
      <c r="X67" s="393"/>
      <c r="Y67" s="393"/>
      <c r="Z67" s="393"/>
      <c r="AA67" s="393"/>
      <c r="AB67" s="393"/>
      <c r="AC67" s="393"/>
      <c r="AD67" s="393"/>
      <c r="AE67" s="393"/>
      <c r="AF67" s="393"/>
      <c r="AG67" s="393"/>
      <c r="AH67" s="393"/>
      <c r="AI67" s="393"/>
    </row>
    <row r="68" spans="1:35" x14ac:dyDescent="0.2">
      <c r="A68" s="393"/>
      <c r="B68" s="393"/>
      <c r="C68" s="393"/>
      <c r="D68" s="393"/>
      <c r="E68" s="393"/>
      <c r="F68" s="393"/>
      <c r="G68" s="393"/>
      <c r="H68" s="393"/>
      <c r="I68" s="393"/>
      <c r="J68" s="393"/>
      <c r="K68" s="393"/>
      <c r="L68" s="393"/>
      <c r="M68" s="393"/>
      <c r="N68" s="393"/>
      <c r="O68" s="393"/>
      <c r="P68" s="393"/>
      <c r="Q68" s="393"/>
      <c r="R68" s="393"/>
      <c r="S68" s="393"/>
      <c r="T68" s="393"/>
      <c r="U68" s="393"/>
      <c r="V68" s="393"/>
      <c r="W68" s="393"/>
      <c r="X68" s="393"/>
      <c r="Y68" s="393"/>
      <c r="Z68" s="393"/>
      <c r="AA68" s="393"/>
      <c r="AB68" s="393"/>
      <c r="AC68" s="393"/>
      <c r="AD68" s="393"/>
      <c r="AE68" s="393"/>
      <c r="AF68" s="393"/>
      <c r="AG68" s="393"/>
      <c r="AH68" s="393"/>
      <c r="AI68" s="393"/>
    </row>
    <row r="69" spans="1:35" x14ac:dyDescent="0.2">
      <c r="A69" s="393"/>
      <c r="B69" s="393"/>
      <c r="C69" s="393"/>
      <c r="D69" s="393"/>
      <c r="E69" s="393"/>
      <c r="F69" s="393"/>
      <c r="G69" s="393"/>
      <c r="H69" s="393"/>
      <c r="I69" s="393"/>
      <c r="J69" s="393"/>
      <c r="K69" s="393"/>
      <c r="L69" s="393"/>
      <c r="M69" s="393"/>
      <c r="N69" s="393"/>
      <c r="O69" s="393"/>
      <c r="P69" s="393"/>
      <c r="Q69" s="393"/>
      <c r="R69" s="393"/>
      <c r="S69" s="393"/>
      <c r="T69" s="393"/>
      <c r="U69" s="393"/>
      <c r="V69" s="393"/>
      <c r="W69" s="393"/>
      <c r="X69" s="393"/>
      <c r="Y69" s="393"/>
      <c r="Z69" s="393"/>
      <c r="AA69" s="393"/>
      <c r="AB69" s="393"/>
      <c r="AC69" s="393"/>
      <c r="AD69" s="393"/>
      <c r="AE69" s="393"/>
      <c r="AF69" s="393"/>
      <c r="AG69" s="393"/>
      <c r="AH69" s="393"/>
      <c r="AI69" s="393"/>
    </row>
    <row r="70" spans="1:35" x14ac:dyDescent="0.2">
      <c r="A70" s="393"/>
      <c r="B70" s="393"/>
      <c r="C70" s="393"/>
      <c r="D70" s="393"/>
      <c r="E70" s="393"/>
      <c r="F70" s="393"/>
      <c r="G70" s="393"/>
      <c r="H70" s="393"/>
      <c r="I70" s="393"/>
      <c r="J70" s="393"/>
      <c r="K70" s="393"/>
      <c r="L70" s="393"/>
      <c r="M70" s="393"/>
      <c r="N70" s="393"/>
      <c r="O70" s="393"/>
      <c r="P70" s="393"/>
      <c r="Q70" s="393"/>
      <c r="R70" s="393"/>
      <c r="S70" s="393"/>
      <c r="T70" s="393"/>
      <c r="U70" s="393"/>
      <c r="V70" s="393"/>
      <c r="W70" s="393"/>
      <c r="X70" s="393"/>
      <c r="Y70" s="393"/>
      <c r="Z70" s="393"/>
      <c r="AA70" s="393"/>
      <c r="AB70" s="393"/>
      <c r="AC70" s="393"/>
      <c r="AD70" s="393"/>
      <c r="AE70" s="393"/>
      <c r="AF70" s="393"/>
      <c r="AG70" s="393"/>
      <c r="AH70" s="393"/>
      <c r="AI70" s="393"/>
    </row>
    <row r="71" spans="1:35" x14ac:dyDescent="0.2">
      <c r="A71" s="393"/>
      <c r="B71" s="393"/>
      <c r="C71" s="393"/>
      <c r="D71" s="393"/>
      <c r="E71" s="393"/>
      <c r="F71" s="393"/>
      <c r="G71" s="393"/>
      <c r="H71" s="393"/>
      <c r="I71" s="393"/>
      <c r="J71" s="393"/>
      <c r="K71" s="393"/>
      <c r="L71" s="393"/>
      <c r="M71" s="393"/>
      <c r="N71" s="393"/>
      <c r="O71" s="393"/>
      <c r="P71" s="393"/>
      <c r="Q71" s="393"/>
      <c r="R71" s="393"/>
      <c r="S71" s="393"/>
      <c r="T71" s="393"/>
      <c r="U71" s="393"/>
      <c r="V71" s="393"/>
      <c r="W71" s="393"/>
      <c r="X71" s="393"/>
      <c r="Y71" s="393"/>
      <c r="Z71" s="393"/>
      <c r="AA71" s="393"/>
      <c r="AB71" s="393"/>
      <c r="AC71" s="393"/>
      <c r="AD71" s="393"/>
      <c r="AE71" s="393"/>
      <c r="AF71" s="393"/>
      <c r="AG71" s="393"/>
      <c r="AH71" s="393"/>
      <c r="AI71" s="393"/>
    </row>
    <row r="72" spans="1:35" x14ac:dyDescent="0.2">
      <c r="A72" s="393"/>
      <c r="B72" s="393"/>
      <c r="C72" s="393"/>
      <c r="D72" s="393"/>
      <c r="E72" s="393"/>
      <c r="F72" s="393"/>
      <c r="G72" s="393"/>
      <c r="H72" s="393"/>
      <c r="I72" s="393"/>
      <c r="J72" s="393"/>
      <c r="K72" s="393"/>
      <c r="L72" s="393"/>
      <c r="M72" s="393"/>
      <c r="N72" s="393"/>
      <c r="O72" s="393"/>
      <c r="P72" s="393"/>
      <c r="Q72" s="393"/>
      <c r="R72" s="393"/>
      <c r="S72" s="393"/>
      <c r="T72" s="393"/>
      <c r="U72" s="393"/>
      <c r="V72" s="393"/>
      <c r="W72" s="393"/>
      <c r="X72" s="393"/>
      <c r="Y72" s="393"/>
      <c r="Z72" s="393"/>
      <c r="AA72" s="393"/>
      <c r="AB72" s="393"/>
      <c r="AC72" s="393"/>
      <c r="AD72" s="393"/>
      <c r="AE72" s="393"/>
      <c r="AF72" s="393"/>
      <c r="AG72" s="393"/>
      <c r="AH72" s="393"/>
      <c r="AI72" s="393"/>
    </row>
    <row r="73" spans="1:35" x14ac:dyDescent="0.2">
      <c r="A73" s="393"/>
      <c r="B73" s="393"/>
      <c r="C73" s="393"/>
      <c r="D73" s="393"/>
      <c r="E73" s="393"/>
      <c r="F73" s="393"/>
      <c r="G73" s="393"/>
      <c r="H73" s="393"/>
      <c r="I73" s="393"/>
      <c r="J73" s="393"/>
      <c r="K73" s="393"/>
      <c r="L73" s="393"/>
      <c r="M73" s="393"/>
      <c r="N73" s="393"/>
      <c r="O73" s="393"/>
      <c r="P73" s="393"/>
      <c r="Q73" s="393"/>
      <c r="R73" s="393"/>
      <c r="S73" s="393"/>
      <c r="T73" s="393"/>
      <c r="U73" s="393"/>
      <c r="V73" s="393"/>
      <c r="W73" s="393"/>
      <c r="X73" s="393"/>
      <c r="Y73" s="393"/>
      <c r="Z73" s="393"/>
      <c r="AA73" s="393"/>
      <c r="AB73" s="393"/>
      <c r="AC73" s="393"/>
      <c r="AD73" s="393"/>
      <c r="AE73" s="393"/>
      <c r="AF73" s="393"/>
      <c r="AG73" s="393"/>
      <c r="AH73" s="393"/>
      <c r="AI73" s="393"/>
    </row>
    <row r="74" spans="1:35" x14ac:dyDescent="0.2">
      <c r="A74" s="393"/>
      <c r="B74" s="393"/>
      <c r="C74" s="393"/>
      <c r="D74" s="393"/>
      <c r="E74" s="393"/>
      <c r="F74" s="393"/>
      <c r="G74" s="393"/>
      <c r="H74" s="393"/>
      <c r="I74" s="393"/>
      <c r="J74" s="393"/>
      <c r="K74" s="393"/>
      <c r="L74" s="393"/>
      <c r="M74" s="393"/>
      <c r="N74" s="393"/>
      <c r="O74" s="393"/>
      <c r="P74" s="393"/>
      <c r="Q74" s="393"/>
      <c r="R74" s="393"/>
      <c r="S74" s="393"/>
      <c r="T74" s="393"/>
      <c r="U74" s="393"/>
      <c r="V74" s="393"/>
      <c r="W74" s="393"/>
      <c r="X74" s="393"/>
      <c r="Y74" s="393"/>
      <c r="Z74" s="393"/>
      <c r="AA74" s="393"/>
      <c r="AB74" s="393"/>
      <c r="AC74" s="393"/>
      <c r="AD74" s="393"/>
      <c r="AE74" s="393"/>
      <c r="AF74" s="393"/>
      <c r="AG74" s="393"/>
      <c r="AH74" s="393"/>
      <c r="AI74" s="393"/>
    </row>
    <row r="75" spans="1:35" x14ac:dyDescent="0.2">
      <c r="A75" s="393"/>
      <c r="B75" s="393"/>
      <c r="C75" s="393"/>
      <c r="D75" s="393"/>
      <c r="E75" s="393"/>
      <c r="F75" s="393"/>
      <c r="G75" s="393"/>
      <c r="H75" s="393"/>
      <c r="I75" s="393"/>
      <c r="J75" s="393"/>
      <c r="K75" s="393"/>
      <c r="L75" s="393"/>
      <c r="M75" s="393"/>
      <c r="N75" s="393"/>
      <c r="O75" s="393"/>
      <c r="P75" s="393"/>
      <c r="Q75" s="393"/>
      <c r="R75" s="393"/>
      <c r="S75" s="393"/>
      <c r="T75" s="393"/>
      <c r="U75" s="393"/>
      <c r="V75" s="393"/>
      <c r="W75" s="393"/>
      <c r="X75" s="393"/>
      <c r="Y75" s="393"/>
      <c r="Z75" s="393"/>
      <c r="AA75" s="393"/>
      <c r="AB75" s="393"/>
      <c r="AC75" s="393"/>
      <c r="AD75" s="393"/>
      <c r="AE75" s="393"/>
      <c r="AF75" s="393"/>
      <c r="AG75" s="393"/>
      <c r="AH75" s="393"/>
      <c r="AI75" s="393"/>
    </row>
    <row r="76" spans="1:35" x14ac:dyDescent="0.2">
      <c r="A76" s="393"/>
      <c r="B76" s="393"/>
      <c r="C76" s="393"/>
      <c r="D76" s="393"/>
      <c r="E76" s="393"/>
      <c r="F76" s="393"/>
      <c r="G76" s="393"/>
      <c r="H76" s="393"/>
      <c r="I76" s="393"/>
      <c r="J76" s="393"/>
      <c r="K76" s="393"/>
      <c r="L76" s="393"/>
      <c r="M76" s="393"/>
      <c r="N76" s="393"/>
      <c r="O76" s="393"/>
      <c r="P76" s="393"/>
      <c r="Q76" s="393"/>
      <c r="R76" s="393"/>
      <c r="S76" s="393"/>
      <c r="T76" s="393"/>
      <c r="U76" s="393"/>
      <c r="V76" s="393"/>
      <c r="W76" s="393"/>
      <c r="X76" s="393"/>
      <c r="Y76" s="393"/>
      <c r="Z76" s="393"/>
      <c r="AA76" s="393"/>
      <c r="AB76" s="393"/>
      <c r="AC76" s="393"/>
      <c r="AD76" s="393"/>
      <c r="AE76" s="393"/>
      <c r="AF76" s="393"/>
      <c r="AG76" s="393"/>
      <c r="AH76" s="393"/>
      <c r="AI76" s="393"/>
    </row>
    <row r="77" spans="1:35" x14ac:dyDescent="0.2">
      <c r="A77" s="393"/>
      <c r="B77" s="393"/>
      <c r="C77" s="393"/>
      <c r="D77" s="393"/>
      <c r="E77" s="393"/>
      <c r="F77" s="393"/>
      <c r="G77" s="393"/>
      <c r="H77" s="393"/>
      <c r="I77" s="393"/>
      <c r="J77" s="393"/>
      <c r="K77" s="393"/>
      <c r="L77" s="393"/>
      <c r="M77" s="393"/>
      <c r="N77" s="393"/>
      <c r="O77" s="393"/>
      <c r="P77" s="393"/>
      <c r="Q77" s="393"/>
      <c r="R77" s="393"/>
      <c r="S77" s="393"/>
      <c r="T77" s="393"/>
      <c r="U77" s="393"/>
      <c r="V77" s="393"/>
      <c r="W77" s="393"/>
      <c r="X77" s="393"/>
      <c r="Y77" s="393"/>
      <c r="Z77" s="393"/>
      <c r="AA77" s="393"/>
      <c r="AB77" s="393"/>
      <c r="AC77" s="393"/>
      <c r="AD77" s="393"/>
      <c r="AE77" s="393"/>
      <c r="AF77" s="393"/>
      <c r="AG77" s="393"/>
      <c r="AH77" s="393"/>
      <c r="AI77" s="393"/>
    </row>
    <row r="78" spans="1:35" x14ac:dyDescent="0.2">
      <c r="A78" s="393"/>
      <c r="B78" s="393"/>
      <c r="C78" s="393"/>
      <c r="D78" s="393"/>
      <c r="E78" s="393"/>
      <c r="F78" s="393"/>
      <c r="G78" s="393"/>
      <c r="H78" s="393"/>
      <c r="I78" s="393"/>
      <c r="J78" s="393"/>
      <c r="K78" s="393"/>
      <c r="L78" s="393"/>
      <c r="M78" s="393"/>
      <c r="N78" s="393"/>
      <c r="O78" s="393"/>
      <c r="P78" s="393"/>
      <c r="Q78" s="393"/>
      <c r="R78" s="393"/>
      <c r="S78" s="393"/>
      <c r="T78" s="393"/>
      <c r="U78" s="393"/>
      <c r="V78" s="393"/>
      <c r="W78" s="393"/>
      <c r="X78" s="393"/>
      <c r="Y78" s="393"/>
      <c r="Z78" s="393"/>
      <c r="AA78" s="393"/>
      <c r="AB78" s="393"/>
      <c r="AC78" s="393"/>
      <c r="AD78" s="393"/>
      <c r="AE78" s="393"/>
      <c r="AF78" s="393"/>
      <c r="AG78" s="393"/>
      <c r="AH78" s="393"/>
      <c r="AI78" s="393"/>
    </row>
    <row r="79" spans="1:35" x14ac:dyDescent="0.2">
      <c r="A79" s="393"/>
      <c r="B79" s="393"/>
      <c r="C79" s="393"/>
      <c r="D79" s="393"/>
      <c r="E79" s="393"/>
      <c r="F79" s="393"/>
      <c r="G79" s="393"/>
      <c r="H79" s="393"/>
      <c r="I79" s="393"/>
      <c r="J79" s="393"/>
      <c r="K79" s="393"/>
      <c r="L79" s="393"/>
      <c r="M79" s="393"/>
      <c r="N79" s="393"/>
      <c r="O79" s="393"/>
      <c r="P79" s="393"/>
      <c r="Q79" s="393"/>
      <c r="R79" s="393"/>
      <c r="S79" s="393"/>
      <c r="T79" s="393"/>
      <c r="U79" s="393"/>
      <c r="V79" s="393"/>
      <c r="W79" s="393"/>
      <c r="X79" s="393"/>
      <c r="Y79" s="393"/>
      <c r="Z79" s="393"/>
      <c r="AA79" s="393"/>
      <c r="AB79" s="393"/>
      <c r="AC79" s="393"/>
      <c r="AD79" s="393"/>
      <c r="AE79" s="393"/>
      <c r="AF79" s="393"/>
      <c r="AG79" s="393"/>
      <c r="AH79" s="393"/>
      <c r="AI79" s="393"/>
    </row>
    <row r="80" spans="1:35" x14ac:dyDescent="0.2">
      <c r="A80" s="393"/>
      <c r="B80" s="393"/>
      <c r="C80" s="393"/>
      <c r="D80" s="393"/>
      <c r="E80" s="393"/>
      <c r="F80" s="393"/>
      <c r="G80" s="393"/>
      <c r="H80" s="393"/>
      <c r="I80" s="393"/>
      <c r="J80" s="393"/>
      <c r="K80" s="393"/>
      <c r="L80" s="393"/>
      <c r="M80" s="393"/>
      <c r="N80" s="393"/>
      <c r="O80" s="393"/>
      <c r="P80" s="393"/>
      <c r="Q80" s="393"/>
      <c r="R80" s="393"/>
      <c r="S80" s="393"/>
      <c r="T80" s="393"/>
      <c r="U80" s="393"/>
      <c r="V80" s="393"/>
      <c r="W80" s="393"/>
      <c r="X80" s="393"/>
      <c r="Y80" s="393"/>
      <c r="Z80" s="393"/>
      <c r="AA80" s="393"/>
      <c r="AB80" s="393"/>
      <c r="AC80" s="393"/>
      <c r="AD80" s="393"/>
      <c r="AE80" s="393"/>
      <c r="AF80" s="393"/>
      <c r="AG80" s="393"/>
      <c r="AH80" s="393"/>
      <c r="AI80" s="393"/>
    </row>
    <row r="81" spans="1:35" x14ac:dyDescent="0.2">
      <c r="A81" s="393"/>
      <c r="B81" s="393"/>
      <c r="C81" s="393"/>
      <c r="D81" s="393"/>
      <c r="E81" s="393"/>
      <c r="F81" s="393"/>
      <c r="G81" s="393"/>
      <c r="H81" s="393"/>
      <c r="I81" s="393"/>
      <c r="J81" s="393"/>
      <c r="K81" s="393"/>
      <c r="L81" s="393"/>
      <c r="M81" s="393"/>
      <c r="N81" s="393"/>
      <c r="O81" s="393"/>
      <c r="P81" s="393"/>
      <c r="Q81" s="393"/>
      <c r="R81" s="393"/>
      <c r="S81" s="393"/>
      <c r="T81" s="393"/>
      <c r="U81" s="393"/>
      <c r="V81" s="393"/>
      <c r="W81" s="393"/>
      <c r="X81" s="393"/>
      <c r="Y81" s="393"/>
      <c r="Z81" s="393"/>
      <c r="AA81" s="393"/>
      <c r="AB81" s="393"/>
      <c r="AC81" s="393"/>
      <c r="AD81" s="393"/>
      <c r="AE81" s="393"/>
      <c r="AF81" s="393"/>
      <c r="AG81" s="393"/>
      <c r="AH81" s="393"/>
      <c r="AI81" s="393"/>
    </row>
    <row r="82" spans="1:35" x14ac:dyDescent="0.2">
      <c r="A82" s="393"/>
      <c r="B82" s="393"/>
      <c r="C82" s="393"/>
      <c r="D82" s="393"/>
      <c r="E82" s="393"/>
      <c r="F82" s="393"/>
      <c r="G82" s="393"/>
      <c r="H82" s="393"/>
      <c r="I82" s="393"/>
      <c r="J82" s="393"/>
      <c r="K82" s="393"/>
      <c r="L82" s="393"/>
      <c r="M82" s="393"/>
      <c r="N82" s="393"/>
      <c r="O82" s="393"/>
      <c r="P82" s="393"/>
      <c r="Q82" s="393"/>
      <c r="R82" s="393"/>
      <c r="S82" s="393"/>
      <c r="T82" s="393"/>
      <c r="U82" s="393"/>
      <c r="V82" s="393"/>
      <c r="W82" s="393"/>
      <c r="X82" s="393"/>
      <c r="Y82" s="393"/>
      <c r="Z82" s="393"/>
      <c r="AA82" s="393"/>
      <c r="AB82" s="393"/>
      <c r="AC82" s="393"/>
      <c r="AD82" s="393"/>
      <c r="AE82" s="393"/>
      <c r="AF82" s="393"/>
      <c r="AG82" s="393"/>
      <c r="AH82" s="393"/>
      <c r="AI82" s="393"/>
    </row>
    <row r="83" spans="1:35" x14ac:dyDescent="0.2">
      <c r="A83" s="393"/>
      <c r="B83" s="393"/>
      <c r="C83" s="393"/>
      <c r="D83" s="393"/>
      <c r="E83" s="393"/>
      <c r="F83" s="393"/>
      <c r="G83" s="393"/>
      <c r="H83" s="393"/>
      <c r="I83" s="393"/>
      <c r="J83" s="393"/>
      <c r="K83" s="393"/>
      <c r="L83" s="393"/>
      <c r="M83" s="393"/>
      <c r="N83" s="393"/>
      <c r="O83" s="393"/>
      <c r="P83" s="393"/>
      <c r="Q83" s="393"/>
      <c r="R83" s="393"/>
      <c r="S83" s="393"/>
      <c r="T83" s="393"/>
      <c r="U83" s="393"/>
      <c r="V83" s="393"/>
      <c r="W83" s="393"/>
      <c r="X83" s="393"/>
      <c r="Y83" s="393"/>
      <c r="Z83" s="393"/>
      <c r="AA83" s="393"/>
      <c r="AB83" s="393"/>
      <c r="AC83" s="393"/>
      <c r="AD83" s="393"/>
      <c r="AE83" s="393"/>
      <c r="AF83" s="393"/>
      <c r="AG83" s="393"/>
      <c r="AH83" s="393"/>
      <c r="AI83" s="393"/>
    </row>
    <row r="84" spans="1:35" x14ac:dyDescent="0.2">
      <c r="A84" s="393"/>
      <c r="B84" s="393"/>
      <c r="C84" s="393"/>
      <c r="D84" s="393"/>
      <c r="E84" s="393"/>
      <c r="F84" s="393"/>
      <c r="G84" s="393"/>
      <c r="H84" s="393"/>
      <c r="I84" s="393"/>
      <c r="J84" s="393"/>
      <c r="K84" s="393"/>
      <c r="L84" s="393"/>
      <c r="M84" s="393"/>
      <c r="N84" s="393"/>
      <c r="O84" s="393"/>
      <c r="P84" s="393"/>
      <c r="Q84" s="393"/>
      <c r="R84" s="393"/>
      <c r="S84" s="393"/>
      <c r="T84" s="393"/>
      <c r="U84" s="393"/>
      <c r="V84" s="393"/>
      <c r="W84" s="393"/>
      <c r="X84" s="393"/>
      <c r="Y84" s="393"/>
      <c r="Z84" s="393"/>
      <c r="AA84" s="393"/>
      <c r="AB84" s="393"/>
      <c r="AC84" s="393"/>
      <c r="AD84" s="393"/>
      <c r="AE84" s="393"/>
      <c r="AF84" s="393"/>
      <c r="AG84" s="393"/>
      <c r="AH84" s="393"/>
      <c r="AI84" s="393"/>
    </row>
    <row r="85" spans="1:35" x14ac:dyDescent="0.2">
      <c r="A85" s="393"/>
      <c r="B85" s="393"/>
      <c r="C85" s="393"/>
      <c r="D85" s="393"/>
      <c r="E85" s="393"/>
      <c r="F85" s="393"/>
      <c r="G85" s="393"/>
      <c r="H85" s="393"/>
      <c r="I85" s="393"/>
      <c r="J85" s="393"/>
      <c r="K85" s="393"/>
      <c r="L85" s="393"/>
      <c r="M85" s="393"/>
      <c r="N85" s="393"/>
      <c r="O85" s="393"/>
      <c r="P85" s="393"/>
      <c r="Q85" s="393"/>
      <c r="R85" s="393"/>
      <c r="S85" s="393"/>
      <c r="T85" s="393"/>
      <c r="U85" s="393"/>
      <c r="V85" s="393"/>
      <c r="W85" s="393"/>
      <c r="X85" s="393"/>
      <c r="Y85" s="393"/>
      <c r="Z85" s="393"/>
      <c r="AA85" s="393"/>
      <c r="AB85" s="393"/>
      <c r="AC85" s="393"/>
      <c r="AD85" s="393"/>
      <c r="AE85" s="393"/>
      <c r="AF85" s="393"/>
      <c r="AG85" s="393"/>
      <c r="AH85" s="393"/>
      <c r="AI85" s="393"/>
    </row>
    <row r="86" spans="1:35" x14ac:dyDescent="0.2">
      <c r="A86" s="393"/>
      <c r="B86" s="393"/>
      <c r="C86" s="393"/>
      <c r="D86" s="393"/>
      <c r="E86" s="393"/>
      <c r="F86" s="393"/>
      <c r="G86" s="393"/>
      <c r="H86" s="393"/>
      <c r="I86" s="393"/>
      <c r="J86" s="393"/>
      <c r="K86" s="393"/>
      <c r="L86" s="393"/>
      <c r="M86" s="393"/>
      <c r="N86" s="393"/>
      <c r="O86" s="393"/>
      <c r="P86" s="393"/>
      <c r="Q86" s="393"/>
      <c r="R86" s="393"/>
      <c r="S86" s="393"/>
      <c r="T86" s="393"/>
      <c r="U86" s="393"/>
      <c r="V86" s="393"/>
      <c r="W86" s="393"/>
      <c r="X86" s="393"/>
      <c r="Y86" s="393"/>
      <c r="Z86" s="393"/>
      <c r="AA86" s="393"/>
      <c r="AB86" s="393"/>
      <c r="AC86" s="393"/>
      <c r="AD86" s="393"/>
      <c r="AE86" s="393"/>
      <c r="AF86" s="393"/>
      <c r="AG86" s="393"/>
      <c r="AH86" s="393"/>
      <c r="AI86" s="393"/>
    </row>
    <row r="87" spans="1:35" x14ac:dyDescent="0.2">
      <c r="A87" s="393"/>
      <c r="B87" s="393"/>
      <c r="C87" s="393"/>
      <c r="D87" s="393"/>
      <c r="E87" s="393"/>
      <c r="F87" s="393"/>
      <c r="G87" s="393"/>
      <c r="H87" s="393"/>
      <c r="I87" s="393"/>
      <c r="J87" s="393"/>
      <c r="K87" s="393"/>
      <c r="L87" s="393"/>
      <c r="M87" s="393"/>
      <c r="N87" s="393"/>
      <c r="O87" s="393"/>
      <c r="P87" s="393"/>
      <c r="Q87" s="393"/>
      <c r="R87" s="393"/>
      <c r="S87" s="393"/>
      <c r="T87" s="393"/>
      <c r="U87" s="393"/>
      <c r="V87" s="393"/>
      <c r="W87" s="393"/>
      <c r="X87" s="393"/>
      <c r="Y87" s="393"/>
      <c r="Z87" s="393"/>
      <c r="AA87" s="393"/>
      <c r="AB87" s="393"/>
      <c r="AC87" s="393"/>
      <c r="AD87" s="393"/>
      <c r="AE87" s="393"/>
      <c r="AF87" s="393"/>
      <c r="AG87" s="393"/>
      <c r="AH87" s="393"/>
      <c r="AI87" s="393"/>
    </row>
    <row r="88" spans="1:35" x14ac:dyDescent="0.2">
      <c r="A88" s="393"/>
      <c r="B88" s="393"/>
      <c r="C88" s="393"/>
      <c r="D88" s="393"/>
      <c r="E88" s="393"/>
      <c r="F88" s="393"/>
      <c r="G88" s="393"/>
      <c r="H88" s="393"/>
      <c r="I88" s="393"/>
      <c r="J88" s="393"/>
      <c r="K88" s="393"/>
      <c r="L88" s="393"/>
      <c r="M88" s="393"/>
      <c r="N88" s="393"/>
      <c r="O88" s="393"/>
      <c r="P88" s="393"/>
      <c r="Q88" s="393"/>
      <c r="R88" s="393"/>
      <c r="S88" s="393"/>
      <c r="T88" s="393"/>
      <c r="U88" s="393"/>
      <c r="V88" s="393"/>
      <c r="W88" s="393"/>
      <c r="X88" s="393"/>
      <c r="Y88" s="393"/>
      <c r="Z88" s="393"/>
      <c r="AA88" s="393"/>
      <c r="AB88" s="393"/>
      <c r="AC88" s="393"/>
      <c r="AD88" s="393"/>
      <c r="AE88" s="393"/>
      <c r="AF88" s="393"/>
      <c r="AG88" s="393"/>
      <c r="AH88" s="393"/>
      <c r="AI88" s="393"/>
    </row>
    <row r="89" spans="1:35" x14ac:dyDescent="0.2">
      <c r="A89" s="393"/>
      <c r="B89" s="393"/>
      <c r="C89" s="393"/>
      <c r="D89" s="393"/>
      <c r="E89" s="393"/>
      <c r="F89" s="393"/>
      <c r="G89" s="393"/>
      <c r="H89" s="393"/>
      <c r="I89" s="393"/>
      <c r="J89" s="393"/>
      <c r="K89" s="393"/>
      <c r="L89" s="393"/>
      <c r="M89" s="393"/>
      <c r="N89" s="393"/>
      <c r="O89" s="393"/>
      <c r="P89" s="393"/>
      <c r="Q89" s="393"/>
      <c r="R89" s="393"/>
      <c r="S89" s="393"/>
      <c r="T89" s="393"/>
      <c r="U89" s="393"/>
      <c r="V89" s="393"/>
      <c r="W89" s="393"/>
      <c r="X89" s="393"/>
      <c r="Y89" s="393"/>
      <c r="Z89" s="393"/>
      <c r="AA89" s="393"/>
      <c r="AB89" s="393"/>
      <c r="AC89" s="393"/>
      <c r="AD89" s="393"/>
      <c r="AE89" s="393"/>
      <c r="AF89" s="393"/>
      <c r="AG89" s="393"/>
      <c r="AH89" s="393"/>
      <c r="AI89" s="393"/>
    </row>
    <row r="90" spans="1:35" x14ac:dyDescent="0.2">
      <c r="A90" s="393"/>
      <c r="B90" s="393"/>
      <c r="C90" s="393"/>
      <c r="D90" s="393"/>
      <c r="E90" s="393"/>
      <c r="F90" s="393"/>
      <c r="G90" s="393"/>
      <c r="H90" s="393"/>
      <c r="I90" s="393"/>
      <c r="J90" s="393"/>
      <c r="K90" s="393"/>
      <c r="L90" s="393"/>
      <c r="M90" s="393"/>
      <c r="N90" s="393"/>
      <c r="O90" s="393"/>
      <c r="P90" s="393"/>
      <c r="Q90" s="393"/>
      <c r="R90" s="393"/>
      <c r="S90" s="393"/>
      <c r="T90" s="393"/>
      <c r="U90" s="393"/>
      <c r="V90" s="393"/>
      <c r="W90" s="393"/>
      <c r="X90" s="393"/>
      <c r="Y90" s="393"/>
      <c r="Z90" s="393"/>
      <c r="AA90" s="393"/>
      <c r="AB90" s="393"/>
      <c r="AC90" s="393"/>
      <c r="AD90" s="393"/>
      <c r="AE90" s="393"/>
      <c r="AF90" s="393"/>
      <c r="AG90" s="393"/>
      <c r="AH90" s="393"/>
      <c r="AI90" s="393"/>
    </row>
    <row r="91" spans="1:35" x14ac:dyDescent="0.2">
      <c r="A91" s="393"/>
      <c r="B91" s="393"/>
      <c r="C91" s="393"/>
      <c r="D91" s="393"/>
      <c r="E91" s="393"/>
      <c r="F91" s="393"/>
      <c r="G91" s="393"/>
      <c r="H91" s="393"/>
      <c r="I91" s="393"/>
      <c r="J91" s="393"/>
      <c r="K91" s="393"/>
      <c r="L91" s="393"/>
      <c r="M91" s="393"/>
      <c r="N91" s="393"/>
      <c r="O91" s="393"/>
      <c r="P91" s="393"/>
      <c r="Q91" s="393"/>
      <c r="R91" s="393"/>
      <c r="S91" s="393"/>
      <c r="T91" s="393"/>
      <c r="U91" s="393"/>
      <c r="V91" s="393"/>
      <c r="W91" s="393"/>
      <c r="X91" s="393"/>
      <c r="Y91" s="393"/>
      <c r="Z91" s="393"/>
      <c r="AA91" s="393"/>
      <c r="AB91" s="393"/>
      <c r="AC91" s="393"/>
      <c r="AD91" s="393"/>
      <c r="AE91" s="393"/>
      <c r="AF91" s="393"/>
      <c r="AG91" s="393"/>
      <c r="AH91" s="393"/>
      <c r="AI91" s="393"/>
    </row>
    <row r="92" spans="1:35" x14ac:dyDescent="0.2">
      <c r="A92" s="393"/>
      <c r="B92" s="393"/>
      <c r="C92" s="393"/>
      <c r="D92" s="393"/>
      <c r="E92" s="393"/>
      <c r="F92" s="393"/>
      <c r="G92" s="393"/>
      <c r="H92" s="393"/>
      <c r="I92" s="393"/>
      <c r="J92" s="393"/>
      <c r="K92" s="393"/>
      <c r="L92" s="393"/>
      <c r="M92" s="393"/>
      <c r="N92" s="393"/>
      <c r="O92" s="393"/>
      <c r="P92" s="393"/>
      <c r="Q92" s="393"/>
      <c r="R92" s="393"/>
      <c r="S92" s="393"/>
      <c r="T92" s="393"/>
      <c r="U92" s="393"/>
      <c r="V92" s="393"/>
      <c r="W92" s="393"/>
      <c r="X92" s="393"/>
      <c r="Y92" s="393"/>
      <c r="Z92" s="393"/>
      <c r="AA92" s="393"/>
      <c r="AB92" s="393"/>
      <c r="AC92" s="393"/>
      <c r="AD92" s="393"/>
      <c r="AE92" s="393"/>
      <c r="AF92" s="393"/>
      <c r="AG92" s="393"/>
      <c r="AH92" s="393"/>
      <c r="AI92" s="393"/>
    </row>
    <row r="93" spans="1:35" x14ac:dyDescent="0.2">
      <c r="A93" s="393"/>
      <c r="B93" s="393"/>
      <c r="C93" s="393"/>
      <c r="D93" s="393"/>
      <c r="E93" s="393"/>
      <c r="F93" s="393"/>
      <c r="G93" s="393"/>
      <c r="H93" s="393"/>
      <c r="I93" s="393"/>
      <c r="J93" s="393"/>
      <c r="K93" s="393"/>
      <c r="L93" s="393"/>
      <c r="M93" s="393"/>
      <c r="N93" s="393"/>
      <c r="O93" s="393"/>
      <c r="P93" s="393"/>
      <c r="Q93" s="393"/>
      <c r="R93" s="393"/>
      <c r="S93" s="393"/>
      <c r="T93" s="393"/>
      <c r="U93" s="393"/>
      <c r="V93" s="393"/>
      <c r="W93" s="393"/>
      <c r="X93" s="393"/>
      <c r="Y93" s="393"/>
      <c r="Z93" s="393"/>
      <c r="AA93" s="393"/>
      <c r="AB93" s="393"/>
      <c r="AC93" s="393"/>
      <c r="AD93" s="393"/>
      <c r="AE93" s="393"/>
      <c r="AF93" s="393"/>
      <c r="AG93" s="393"/>
      <c r="AH93" s="393"/>
      <c r="AI93" s="393"/>
    </row>
    <row r="94" spans="1:35" x14ac:dyDescent="0.2">
      <c r="A94" s="393"/>
      <c r="B94" s="393"/>
      <c r="C94" s="393"/>
      <c r="D94" s="393"/>
      <c r="E94" s="393"/>
      <c r="F94" s="393"/>
      <c r="G94" s="393"/>
      <c r="H94" s="393"/>
      <c r="I94" s="393"/>
      <c r="J94" s="393"/>
      <c r="K94" s="393"/>
      <c r="L94" s="393"/>
      <c r="M94" s="393"/>
      <c r="N94" s="393"/>
      <c r="O94" s="393"/>
      <c r="P94" s="393"/>
      <c r="Q94" s="393"/>
      <c r="R94" s="393"/>
      <c r="S94" s="393"/>
      <c r="T94" s="393"/>
      <c r="U94" s="393"/>
      <c r="V94" s="393"/>
      <c r="W94" s="393"/>
      <c r="X94" s="393"/>
      <c r="Y94" s="393"/>
      <c r="Z94" s="393"/>
      <c r="AA94" s="393"/>
      <c r="AB94" s="393"/>
      <c r="AC94" s="393"/>
      <c r="AD94" s="393"/>
      <c r="AE94" s="393"/>
      <c r="AF94" s="393"/>
      <c r="AG94" s="393"/>
      <c r="AH94" s="393"/>
      <c r="AI94" s="393"/>
    </row>
    <row r="95" spans="1:35" x14ac:dyDescent="0.2">
      <c r="A95" s="393"/>
      <c r="B95" s="393"/>
      <c r="C95" s="393"/>
      <c r="D95" s="393"/>
      <c r="E95" s="393"/>
      <c r="F95" s="393"/>
      <c r="G95" s="393"/>
      <c r="H95" s="393"/>
      <c r="I95" s="393"/>
      <c r="J95" s="393"/>
      <c r="K95" s="393"/>
      <c r="L95" s="393"/>
      <c r="M95" s="393"/>
      <c r="N95" s="393"/>
      <c r="O95" s="393"/>
      <c r="P95" s="393"/>
      <c r="Q95" s="393"/>
      <c r="R95" s="393"/>
      <c r="S95" s="393"/>
      <c r="T95" s="393"/>
      <c r="U95" s="393"/>
      <c r="V95" s="393"/>
      <c r="W95" s="393"/>
      <c r="X95" s="393"/>
      <c r="Y95" s="393"/>
      <c r="Z95" s="393"/>
      <c r="AA95" s="393"/>
      <c r="AB95" s="393"/>
      <c r="AC95" s="393"/>
      <c r="AD95" s="393"/>
      <c r="AE95" s="393"/>
      <c r="AF95" s="393"/>
      <c r="AG95" s="393"/>
      <c r="AH95" s="393"/>
      <c r="AI95" s="393"/>
    </row>
    <row r="96" spans="1:35" x14ac:dyDescent="0.2">
      <c r="A96" s="393"/>
      <c r="B96" s="393"/>
      <c r="C96" s="393"/>
      <c r="D96" s="393"/>
      <c r="E96" s="393"/>
      <c r="F96" s="393"/>
      <c r="G96" s="393"/>
      <c r="H96" s="393"/>
      <c r="I96" s="393"/>
      <c r="J96" s="393"/>
      <c r="K96" s="393"/>
      <c r="L96" s="393"/>
      <c r="M96" s="393"/>
      <c r="N96" s="393"/>
      <c r="O96" s="393"/>
      <c r="P96" s="393"/>
      <c r="Q96" s="393"/>
      <c r="R96" s="393"/>
      <c r="S96" s="393"/>
      <c r="T96" s="393"/>
      <c r="U96" s="393"/>
      <c r="V96" s="393"/>
      <c r="W96" s="393"/>
      <c r="X96" s="393"/>
      <c r="Y96" s="393"/>
      <c r="Z96" s="393"/>
      <c r="AA96" s="393"/>
      <c r="AB96" s="393"/>
      <c r="AC96" s="393"/>
      <c r="AD96" s="393"/>
      <c r="AE96" s="393"/>
      <c r="AF96" s="393"/>
      <c r="AG96" s="393"/>
      <c r="AH96" s="393"/>
      <c r="AI96" s="393"/>
    </row>
    <row r="97" spans="1:35" x14ac:dyDescent="0.2">
      <c r="A97" s="393"/>
      <c r="B97" s="393"/>
      <c r="C97" s="393"/>
      <c r="D97" s="393"/>
      <c r="E97" s="393"/>
      <c r="F97" s="393"/>
      <c r="G97" s="393"/>
      <c r="H97" s="393"/>
      <c r="I97" s="393"/>
      <c r="J97" s="393"/>
      <c r="K97" s="393"/>
      <c r="L97" s="393"/>
      <c r="M97" s="393"/>
      <c r="N97" s="393"/>
      <c r="O97" s="393"/>
      <c r="P97" s="393"/>
      <c r="Q97" s="393"/>
      <c r="R97" s="393"/>
      <c r="S97" s="393"/>
      <c r="T97" s="393"/>
      <c r="U97" s="393"/>
      <c r="V97" s="393"/>
      <c r="W97" s="393"/>
      <c r="X97" s="393"/>
      <c r="Y97" s="393"/>
      <c r="Z97" s="393"/>
      <c r="AA97" s="393"/>
      <c r="AB97" s="393"/>
      <c r="AC97" s="393"/>
      <c r="AD97" s="393"/>
      <c r="AE97" s="393"/>
      <c r="AF97" s="393"/>
      <c r="AG97" s="393"/>
      <c r="AH97" s="393"/>
      <c r="AI97" s="393"/>
    </row>
    <row r="98" spans="1:35" x14ac:dyDescent="0.2">
      <c r="A98" s="393"/>
      <c r="B98" s="393"/>
      <c r="C98" s="393"/>
      <c r="D98" s="393"/>
      <c r="E98" s="393"/>
      <c r="F98" s="393"/>
      <c r="G98" s="393"/>
      <c r="H98" s="393"/>
      <c r="I98" s="393"/>
      <c r="J98" s="393"/>
      <c r="K98" s="393"/>
      <c r="L98" s="393"/>
      <c r="M98" s="393"/>
      <c r="N98" s="393"/>
      <c r="O98" s="393"/>
      <c r="P98" s="393"/>
      <c r="Q98" s="393"/>
      <c r="R98" s="393"/>
      <c r="S98" s="393"/>
      <c r="T98" s="393"/>
      <c r="U98" s="393"/>
      <c r="V98" s="393"/>
      <c r="W98" s="393"/>
      <c r="X98" s="393"/>
      <c r="Y98" s="393"/>
      <c r="Z98" s="393"/>
      <c r="AA98" s="393"/>
      <c r="AB98" s="393"/>
      <c r="AC98" s="393"/>
      <c r="AD98" s="393"/>
      <c r="AE98" s="393"/>
      <c r="AF98" s="393"/>
      <c r="AG98" s="393"/>
      <c r="AH98" s="393"/>
      <c r="AI98" s="393"/>
    </row>
    <row r="99" spans="1:35" x14ac:dyDescent="0.2">
      <c r="A99" s="393"/>
      <c r="B99" s="393"/>
      <c r="C99" s="393"/>
      <c r="D99" s="393"/>
      <c r="E99" s="393"/>
      <c r="F99" s="393"/>
      <c r="G99" s="393"/>
      <c r="H99" s="393"/>
      <c r="I99" s="393"/>
      <c r="J99" s="393"/>
      <c r="K99" s="393"/>
      <c r="L99" s="393"/>
      <c r="M99" s="393"/>
      <c r="N99" s="393"/>
      <c r="O99" s="393"/>
      <c r="P99" s="393"/>
      <c r="Q99" s="393"/>
      <c r="R99" s="393"/>
      <c r="S99" s="393"/>
      <c r="T99" s="393"/>
      <c r="U99" s="393"/>
      <c r="V99" s="393"/>
      <c r="W99" s="393"/>
      <c r="X99" s="393"/>
      <c r="Y99" s="393"/>
      <c r="Z99" s="393"/>
      <c r="AA99" s="393"/>
      <c r="AB99" s="393"/>
      <c r="AC99" s="393"/>
      <c r="AD99" s="393"/>
      <c r="AE99" s="393"/>
      <c r="AF99" s="393"/>
      <c r="AG99" s="393"/>
      <c r="AH99" s="393"/>
      <c r="AI99" s="393"/>
    </row>
    <row r="100" spans="1:35" x14ac:dyDescent="0.2">
      <c r="A100" s="393"/>
      <c r="B100" s="393"/>
      <c r="C100" s="393"/>
      <c r="D100" s="393"/>
      <c r="E100" s="393"/>
      <c r="F100" s="393"/>
      <c r="G100" s="393"/>
      <c r="H100" s="393"/>
      <c r="I100" s="393"/>
      <c r="J100" s="393"/>
      <c r="K100" s="393"/>
      <c r="L100" s="393"/>
      <c r="M100" s="393"/>
      <c r="N100" s="393"/>
      <c r="O100" s="393"/>
      <c r="P100" s="393"/>
      <c r="Q100" s="393"/>
      <c r="R100" s="393"/>
      <c r="S100" s="393"/>
      <c r="T100" s="393"/>
      <c r="U100" s="393"/>
      <c r="V100" s="393"/>
      <c r="W100" s="393"/>
      <c r="X100" s="393"/>
      <c r="Y100" s="393"/>
      <c r="Z100" s="393"/>
      <c r="AA100" s="393"/>
      <c r="AB100" s="393"/>
      <c r="AC100" s="393"/>
      <c r="AD100" s="393"/>
      <c r="AE100" s="393"/>
      <c r="AF100" s="393"/>
      <c r="AG100" s="393"/>
      <c r="AH100" s="393"/>
      <c r="AI100" s="393"/>
    </row>
    <row r="101" spans="1:35" x14ac:dyDescent="0.2">
      <c r="A101" s="393"/>
      <c r="B101" s="393"/>
      <c r="C101" s="393"/>
      <c r="D101" s="393"/>
      <c r="E101" s="393"/>
      <c r="F101" s="393"/>
      <c r="G101" s="393"/>
      <c r="H101" s="393"/>
      <c r="I101" s="393"/>
      <c r="J101" s="393"/>
      <c r="K101" s="393"/>
      <c r="L101" s="393"/>
      <c r="M101" s="393"/>
      <c r="N101" s="393"/>
      <c r="O101" s="393"/>
      <c r="P101" s="393"/>
      <c r="Q101" s="393"/>
      <c r="R101" s="393"/>
      <c r="S101" s="393"/>
      <c r="T101" s="393"/>
      <c r="U101" s="393"/>
      <c r="V101" s="393"/>
      <c r="W101" s="393"/>
      <c r="X101" s="393"/>
      <c r="Y101" s="393"/>
      <c r="Z101" s="393"/>
      <c r="AA101" s="393"/>
      <c r="AB101" s="393"/>
      <c r="AC101" s="393"/>
      <c r="AD101" s="393"/>
      <c r="AE101" s="393"/>
      <c r="AF101" s="393"/>
      <c r="AG101" s="393"/>
      <c r="AH101" s="393"/>
      <c r="AI101" s="393"/>
    </row>
    <row r="102" spans="1:35" x14ac:dyDescent="0.2">
      <c r="A102" s="393"/>
      <c r="B102" s="393"/>
      <c r="C102" s="393"/>
      <c r="D102" s="393"/>
      <c r="E102" s="393"/>
      <c r="F102" s="393"/>
      <c r="G102" s="393"/>
      <c r="H102" s="393"/>
      <c r="I102" s="393"/>
      <c r="J102" s="393"/>
      <c r="K102" s="393"/>
      <c r="L102" s="393"/>
      <c r="M102" s="393"/>
      <c r="N102" s="393"/>
      <c r="O102" s="393"/>
      <c r="P102" s="393"/>
      <c r="Q102" s="393"/>
      <c r="R102" s="393"/>
      <c r="S102" s="393"/>
      <c r="T102" s="393"/>
      <c r="U102" s="393"/>
      <c r="V102" s="393"/>
      <c r="W102" s="393"/>
      <c r="X102" s="393"/>
      <c r="Y102" s="393"/>
      <c r="Z102" s="393"/>
      <c r="AA102" s="393"/>
      <c r="AB102" s="393"/>
      <c r="AC102" s="393"/>
      <c r="AD102" s="393"/>
      <c r="AE102" s="393"/>
      <c r="AF102" s="393"/>
      <c r="AG102" s="393"/>
      <c r="AH102" s="393"/>
      <c r="AI102" s="393"/>
    </row>
    <row r="103" spans="1:35" x14ac:dyDescent="0.2">
      <c r="A103" s="393"/>
      <c r="B103" s="393"/>
      <c r="C103" s="393"/>
      <c r="D103" s="393"/>
      <c r="E103" s="393"/>
      <c r="F103" s="393"/>
      <c r="G103" s="393"/>
      <c r="H103" s="393"/>
      <c r="I103" s="393"/>
      <c r="J103" s="393"/>
      <c r="K103" s="393"/>
      <c r="L103" s="393"/>
      <c r="M103" s="393"/>
      <c r="N103" s="393"/>
      <c r="O103" s="393"/>
      <c r="P103" s="393"/>
      <c r="Q103" s="393"/>
      <c r="R103" s="393"/>
      <c r="S103" s="393"/>
      <c r="T103" s="393"/>
      <c r="U103" s="393"/>
      <c r="V103" s="393"/>
      <c r="W103" s="393"/>
      <c r="X103" s="393"/>
      <c r="Y103" s="393"/>
      <c r="Z103" s="393"/>
      <c r="AA103" s="393"/>
      <c r="AB103" s="393"/>
      <c r="AC103" s="393"/>
      <c r="AD103" s="393"/>
      <c r="AE103" s="393"/>
      <c r="AF103" s="393"/>
      <c r="AG103" s="393"/>
      <c r="AH103" s="393"/>
      <c r="AI103" s="393"/>
    </row>
    <row r="104" spans="1:35" x14ac:dyDescent="0.2">
      <c r="A104" s="393"/>
      <c r="B104" s="393"/>
      <c r="C104" s="393"/>
      <c r="D104" s="393"/>
      <c r="E104" s="393"/>
      <c r="F104" s="393"/>
      <c r="G104" s="393"/>
      <c r="H104" s="393"/>
      <c r="I104" s="393"/>
      <c r="J104" s="393"/>
      <c r="K104" s="393"/>
      <c r="L104" s="393"/>
      <c r="M104" s="393"/>
      <c r="N104" s="393"/>
      <c r="O104" s="393"/>
      <c r="P104" s="393"/>
      <c r="Q104" s="393"/>
      <c r="R104" s="393"/>
      <c r="S104" s="393"/>
      <c r="T104" s="393"/>
      <c r="U104" s="393"/>
      <c r="V104" s="393"/>
      <c r="W104" s="393"/>
      <c r="X104" s="393"/>
      <c r="Y104" s="393"/>
      <c r="Z104" s="393"/>
      <c r="AA104" s="393"/>
      <c r="AB104" s="393"/>
      <c r="AC104" s="393"/>
      <c r="AD104" s="393"/>
      <c r="AE104" s="393"/>
      <c r="AF104" s="393"/>
      <c r="AG104" s="393"/>
      <c r="AH104" s="393"/>
      <c r="AI104" s="393"/>
    </row>
    <row r="105" spans="1:35" x14ac:dyDescent="0.2">
      <c r="A105" s="393"/>
      <c r="B105" s="393"/>
      <c r="C105" s="393"/>
      <c r="D105" s="393"/>
      <c r="E105" s="393"/>
      <c r="F105" s="393"/>
      <c r="G105" s="393"/>
      <c r="H105" s="393"/>
      <c r="I105" s="393"/>
      <c r="J105" s="393"/>
      <c r="K105" s="393"/>
      <c r="L105" s="393"/>
      <c r="M105" s="393"/>
      <c r="N105" s="393"/>
      <c r="O105" s="393"/>
      <c r="P105" s="393"/>
      <c r="Q105" s="393"/>
      <c r="R105" s="393"/>
      <c r="S105" s="393"/>
      <c r="T105" s="393"/>
      <c r="U105" s="393"/>
      <c r="V105" s="393"/>
      <c r="W105" s="393"/>
      <c r="X105" s="393"/>
      <c r="Y105" s="393"/>
      <c r="Z105" s="393"/>
      <c r="AA105" s="393"/>
      <c r="AB105" s="393"/>
      <c r="AC105" s="393"/>
      <c r="AD105" s="393"/>
      <c r="AE105" s="393"/>
      <c r="AF105" s="393"/>
      <c r="AG105" s="393"/>
      <c r="AH105" s="393"/>
      <c r="AI105" s="393"/>
    </row>
    <row r="106" spans="1:35" x14ac:dyDescent="0.2">
      <c r="A106" s="393"/>
      <c r="B106" s="393"/>
      <c r="C106" s="393"/>
      <c r="D106" s="393"/>
      <c r="E106" s="393"/>
      <c r="F106" s="393"/>
      <c r="G106" s="393"/>
      <c r="H106" s="393"/>
      <c r="I106" s="393"/>
      <c r="J106" s="393"/>
      <c r="K106" s="393"/>
      <c r="L106" s="393"/>
      <c r="M106" s="393"/>
      <c r="N106" s="393"/>
      <c r="O106" s="393"/>
      <c r="P106" s="393"/>
      <c r="Q106" s="393"/>
      <c r="R106" s="393"/>
      <c r="S106" s="393"/>
      <c r="T106" s="393"/>
      <c r="U106" s="393"/>
      <c r="V106" s="393"/>
      <c r="W106" s="393"/>
      <c r="X106" s="393"/>
      <c r="Y106" s="393"/>
      <c r="Z106" s="393"/>
      <c r="AA106" s="393"/>
      <c r="AB106" s="393"/>
      <c r="AC106" s="393"/>
      <c r="AD106" s="393"/>
      <c r="AE106" s="393"/>
      <c r="AF106" s="393"/>
      <c r="AG106" s="393"/>
      <c r="AH106" s="393"/>
      <c r="AI106" s="393"/>
    </row>
    <row r="107" spans="1:35" x14ac:dyDescent="0.2">
      <c r="A107" s="393"/>
      <c r="B107" s="393"/>
      <c r="C107" s="393"/>
      <c r="D107" s="393"/>
      <c r="E107" s="393"/>
      <c r="F107" s="393"/>
      <c r="G107" s="393"/>
      <c r="H107" s="393"/>
      <c r="I107" s="393"/>
      <c r="J107" s="393"/>
      <c r="K107" s="393"/>
      <c r="L107" s="393"/>
      <c r="M107" s="393"/>
      <c r="N107" s="393"/>
      <c r="O107" s="393"/>
      <c r="P107" s="393"/>
      <c r="Q107" s="393"/>
      <c r="R107" s="393"/>
      <c r="S107" s="393"/>
      <c r="T107" s="393"/>
      <c r="U107" s="393"/>
      <c r="V107" s="393"/>
      <c r="W107" s="393"/>
      <c r="X107" s="393"/>
      <c r="Y107" s="393"/>
      <c r="Z107" s="393"/>
      <c r="AA107" s="393"/>
      <c r="AB107" s="393"/>
      <c r="AC107" s="393"/>
      <c r="AD107" s="393"/>
      <c r="AE107" s="393"/>
      <c r="AF107" s="393"/>
      <c r="AG107" s="393"/>
      <c r="AH107" s="393"/>
      <c r="AI107" s="393"/>
    </row>
    <row r="108" spans="1:35" x14ac:dyDescent="0.2">
      <c r="A108" s="393"/>
      <c r="B108" s="393"/>
      <c r="C108" s="393"/>
      <c r="D108" s="393"/>
      <c r="E108" s="393"/>
      <c r="F108" s="393"/>
      <c r="G108" s="393"/>
      <c r="H108" s="393"/>
      <c r="I108" s="393"/>
      <c r="J108" s="393"/>
      <c r="K108" s="393"/>
      <c r="L108" s="393"/>
      <c r="M108" s="393"/>
      <c r="N108" s="393"/>
      <c r="O108" s="393"/>
      <c r="P108" s="393"/>
      <c r="Q108" s="393"/>
      <c r="R108" s="393"/>
      <c r="S108" s="393"/>
      <c r="T108" s="393"/>
      <c r="U108" s="393"/>
      <c r="V108" s="393"/>
      <c r="W108" s="393"/>
      <c r="X108" s="393"/>
      <c r="Y108" s="393"/>
      <c r="Z108" s="393"/>
      <c r="AA108" s="393"/>
      <c r="AB108" s="393"/>
      <c r="AC108" s="393"/>
      <c r="AD108" s="393"/>
      <c r="AE108" s="393"/>
      <c r="AF108" s="393"/>
      <c r="AG108" s="393"/>
      <c r="AH108" s="393"/>
      <c r="AI108" s="393"/>
    </row>
    <row r="109" spans="1:35" x14ac:dyDescent="0.2">
      <c r="A109" s="393"/>
      <c r="B109" s="393"/>
      <c r="C109" s="393"/>
      <c r="D109" s="393"/>
      <c r="E109" s="393"/>
      <c r="F109" s="393"/>
      <c r="G109" s="393"/>
      <c r="H109" s="393"/>
      <c r="I109" s="393"/>
      <c r="J109" s="393"/>
      <c r="K109" s="393"/>
      <c r="L109" s="393"/>
      <c r="M109" s="393"/>
      <c r="N109" s="393"/>
      <c r="O109" s="393"/>
      <c r="P109" s="393"/>
      <c r="Q109" s="393"/>
      <c r="R109" s="393"/>
      <c r="S109" s="393"/>
      <c r="T109" s="393"/>
      <c r="U109" s="393"/>
      <c r="V109" s="393"/>
      <c r="W109" s="393"/>
      <c r="X109" s="393"/>
      <c r="Y109" s="393"/>
      <c r="Z109" s="393"/>
      <c r="AA109" s="393"/>
      <c r="AB109" s="393"/>
      <c r="AC109" s="393"/>
      <c r="AD109" s="393"/>
      <c r="AE109" s="393"/>
      <c r="AF109" s="393"/>
      <c r="AG109" s="393"/>
      <c r="AH109" s="393"/>
      <c r="AI109" s="393"/>
    </row>
    <row r="110" spans="1:35" x14ac:dyDescent="0.2">
      <c r="A110" s="393"/>
      <c r="B110" s="393"/>
      <c r="C110" s="393"/>
      <c r="D110" s="393"/>
      <c r="E110" s="393"/>
      <c r="F110" s="393"/>
      <c r="G110" s="393"/>
      <c r="H110" s="393"/>
      <c r="I110" s="393"/>
      <c r="J110" s="393"/>
      <c r="K110" s="393"/>
      <c r="L110" s="393"/>
      <c r="M110" s="393"/>
      <c r="N110" s="393"/>
      <c r="O110" s="393"/>
      <c r="P110" s="393"/>
      <c r="Q110" s="393"/>
      <c r="R110" s="393"/>
      <c r="S110" s="393"/>
      <c r="T110" s="393"/>
      <c r="U110" s="393"/>
      <c r="V110" s="393"/>
      <c r="W110" s="393"/>
      <c r="X110" s="393"/>
      <c r="Y110" s="393"/>
      <c r="Z110" s="393"/>
      <c r="AA110" s="393"/>
      <c r="AB110" s="393"/>
      <c r="AC110" s="393"/>
      <c r="AD110" s="393"/>
      <c r="AE110" s="393"/>
      <c r="AF110" s="393"/>
      <c r="AG110" s="393"/>
      <c r="AH110" s="393"/>
      <c r="AI110" s="393"/>
    </row>
    <row r="111" spans="1:35" x14ac:dyDescent="0.2">
      <c r="A111" s="393"/>
      <c r="B111" s="393"/>
      <c r="C111" s="393"/>
      <c r="D111" s="393"/>
      <c r="E111" s="393"/>
      <c r="F111" s="393"/>
      <c r="G111" s="393"/>
      <c r="H111" s="393"/>
      <c r="I111" s="393"/>
      <c r="J111" s="393"/>
      <c r="K111" s="393"/>
      <c r="L111" s="393"/>
      <c r="M111" s="393"/>
      <c r="N111" s="393"/>
      <c r="O111" s="393"/>
      <c r="P111" s="393"/>
      <c r="Q111" s="393"/>
      <c r="R111" s="393"/>
      <c r="S111" s="393"/>
      <c r="T111" s="393"/>
      <c r="U111" s="393"/>
      <c r="V111" s="393"/>
      <c r="W111" s="393"/>
      <c r="X111" s="393"/>
      <c r="Y111" s="393"/>
      <c r="Z111" s="393"/>
      <c r="AA111" s="393"/>
      <c r="AB111" s="393"/>
      <c r="AC111" s="393"/>
      <c r="AD111" s="393"/>
      <c r="AE111" s="393"/>
      <c r="AF111" s="393"/>
      <c r="AG111" s="393"/>
      <c r="AH111" s="393"/>
      <c r="AI111" s="393"/>
    </row>
    <row r="112" spans="1:35" x14ac:dyDescent="0.2">
      <c r="A112" s="393"/>
      <c r="B112" s="393"/>
      <c r="C112" s="393"/>
      <c r="D112" s="393"/>
      <c r="E112" s="393"/>
      <c r="F112" s="393"/>
      <c r="G112" s="393"/>
      <c r="H112" s="393"/>
      <c r="I112" s="393"/>
      <c r="J112" s="393"/>
      <c r="K112" s="393"/>
      <c r="L112" s="393"/>
      <c r="M112" s="393"/>
      <c r="N112" s="393"/>
      <c r="O112" s="393"/>
      <c r="P112" s="393"/>
      <c r="Q112" s="393"/>
      <c r="R112" s="393"/>
      <c r="S112" s="393"/>
      <c r="T112" s="393"/>
      <c r="U112" s="393"/>
      <c r="V112" s="393"/>
      <c r="W112" s="393"/>
      <c r="X112" s="393"/>
      <c r="Y112" s="393"/>
      <c r="Z112" s="393"/>
      <c r="AA112" s="393"/>
      <c r="AB112" s="393"/>
      <c r="AC112" s="393"/>
      <c r="AD112" s="393"/>
      <c r="AE112" s="393"/>
      <c r="AF112" s="393"/>
      <c r="AG112" s="393"/>
      <c r="AH112" s="393"/>
      <c r="AI112" s="393"/>
    </row>
    <row r="113" spans="1:35" x14ac:dyDescent="0.2">
      <c r="A113" s="393"/>
      <c r="B113" s="393"/>
      <c r="C113" s="393"/>
      <c r="D113" s="393"/>
      <c r="E113" s="393"/>
      <c r="F113" s="393"/>
      <c r="G113" s="393"/>
      <c r="H113" s="393"/>
      <c r="I113" s="393"/>
      <c r="J113" s="393"/>
      <c r="K113" s="393"/>
      <c r="L113" s="393"/>
      <c r="M113" s="393"/>
      <c r="N113" s="393"/>
      <c r="O113" s="393"/>
      <c r="P113" s="393"/>
      <c r="Q113" s="393"/>
      <c r="R113" s="393"/>
      <c r="S113" s="393"/>
      <c r="T113" s="393"/>
      <c r="U113" s="393"/>
      <c r="V113" s="393"/>
      <c r="W113" s="393"/>
      <c r="X113" s="393"/>
      <c r="Y113" s="393"/>
      <c r="Z113" s="393"/>
      <c r="AA113" s="393"/>
      <c r="AB113" s="393"/>
      <c r="AC113" s="393"/>
      <c r="AD113" s="393"/>
      <c r="AE113" s="393"/>
      <c r="AF113" s="393"/>
      <c r="AG113" s="393"/>
      <c r="AH113" s="393"/>
      <c r="AI113" s="393"/>
    </row>
    <row r="114" spans="1:35" x14ac:dyDescent="0.2">
      <c r="A114" s="393"/>
      <c r="B114" s="393"/>
      <c r="C114" s="393"/>
      <c r="D114" s="393"/>
      <c r="E114" s="393"/>
      <c r="F114" s="393"/>
      <c r="G114" s="393"/>
      <c r="H114" s="393"/>
      <c r="I114" s="393"/>
      <c r="J114" s="393"/>
      <c r="K114" s="393"/>
      <c r="L114" s="393"/>
      <c r="M114" s="393"/>
      <c r="N114" s="393"/>
      <c r="O114" s="393"/>
      <c r="P114" s="393"/>
      <c r="Q114" s="393"/>
      <c r="R114" s="393"/>
      <c r="S114" s="393"/>
      <c r="T114" s="393"/>
      <c r="U114" s="393"/>
      <c r="V114" s="393"/>
      <c r="W114" s="393"/>
      <c r="X114" s="393"/>
      <c r="Y114" s="393"/>
      <c r="Z114" s="393"/>
      <c r="AA114" s="393"/>
      <c r="AB114" s="393"/>
      <c r="AC114" s="393"/>
      <c r="AD114" s="393"/>
      <c r="AE114" s="393"/>
      <c r="AF114" s="393"/>
      <c r="AG114" s="393"/>
      <c r="AH114" s="393"/>
      <c r="AI114" s="393"/>
    </row>
    <row r="115" spans="1:35" x14ac:dyDescent="0.2">
      <c r="A115" s="393"/>
      <c r="B115" s="393"/>
      <c r="C115" s="393"/>
      <c r="D115" s="393"/>
      <c r="E115" s="393"/>
      <c r="F115" s="393"/>
      <c r="G115" s="393"/>
      <c r="H115" s="393"/>
      <c r="I115" s="393"/>
      <c r="J115" s="393"/>
      <c r="K115" s="393"/>
      <c r="L115" s="393"/>
      <c r="M115" s="393"/>
      <c r="N115" s="393"/>
      <c r="O115" s="393"/>
      <c r="P115" s="393"/>
      <c r="Q115" s="393"/>
      <c r="R115" s="393"/>
      <c r="S115" s="393"/>
      <c r="T115" s="393"/>
      <c r="U115" s="393"/>
      <c r="V115" s="393"/>
      <c r="W115" s="393"/>
      <c r="X115" s="393"/>
      <c r="Y115" s="393"/>
      <c r="Z115" s="393"/>
      <c r="AA115" s="393"/>
      <c r="AB115" s="393"/>
      <c r="AC115" s="393"/>
      <c r="AD115" s="393"/>
      <c r="AE115" s="393"/>
      <c r="AF115" s="393"/>
      <c r="AG115" s="393"/>
      <c r="AH115" s="393"/>
      <c r="AI115" s="393"/>
    </row>
    <row r="116" spans="1:35" x14ac:dyDescent="0.2">
      <c r="A116" s="393"/>
      <c r="B116" s="393"/>
      <c r="C116" s="393"/>
      <c r="D116" s="393"/>
      <c r="E116" s="393"/>
      <c r="F116" s="393"/>
      <c r="G116" s="393"/>
      <c r="H116" s="393"/>
      <c r="I116" s="393"/>
      <c r="J116" s="393"/>
      <c r="K116" s="393"/>
      <c r="L116" s="393"/>
      <c r="M116" s="393"/>
      <c r="N116" s="393"/>
      <c r="O116" s="393"/>
      <c r="P116" s="393"/>
      <c r="Q116" s="393"/>
      <c r="R116" s="393"/>
      <c r="S116" s="393"/>
      <c r="T116" s="393"/>
      <c r="U116" s="393"/>
      <c r="V116" s="393"/>
      <c r="W116" s="393"/>
      <c r="X116" s="393"/>
      <c r="Y116" s="393"/>
      <c r="Z116" s="393"/>
      <c r="AA116" s="393"/>
      <c r="AB116" s="393"/>
      <c r="AC116" s="393"/>
      <c r="AD116" s="393"/>
      <c r="AE116" s="393"/>
      <c r="AF116" s="393"/>
      <c r="AG116" s="393"/>
      <c r="AH116" s="393"/>
      <c r="AI116" s="393"/>
    </row>
    <row r="117" spans="1:35" x14ac:dyDescent="0.2">
      <c r="A117" s="393"/>
      <c r="B117" s="393"/>
      <c r="C117" s="393"/>
      <c r="D117" s="393"/>
      <c r="E117" s="393"/>
      <c r="F117" s="393"/>
      <c r="G117" s="393"/>
      <c r="H117" s="393"/>
      <c r="I117" s="393"/>
      <c r="J117" s="393"/>
      <c r="K117" s="393"/>
      <c r="L117" s="393"/>
      <c r="M117" s="393"/>
      <c r="N117" s="393"/>
      <c r="O117" s="393"/>
      <c r="P117" s="393"/>
      <c r="Q117" s="393"/>
      <c r="R117" s="393"/>
      <c r="S117" s="393"/>
      <c r="T117" s="393"/>
      <c r="U117" s="393"/>
      <c r="V117" s="393"/>
      <c r="W117" s="393"/>
      <c r="X117" s="393"/>
      <c r="Y117" s="393"/>
      <c r="Z117" s="393"/>
      <c r="AA117" s="393"/>
      <c r="AB117" s="393"/>
      <c r="AC117" s="393"/>
      <c r="AD117" s="393"/>
      <c r="AE117" s="393"/>
      <c r="AF117" s="393"/>
      <c r="AG117" s="393"/>
      <c r="AH117" s="393"/>
      <c r="AI117" s="393"/>
    </row>
    <row r="118" spans="1:35" x14ac:dyDescent="0.2">
      <c r="A118" s="393"/>
      <c r="B118" s="393"/>
      <c r="C118" s="393"/>
      <c r="D118" s="393"/>
      <c r="E118" s="393"/>
      <c r="F118" s="393"/>
      <c r="G118" s="393"/>
      <c r="H118" s="393"/>
      <c r="I118" s="393"/>
      <c r="J118" s="393"/>
      <c r="K118" s="393"/>
      <c r="L118" s="393"/>
      <c r="M118" s="393"/>
      <c r="N118" s="393"/>
      <c r="O118" s="393"/>
      <c r="P118" s="393"/>
      <c r="Q118" s="393"/>
      <c r="R118" s="393"/>
      <c r="S118" s="393"/>
      <c r="T118" s="393"/>
      <c r="U118" s="393"/>
      <c r="V118" s="393"/>
      <c r="W118" s="393"/>
      <c r="X118" s="393"/>
      <c r="Y118" s="393"/>
      <c r="Z118" s="393"/>
      <c r="AA118" s="393"/>
      <c r="AB118" s="393"/>
      <c r="AC118" s="393"/>
      <c r="AD118" s="393"/>
      <c r="AE118" s="393"/>
      <c r="AF118" s="393"/>
      <c r="AG118" s="393"/>
      <c r="AH118" s="393"/>
      <c r="AI118" s="393"/>
    </row>
    <row r="119" spans="1:35" x14ac:dyDescent="0.2">
      <c r="A119" s="393"/>
      <c r="B119" s="393"/>
      <c r="C119" s="393"/>
      <c r="D119" s="393"/>
      <c r="E119" s="393"/>
      <c r="F119" s="393"/>
      <c r="G119" s="393"/>
      <c r="H119" s="393"/>
      <c r="I119" s="393"/>
      <c r="J119" s="393"/>
      <c r="K119" s="393"/>
      <c r="L119" s="393"/>
      <c r="M119" s="393"/>
      <c r="N119" s="393"/>
      <c r="O119" s="393"/>
      <c r="P119" s="393"/>
      <c r="Q119" s="393"/>
      <c r="R119" s="393"/>
      <c r="S119" s="393"/>
      <c r="T119" s="393"/>
      <c r="U119" s="393"/>
      <c r="V119" s="393"/>
      <c r="W119" s="393"/>
      <c r="X119" s="393"/>
      <c r="Y119" s="393"/>
      <c r="Z119" s="393"/>
      <c r="AA119" s="393"/>
      <c r="AB119" s="393"/>
      <c r="AC119" s="393"/>
      <c r="AD119" s="393"/>
      <c r="AE119" s="393"/>
      <c r="AF119" s="393"/>
      <c r="AG119" s="393"/>
      <c r="AH119" s="393"/>
      <c r="AI119" s="393"/>
    </row>
    <row r="120" spans="1:35" x14ac:dyDescent="0.2">
      <c r="A120" s="393"/>
      <c r="B120" s="393"/>
      <c r="C120" s="393"/>
      <c r="D120" s="393"/>
      <c r="E120" s="393"/>
      <c r="F120" s="393"/>
      <c r="G120" s="393"/>
      <c r="H120" s="393"/>
      <c r="I120" s="393"/>
      <c r="J120" s="393"/>
      <c r="K120" s="393"/>
      <c r="L120" s="393"/>
      <c r="M120" s="393"/>
      <c r="N120" s="393"/>
      <c r="O120" s="393"/>
      <c r="P120" s="393"/>
      <c r="Q120" s="393"/>
      <c r="R120" s="393"/>
      <c r="S120" s="393"/>
      <c r="T120" s="393"/>
      <c r="U120" s="393"/>
      <c r="V120" s="393"/>
      <c r="W120" s="393"/>
      <c r="X120" s="393"/>
      <c r="Y120" s="393"/>
      <c r="Z120" s="393"/>
      <c r="AA120" s="393"/>
      <c r="AB120" s="393"/>
      <c r="AC120" s="393"/>
      <c r="AD120" s="393"/>
      <c r="AE120" s="393"/>
      <c r="AF120" s="393"/>
      <c r="AG120" s="393"/>
      <c r="AH120" s="393"/>
      <c r="AI120" s="393"/>
    </row>
    <row r="121" spans="1:35" x14ac:dyDescent="0.2">
      <c r="A121" s="393"/>
      <c r="B121" s="393"/>
      <c r="C121" s="393"/>
      <c r="D121" s="393"/>
      <c r="E121" s="393"/>
      <c r="F121" s="393"/>
      <c r="G121" s="393"/>
      <c r="H121" s="393"/>
      <c r="I121" s="393"/>
      <c r="J121" s="393"/>
      <c r="K121" s="393"/>
      <c r="L121" s="393"/>
      <c r="M121" s="393"/>
      <c r="N121" s="393"/>
      <c r="O121" s="393"/>
      <c r="P121" s="393"/>
      <c r="Q121" s="393"/>
      <c r="R121" s="393"/>
      <c r="S121" s="393"/>
      <c r="T121" s="393"/>
      <c r="U121" s="393"/>
      <c r="V121" s="393"/>
      <c r="W121" s="393"/>
      <c r="X121" s="393"/>
      <c r="Y121" s="393"/>
      <c r="Z121" s="393"/>
      <c r="AA121" s="393"/>
      <c r="AB121" s="393"/>
      <c r="AC121" s="393"/>
      <c r="AD121" s="393"/>
      <c r="AE121" s="393"/>
      <c r="AF121" s="393"/>
      <c r="AG121" s="393"/>
      <c r="AH121" s="393"/>
      <c r="AI121" s="393"/>
    </row>
    <row r="122" spans="1:35" x14ac:dyDescent="0.2">
      <c r="A122" s="393"/>
      <c r="B122" s="393"/>
      <c r="C122" s="393"/>
      <c r="D122" s="393"/>
      <c r="E122" s="393"/>
      <c r="F122" s="393"/>
      <c r="G122" s="393"/>
      <c r="H122" s="393"/>
      <c r="I122" s="393"/>
      <c r="J122" s="393"/>
      <c r="K122" s="393"/>
      <c r="L122" s="393"/>
      <c r="M122" s="393"/>
      <c r="N122" s="393"/>
      <c r="O122" s="393"/>
      <c r="P122" s="393"/>
      <c r="Q122" s="393"/>
      <c r="R122" s="393"/>
      <c r="S122" s="393"/>
      <c r="T122" s="393"/>
      <c r="U122" s="393"/>
      <c r="V122" s="393"/>
      <c r="W122" s="393"/>
      <c r="X122" s="393"/>
      <c r="Y122" s="393"/>
      <c r="Z122" s="393"/>
      <c r="AA122" s="393"/>
      <c r="AB122" s="393"/>
      <c r="AC122" s="393"/>
      <c r="AD122" s="393"/>
      <c r="AE122" s="393"/>
      <c r="AF122" s="393"/>
      <c r="AG122" s="393"/>
      <c r="AH122" s="393"/>
      <c r="AI122" s="393"/>
    </row>
    <row r="123" spans="1:35" x14ac:dyDescent="0.2">
      <c r="A123" s="393"/>
      <c r="B123" s="393"/>
      <c r="C123" s="393"/>
      <c r="D123" s="393"/>
      <c r="E123" s="393"/>
      <c r="F123" s="393"/>
      <c r="G123" s="393"/>
      <c r="H123" s="393"/>
      <c r="I123" s="393"/>
      <c r="J123" s="393"/>
      <c r="K123" s="393"/>
      <c r="L123" s="393"/>
      <c r="M123" s="393"/>
      <c r="N123" s="393"/>
      <c r="O123" s="393"/>
      <c r="P123" s="393"/>
      <c r="Q123" s="393"/>
      <c r="R123" s="393"/>
      <c r="S123" s="393"/>
      <c r="T123" s="393"/>
      <c r="U123" s="393"/>
      <c r="V123" s="393"/>
      <c r="W123" s="393"/>
      <c r="X123" s="393"/>
      <c r="Y123" s="393"/>
      <c r="Z123" s="393"/>
      <c r="AA123" s="393"/>
      <c r="AB123" s="393"/>
      <c r="AC123" s="393"/>
      <c r="AD123" s="393"/>
      <c r="AE123" s="393"/>
      <c r="AF123" s="393"/>
      <c r="AG123" s="393"/>
      <c r="AH123" s="393"/>
      <c r="AI123" s="393"/>
    </row>
    <row r="124" spans="1:35" x14ac:dyDescent="0.2">
      <c r="A124" s="393"/>
      <c r="B124" s="393"/>
      <c r="C124" s="393"/>
      <c r="D124" s="393"/>
      <c r="E124" s="393"/>
      <c r="F124" s="393"/>
      <c r="G124" s="393"/>
      <c r="H124" s="393"/>
      <c r="I124" s="393"/>
      <c r="J124" s="393"/>
      <c r="K124" s="393"/>
      <c r="L124" s="393"/>
      <c r="M124" s="393"/>
      <c r="N124" s="393"/>
      <c r="O124" s="393"/>
      <c r="P124" s="393"/>
      <c r="Q124" s="393"/>
      <c r="R124" s="393"/>
      <c r="S124" s="393"/>
      <c r="T124" s="393"/>
      <c r="U124" s="393"/>
      <c r="V124" s="393"/>
      <c r="W124" s="393"/>
      <c r="X124" s="393"/>
      <c r="Y124" s="393"/>
      <c r="Z124" s="393"/>
      <c r="AA124" s="393"/>
      <c r="AB124" s="393"/>
      <c r="AC124" s="393"/>
      <c r="AD124" s="393"/>
      <c r="AE124" s="393"/>
      <c r="AF124" s="393"/>
      <c r="AG124" s="393"/>
      <c r="AH124" s="393"/>
      <c r="AI124" s="393"/>
    </row>
    <row r="125" spans="1:35" x14ac:dyDescent="0.2">
      <c r="A125" s="393"/>
      <c r="B125" s="393"/>
      <c r="C125" s="393"/>
      <c r="D125" s="393"/>
      <c r="E125" s="393"/>
      <c r="F125" s="393"/>
      <c r="G125" s="393"/>
      <c r="H125" s="393"/>
      <c r="I125" s="393"/>
      <c r="J125" s="393"/>
      <c r="K125" s="393"/>
      <c r="L125" s="393"/>
      <c r="M125" s="393"/>
      <c r="N125" s="393"/>
      <c r="O125" s="393"/>
      <c r="P125" s="393"/>
      <c r="Q125" s="393"/>
      <c r="R125" s="393"/>
      <c r="S125" s="393"/>
      <c r="T125" s="393"/>
      <c r="U125" s="393"/>
      <c r="V125" s="393"/>
      <c r="W125" s="393"/>
      <c r="X125" s="393"/>
      <c r="Y125" s="393"/>
      <c r="Z125" s="393"/>
      <c r="AA125" s="393"/>
      <c r="AB125" s="393"/>
      <c r="AC125" s="393"/>
      <c r="AD125" s="393"/>
      <c r="AE125" s="393"/>
      <c r="AF125" s="393"/>
      <c r="AG125" s="393"/>
      <c r="AH125" s="393"/>
      <c r="AI125" s="393"/>
    </row>
    <row r="126" spans="1:35" x14ac:dyDescent="0.2">
      <c r="A126" s="393"/>
      <c r="B126" s="393"/>
      <c r="C126" s="393"/>
      <c r="D126" s="393"/>
      <c r="E126" s="393"/>
      <c r="F126" s="393"/>
      <c r="G126" s="393"/>
      <c r="H126" s="393"/>
      <c r="I126" s="393"/>
      <c r="J126" s="393"/>
      <c r="K126" s="393"/>
      <c r="L126" s="393"/>
      <c r="M126" s="393"/>
      <c r="N126" s="393"/>
      <c r="O126" s="393"/>
      <c r="P126" s="393"/>
      <c r="Q126" s="393"/>
      <c r="R126" s="393"/>
      <c r="S126" s="393"/>
      <c r="T126" s="393"/>
      <c r="U126" s="393"/>
      <c r="V126" s="393"/>
      <c r="W126" s="393"/>
      <c r="X126" s="393"/>
      <c r="Y126" s="393"/>
      <c r="Z126" s="393"/>
      <c r="AA126" s="393"/>
      <c r="AB126" s="393"/>
      <c r="AC126" s="393"/>
      <c r="AD126" s="393"/>
      <c r="AE126" s="393"/>
      <c r="AF126" s="393"/>
      <c r="AG126" s="393"/>
      <c r="AH126" s="393"/>
      <c r="AI126" s="393"/>
    </row>
    <row r="127" spans="1:35" x14ac:dyDescent="0.2">
      <c r="A127" s="393"/>
      <c r="B127" s="393"/>
      <c r="C127" s="393"/>
      <c r="D127" s="393"/>
      <c r="E127" s="393"/>
      <c r="F127" s="393"/>
      <c r="G127" s="393"/>
      <c r="H127" s="393"/>
      <c r="I127" s="393"/>
      <c r="J127" s="393"/>
      <c r="K127" s="393"/>
      <c r="L127" s="393"/>
      <c r="M127" s="393"/>
      <c r="N127" s="393"/>
      <c r="O127" s="393"/>
      <c r="P127" s="393"/>
      <c r="Q127" s="393"/>
      <c r="R127" s="393"/>
      <c r="S127" s="393"/>
      <c r="T127" s="393"/>
      <c r="U127" s="393"/>
      <c r="V127" s="393"/>
      <c r="W127" s="393"/>
      <c r="X127" s="393"/>
      <c r="Y127" s="393"/>
      <c r="Z127" s="393"/>
      <c r="AA127" s="393"/>
      <c r="AB127" s="393"/>
      <c r="AC127" s="393"/>
      <c r="AD127" s="393"/>
      <c r="AE127" s="393"/>
      <c r="AF127" s="393"/>
      <c r="AG127" s="393"/>
      <c r="AH127" s="393"/>
      <c r="AI127" s="393"/>
    </row>
  </sheetData>
  <sheetProtection algorithmName="SHA-512" hashValue="wdUgA4GYuZaRjxCOrshNe7+5oegGFYlVBcBSH2l6X2jDbtN6RMTgrFMA+7OJo17eFDuY3uLIzYwjoIXDXBl7yQ==" saltValue="QZRYAaFmH32M8oMBnVNwxQ==" spinCount="100000" sheet="1" objects="1" scenarios="1"/>
  <mergeCells count="6">
    <mergeCell ref="I1:J1"/>
    <mergeCell ref="N1:O1"/>
    <mergeCell ref="C2:O2"/>
    <mergeCell ref="E1:H1"/>
    <mergeCell ref="Q2:S2"/>
    <mergeCell ref="K1:L1"/>
  </mergeCells>
  <dataValidations count="1">
    <dataValidation type="list" allowBlank="1" showInputMessage="1" showErrorMessage="1" sqref="H4:J38 S4:S38" xr:uid="{00000000-0002-0000-08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7</vt:i4>
      </vt:variant>
    </vt:vector>
  </HeadingPairs>
  <TitlesOfParts>
    <vt:vector size="29"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APRohpunkte</vt:lpstr>
      <vt:lpstr>Ausdruck SAP</vt:lpstr>
      <vt:lpstr>Ausdruck MAP</vt:lpstr>
      <vt:lpstr>Eingabe Abitur</vt:lpstr>
      <vt:lpstr>diNo</vt:lpstr>
      <vt:lpstr>'1. Halbjahr'!Druckbereich</vt:lpstr>
      <vt:lpstr>'2. Halbjahr'!Druckbereich</vt:lpstr>
      <vt:lpstr>APRohpunkte!Druckbereich</vt:lpstr>
      <vt:lpstr>'Ausdruck MAP'!Druckbereich</vt:lpstr>
      <vt:lpstr>'Ausdruck SAP'!Druckbereich</vt:lpstr>
      <vt:lpstr>'Eingabe Abitur'!Druckbereich</vt:lpstr>
      <vt:lpstr>'Eingabe Abitur'!Drucktitel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Claus Konrad</cp:lastModifiedBy>
  <cp:lastPrinted>2023-07-25T04:22:27Z</cp:lastPrinted>
  <dcterms:created xsi:type="dcterms:W3CDTF">2001-05-29T23:50:03Z</dcterms:created>
  <dcterms:modified xsi:type="dcterms:W3CDTF">2023-11-03T09:31:35Z</dcterms:modified>
</cp:coreProperties>
</file>