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0" activeTab="18"/>
  </bookViews>
  <sheets>
    <sheet name="Trans" sheetId="29" state="hidden" r:id="rId1"/>
    <sheet name="Notenbogen" sheetId="1" r:id="rId2"/>
    <sheet name="NB" sheetId="21" state="hidden"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C5" i="18" l="1"/>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8"/>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4" i="19"/>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4" i="1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2"/>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5"/>
  <c r="A5" i="38" l="1"/>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18" i="38"/>
  <c r="B45" i="37"/>
  <c r="B41" i="37"/>
  <c r="B41" i="38"/>
  <c r="B10" i="38"/>
  <c r="B16" i="37"/>
  <c r="B12" i="37"/>
  <c r="B19" i="38"/>
  <c r="B42" i="38"/>
  <c r="B22" i="37"/>
  <c r="B35" i="38"/>
  <c r="B12" i="38"/>
  <c r="B38" i="37"/>
  <c r="B23" i="38"/>
  <c r="B20" i="38"/>
  <c r="B13" i="37"/>
  <c r="B44" i="37"/>
  <c r="B33" i="37"/>
  <c r="B43" i="38"/>
  <c r="B11" i="37"/>
  <c r="B34" i="38"/>
  <c r="B38" i="38"/>
  <c r="B37" i="37"/>
  <c r="B30" i="37"/>
  <c r="B36" i="38"/>
  <c r="B22" i="38"/>
  <c r="B14" i="37"/>
  <c r="B16" i="38"/>
  <c r="B28" i="38"/>
  <c r="B14" i="38"/>
  <c r="B43" i="37"/>
  <c r="B29" i="38"/>
  <c r="B26" i="37"/>
  <c r="B13" i="38"/>
  <c r="B18" i="37"/>
  <c r="B24" i="38"/>
  <c r="B44" i="38"/>
  <c r="B19" i="37"/>
  <c r="B29" i="37"/>
  <c r="B31" i="38"/>
  <c r="B37" i="38"/>
  <c r="B28" i="37"/>
  <c r="B40" i="38"/>
  <c r="B40" i="37"/>
  <c r="B35" i="37"/>
  <c r="B25" i="38"/>
  <c r="B39" i="38"/>
  <c r="B31" i="37"/>
  <c r="B36" i="37"/>
  <c r="B21" i="38"/>
  <c r="B27" i="37"/>
  <c r="B24" i="37"/>
  <c r="B15" i="38"/>
  <c r="B17" i="37"/>
  <c r="B34" i="37"/>
  <c r="B27" i="38"/>
  <c r="B32" i="37"/>
  <c r="B32" i="38"/>
  <c r="B23" i="37"/>
  <c r="B33" i="38"/>
  <c r="B21" i="37"/>
  <c r="B15" i="37"/>
  <c r="B17" i="38"/>
  <c r="B20" i="37"/>
  <c r="B30" i="38"/>
  <c r="B39" i="37"/>
  <c r="B42" i="37"/>
  <c r="B26" i="38"/>
  <c r="B25" i="37"/>
  <c r="B11" i="38"/>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l="1"/>
  <c r="C2" i="34"/>
  <c r="B23" i="34"/>
  <c r="B24" i="34"/>
  <c r="B34" i="34"/>
  <c r="B5" i="34"/>
  <c r="B22" i="34"/>
  <c r="B7" i="34"/>
  <c r="B20" i="34"/>
  <c r="B13" i="34"/>
  <c r="B17" i="34"/>
  <c r="B11" i="34"/>
  <c r="B6" i="34"/>
  <c r="B32" i="34"/>
  <c r="B37" i="34"/>
  <c r="B35" i="34"/>
  <c r="B15" i="34"/>
  <c r="B21" i="34"/>
  <c r="B28" i="34"/>
  <c r="B30" i="34"/>
  <c r="B36" i="34"/>
  <c r="B31" i="34"/>
  <c r="B9" i="34"/>
  <c r="B19" i="34"/>
  <c r="B25" i="34"/>
  <c r="B14" i="34"/>
  <c r="B38" i="34"/>
  <c r="B33" i="34"/>
  <c r="B27" i="34"/>
  <c r="B16" i="34"/>
  <c r="B12" i="34"/>
  <c r="B10" i="34"/>
  <c r="B29" i="34"/>
  <c r="B18" i="34"/>
  <c r="B4" i="34"/>
  <c r="B26" i="34"/>
  <c r="B8" i="34"/>
  <c r="AN1363" i="21" l="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C2" i="27"/>
  <c r="C3" i="27"/>
  <c r="C4"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AL1417" i="21" l="1"/>
  <c r="AM1416" i="21" s="1"/>
  <c r="AL1451" i="21"/>
  <c r="AM1450" i="21" s="1"/>
  <c r="AG1409" i="21"/>
  <c r="AG1406" i="2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G17" i="19"/>
  <c r="H17" i="19" s="1"/>
  <c r="G22" i="24"/>
  <c r="G7" i="24"/>
  <c r="G19" i="24"/>
  <c r="H19" i="24" s="1"/>
  <c r="G13" i="24"/>
  <c r="H13" i="24" s="1"/>
  <c r="G8" i="19"/>
  <c r="H8" i="19" s="1"/>
  <c r="G15" i="19"/>
  <c r="H15" i="19" s="1"/>
  <c r="G12" i="19"/>
  <c r="H12" i="19" s="1"/>
  <c r="G8" i="24"/>
  <c r="H8" i="24" s="1"/>
  <c r="G20" i="24"/>
  <c r="H20" i="24" s="1"/>
  <c r="G10" i="24"/>
  <c r="H10" i="24" s="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C44" i="23"/>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AN810" i="21"/>
  <c r="V811" i="21" s="1"/>
  <c r="B48" i="23" s="1"/>
  <c r="Z706" i="21"/>
  <c r="E43" i="22" s="1"/>
  <c r="AF620" i="21"/>
  <c r="AG519" i="21"/>
  <c r="G21" i="24"/>
  <c r="G16" i="24"/>
  <c r="G11" i="24"/>
  <c r="G23" i="16"/>
  <c r="H23" i="16" s="1"/>
  <c r="G11" i="16"/>
  <c r="H9" i="15"/>
  <c r="G12" i="15"/>
  <c r="H12" i="15" s="1"/>
  <c r="G20" i="15"/>
  <c r="H20" i="15" s="1"/>
  <c r="G7" i="15"/>
  <c r="G18" i="15"/>
  <c r="H18" i="15"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AM1406" i="21"/>
  <c r="AM1409" i="21"/>
  <c r="H21" i="16"/>
  <c r="I20" i="16" s="1"/>
  <c r="I21" i="16"/>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I8" i="16"/>
  <c r="V1408" i="21" l="1"/>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A31" i="1"/>
  <c r="AN756" i="21"/>
  <c r="AN1219" i="21"/>
  <c r="V1220" i="21" s="1"/>
  <c r="B57" i="19" s="1"/>
  <c r="AN1152" i="21"/>
  <c r="AN408" i="21"/>
  <c r="V409" i="21" s="1"/>
  <c r="B46" i="14" s="1"/>
  <c r="AN958" i="21"/>
  <c r="AN1216" i="21"/>
  <c r="V1217" i="21" s="1"/>
  <c r="B54" i="19" s="1"/>
  <c r="AN409" i="21"/>
  <c r="V410" i="21" s="1"/>
  <c r="B47" i="14" s="1"/>
  <c r="C44" i="18"/>
  <c r="E44" i="18"/>
  <c r="C46" i="20"/>
  <c r="W236" i="21"/>
  <c r="AN149" i="21"/>
  <c r="AN648" i="21"/>
  <c r="AN118" i="21"/>
  <c r="V119" i="21" s="1"/>
  <c r="B56" i="6" s="1"/>
  <c r="X639" i="21"/>
  <c r="V639" i="21" s="1"/>
  <c r="D43" i="16"/>
  <c r="AA606" i="21"/>
  <c r="G43" i="16" s="1"/>
  <c r="AN705" i="21"/>
  <c r="V706" i="21" s="1"/>
  <c r="C51" i="27"/>
  <c r="X1406" i="21"/>
  <c r="Z1407" i="21"/>
  <c r="W1438" i="21"/>
  <c r="AN1415" i="21"/>
  <c r="V1416" i="21" s="1"/>
  <c r="B43" i="13"/>
  <c r="W1007" i="21"/>
  <c r="X1006" i="21" s="1"/>
  <c r="AN1449" i="21"/>
  <c r="B45" i="18"/>
  <c r="AN453" i="21"/>
  <c r="AN1116" i="21"/>
  <c r="V1117" i="21" s="1"/>
  <c r="B54" i="17" s="1"/>
  <c r="AN955" i="21"/>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AN1012" i="21"/>
  <c r="V1013" i="21" s="1"/>
  <c r="B50" i="13" s="1"/>
  <c r="B47" i="18"/>
  <c r="AN1157" i="21"/>
  <c r="AN419" i="21"/>
  <c r="V420" i="21" s="1"/>
  <c r="B57" i="14" s="1"/>
  <c r="AN55" i="21"/>
  <c r="AN1413" i="21"/>
  <c r="V1414" i="21" s="1"/>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AN862" i="21"/>
  <c r="AN807" i="21"/>
  <c r="V808" i="21" s="1"/>
  <c r="AN216" i="21"/>
  <c r="V217" i="21" s="1"/>
  <c r="B54" i="20" s="1"/>
  <c r="AN348" i="21"/>
  <c r="AN1412" i="21"/>
  <c r="V1413" i="21" s="1"/>
  <c r="AN1417" i="21"/>
  <c r="V1418" i="21" s="1"/>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AN1406" i="21"/>
  <c r="V1407" i="21" s="1"/>
  <c r="W1408" i="21" s="1"/>
  <c r="AN1155" i="21"/>
  <c r="AN255" i="21"/>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AN1060" i="21"/>
  <c r="D43" i="18"/>
  <c r="G43" i="18"/>
  <c r="A33" i="1"/>
  <c r="AN1160" i="21"/>
  <c r="AN461" i="21"/>
  <c r="AA907" i="21"/>
  <c r="G44" i="24" s="1"/>
  <c r="D44" i="24"/>
  <c r="X938" i="21"/>
  <c r="V938" i="21" s="1"/>
  <c r="AN1261" i="21"/>
  <c r="AN718" i="21"/>
  <c r="V719" i="21" s="1"/>
  <c r="B56" i="22" s="1"/>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X1332" i="21" l="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B25" i="14"/>
  <c r="R26" i="1"/>
  <c r="AB7" i="29"/>
  <c r="B28" i="5"/>
  <c r="B33" i="23"/>
  <c r="B19" i="5"/>
  <c r="B19" i="17"/>
  <c r="J5" i="29"/>
  <c r="AB11" i="29"/>
  <c r="G20" i="1"/>
  <c r="B15" i="15"/>
  <c r="B17" i="29"/>
  <c r="AC4" i="29"/>
  <c r="Z20" i="29"/>
  <c r="P10" i="1"/>
  <c r="AB15" i="29"/>
  <c r="B31" i="24"/>
  <c r="AD24" i="29"/>
  <c r="Q9" i="1"/>
  <c r="B33" i="14"/>
  <c r="B23" i="15"/>
  <c r="B5" i="17"/>
  <c r="AD18" i="29"/>
  <c r="B6" i="6"/>
  <c r="B19" i="18"/>
  <c r="B12" i="19"/>
  <c r="K5" i="29"/>
  <c r="M31" i="29"/>
  <c r="B23" i="6"/>
  <c r="K34" i="29"/>
  <c r="B5" i="5"/>
  <c r="B12" i="18"/>
  <c r="B30" i="16"/>
  <c r="AB35" i="29"/>
  <c r="R18" i="1"/>
  <c r="B14" i="15"/>
  <c r="B15" i="17"/>
  <c r="B18" i="5"/>
  <c r="F19" i="1"/>
  <c r="M38" i="29"/>
  <c r="AB17" i="29"/>
  <c r="B22" i="6"/>
  <c r="B15" i="5"/>
  <c r="B20" i="29"/>
  <c r="N33" i="29"/>
  <c r="M14" i="29"/>
  <c r="B5" i="18"/>
  <c r="B8" i="22"/>
  <c r="B9" i="19"/>
  <c r="B27" i="6"/>
  <c r="B20" i="15"/>
  <c r="AA5" i="29"/>
  <c r="AA20" i="29"/>
  <c r="B33" i="16"/>
  <c r="AA13" i="29"/>
  <c r="K22" i="29"/>
  <c r="AD30" i="29"/>
  <c r="B31" i="22"/>
  <c r="B23" i="23"/>
  <c r="B33" i="5"/>
  <c r="B24" i="16"/>
  <c r="B37" i="23"/>
  <c r="G18" i="1"/>
  <c r="B14" i="20"/>
  <c r="B28" i="14"/>
  <c r="B13" i="20"/>
  <c r="R25" i="1"/>
  <c r="B21" i="19"/>
  <c r="B28" i="24"/>
  <c r="F11" i="1"/>
  <c r="R38" i="1"/>
  <c r="AB21" i="29"/>
  <c r="L25" i="29"/>
  <c r="F37" i="1"/>
  <c r="B26" i="12"/>
  <c r="B35" i="13"/>
  <c r="AB37" i="29"/>
  <c r="M20" i="29"/>
  <c r="B15" i="6"/>
  <c r="AC5" i="29"/>
  <c r="B22" i="14"/>
  <c r="B26" i="18"/>
  <c r="B30" i="23"/>
  <c r="B29" i="13"/>
  <c r="Q33" i="1"/>
  <c r="C29" i="27"/>
  <c r="B36" i="13"/>
  <c r="F24" i="1"/>
  <c r="AD23" i="29"/>
  <c r="E38" i="1"/>
  <c r="B14" i="23"/>
  <c r="J37" i="29"/>
  <c r="AD7" i="29"/>
  <c r="E11" i="29"/>
  <c r="R36" i="1"/>
  <c r="F29" i="1"/>
  <c r="R7" i="1"/>
  <c r="X10" i="29"/>
  <c r="B21" i="18"/>
  <c r="B25" i="13"/>
  <c r="E28" i="1"/>
  <c r="AD10" i="29"/>
  <c r="F7" i="1"/>
  <c r="B13" i="22"/>
  <c r="B13" i="5"/>
  <c r="G26" i="1"/>
  <c r="L4" i="29"/>
  <c r="B18" i="17"/>
  <c r="J17" i="29"/>
  <c r="N10" i="29"/>
  <c r="B6" i="15"/>
  <c r="Q14" i="1"/>
  <c r="B30" i="22"/>
  <c r="B12" i="29"/>
  <c r="B16" i="5"/>
  <c r="AA24" i="29"/>
  <c r="B4" i="15"/>
  <c r="AD28" i="29"/>
  <c r="J32" i="29"/>
  <c r="Q6" i="1"/>
  <c r="N14" i="29"/>
  <c r="F20" i="1"/>
  <c r="N20" i="29"/>
  <c r="AA14" i="29"/>
  <c r="B27" i="13"/>
  <c r="AC18" i="29"/>
  <c r="B20" i="16"/>
  <c r="F10" i="1"/>
  <c r="B9" i="12"/>
  <c r="M28" i="29"/>
  <c r="B8" i="20"/>
  <c r="B18" i="6"/>
  <c r="F34" i="1"/>
  <c r="N22" i="29"/>
  <c r="G30" i="1"/>
  <c r="B26" i="15"/>
  <c r="Z30" i="29"/>
  <c r="B6" i="18"/>
  <c r="B34" i="23"/>
  <c r="AD35" i="29"/>
  <c r="B27" i="19"/>
  <c r="I16" i="29"/>
  <c r="E14" i="1"/>
  <c r="AB9" i="29"/>
  <c r="B25" i="19"/>
  <c r="B16" i="13"/>
  <c r="L24" i="29"/>
  <c r="B36" i="23"/>
  <c r="M12" i="29"/>
  <c r="B5" i="16"/>
  <c r="AA22" i="29"/>
  <c r="E21" i="1"/>
  <c r="K30" i="29"/>
  <c r="B8" i="14"/>
  <c r="Q25" i="1"/>
  <c r="AC8" i="29"/>
  <c r="F25" i="1"/>
  <c r="L14" i="29"/>
  <c r="N19" i="29"/>
  <c r="Z29" i="29"/>
  <c r="B11" i="23"/>
  <c r="B35" i="24"/>
  <c r="B21" i="17"/>
  <c r="B20" i="24"/>
  <c r="AD15" i="29"/>
  <c r="AB18" i="29"/>
  <c r="AD26" i="29"/>
  <c r="B9" i="20"/>
  <c r="B36" i="5"/>
  <c r="B10" i="29"/>
  <c r="K17" i="29"/>
  <c r="B22" i="5"/>
  <c r="G28" i="1"/>
  <c r="B4" i="19"/>
  <c r="AB27" i="29"/>
  <c r="AC7" i="29"/>
  <c r="R9" i="1"/>
  <c r="B31" i="17"/>
  <c r="B7" i="12"/>
  <c r="B13" i="18"/>
  <c r="G14" i="1"/>
  <c r="B29" i="5"/>
  <c r="C40" i="27"/>
  <c r="B24" i="22"/>
  <c r="F12" i="1"/>
  <c r="M18" i="29"/>
  <c r="B30" i="15"/>
  <c r="B21" i="12"/>
  <c r="B37" i="15"/>
  <c r="B38" i="19"/>
  <c r="B20" i="22"/>
  <c r="L11" i="29"/>
  <c r="R14" i="1"/>
  <c r="AC20" i="29"/>
  <c r="B22" i="16"/>
  <c r="J8" i="29"/>
  <c r="N31" i="29"/>
  <c r="B22" i="19"/>
  <c r="D29" i="1"/>
  <c r="R17" i="1"/>
  <c r="AC37" i="29"/>
  <c r="L21" i="29"/>
  <c r="AC32" i="29"/>
  <c r="B34" i="17"/>
  <c r="B18" i="20"/>
  <c r="B20" i="19"/>
  <c r="B38" i="17"/>
  <c r="Z9" i="29"/>
  <c r="AC33" i="29"/>
  <c r="F30" i="1"/>
  <c r="AA21" i="29"/>
  <c r="Z32" i="29"/>
  <c r="B15" i="13"/>
  <c r="B7" i="13"/>
  <c r="E26" i="1"/>
  <c r="B5" i="29"/>
  <c r="B36" i="17"/>
  <c r="B19" i="24"/>
  <c r="L38" i="29"/>
  <c r="N36" i="29"/>
  <c r="AA36" i="29"/>
  <c r="B26" i="22"/>
  <c r="AA35" i="29"/>
  <c r="B6" i="24"/>
  <c r="B20" i="6"/>
  <c r="F22" i="1"/>
  <c r="R37" i="1"/>
  <c r="AB24" i="29"/>
  <c r="B14" i="13"/>
  <c r="B32" i="16"/>
  <c r="S22" i="1"/>
  <c r="B28" i="6"/>
  <c r="H7" i="29"/>
  <c r="B14" i="12"/>
  <c r="AB14" i="29"/>
  <c r="B9" i="6"/>
  <c r="Z15" i="29"/>
  <c r="B15" i="19"/>
  <c r="G38" i="1"/>
  <c r="B29" i="24"/>
  <c r="J18" i="29"/>
  <c r="J35" i="29"/>
  <c r="M13" i="29"/>
  <c r="Z26" i="29"/>
  <c r="J6" i="29"/>
  <c r="E30" i="1"/>
  <c r="B21" i="20"/>
  <c r="B10" i="6"/>
  <c r="B31" i="12"/>
  <c r="B11" i="22"/>
  <c r="M34" i="29"/>
  <c r="K21" i="29"/>
  <c r="AC9" i="29"/>
  <c r="B14" i="24"/>
  <c r="B33" i="29"/>
  <c r="B4" i="5"/>
  <c r="B34" i="29"/>
  <c r="Z10" i="29"/>
  <c r="N23" i="29"/>
  <c r="B38" i="5"/>
  <c r="B4" i="29"/>
  <c r="B30" i="5"/>
  <c r="B10" i="12"/>
  <c r="B7" i="16"/>
  <c r="N5" i="29"/>
  <c r="B9" i="15"/>
  <c r="B17" i="22"/>
  <c r="B26" i="17"/>
  <c r="C31" i="27"/>
  <c r="B5" i="13"/>
  <c r="B32" i="5"/>
  <c r="B10" i="20"/>
  <c r="B13" i="15"/>
  <c r="B16" i="16"/>
  <c r="B35" i="16"/>
  <c r="B12" i="6"/>
  <c r="B10" i="22"/>
  <c r="B22" i="20"/>
  <c r="Q11" i="1"/>
  <c r="B8" i="18"/>
  <c r="B18" i="24"/>
  <c r="M30" i="29"/>
  <c r="B19" i="22"/>
  <c r="B38" i="22"/>
  <c r="B21" i="22"/>
  <c r="AB12" i="29"/>
  <c r="R31" i="1"/>
  <c r="Q38" i="1"/>
  <c r="B33" i="12"/>
  <c r="M15" i="29"/>
  <c r="N38" i="29"/>
  <c r="B38" i="13"/>
  <c r="B13" i="14"/>
  <c r="B38" i="16"/>
  <c r="K38" i="29"/>
  <c r="AB25" i="29"/>
  <c r="J38" i="29"/>
  <c r="AC21" i="29"/>
  <c r="B7" i="6"/>
  <c r="AB10" i="29"/>
  <c r="B4" i="12"/>
  <c r="L34" i="29"/>
  <c r="B29" i="29"/>
  <c r="Q32" i="1"/>
  <c r="N24" i="29"/>
  <c r="B23" i="13"/>
  <c r="F17" i="1"/>
  <c r="AB16" i="29"/>
  <c r="Q20" i="1"/>
  <c r="B35" i="29"/>
  <c r="AA34" i="29"/>
  <c r="B24" i="23"/>
  <c r="B29" i="20"/>
  <c r="B12" i="5"/>
  <c r="AC15" i="29"/>
  <c r="B35" i="17"/>
  <c r="B28" i="13"/>
  <c r="N26" i="29"/>
  <c r="E35" i="1"/>
  <c r="B14" i="22"/>
  <c r="K27" i="29"/>
  <c r="Z36" i="29"/>
  <c r="B37" i="16"/>
  <c r="B36" i="6"/>
  <c r="B16" i="19"/>
  <c r="B34" i="13"/>
  <c r="B6" i="22"/>
  <c r="P11" i="1"/>
  <c r="B11" i="6"/>
  <c r="B10" i="24"/>
  <c r="B9" i="5"/>
  <c r="B16" i="12"/>
  <c r="B21" i="29"/>
  <c r="AA38" i="29"/>
  <c r="Z14" i="29"/>
  <c r="L31" i="29"/>
  <c r="R8" i="1"/>
  <c r="G32" i="1"/>
  <c r="B17" i="20"/>
  <c r="L28" i="29"/>
  <c r="B34" i="6"/>
  <c r="B24" i="18"/>
  <c r="B35" i="12"/>
  <c r="I17" i="29"/>
  <c r="B24" i="19"/>
  <c r="B28" i="16"/>
  <c r="M36" i="29"/>
  <c r="B19" i="16"/>
  <c r="N9" i="29"/>
  <c r="AC30" i="29"/>
  <c r="R28" i="1"/>
  <c r="B37" i="20"/>
  <c r="Z24" i="29"/>
  <c r="F39" i="1"/>
  <c r="B36" i="18"/>
  <c r="B23" i="24"/>
  <c r="L32" i="29"/>
  <c r="B34" i="16"/>
  <c r="B22" i="18"/>
  <c r="B10" i="23"/>
  <c r="B23" i="22"/>
  <c r="AA10" i="29"/>
  <c r="M37" i="29"/>
  <c r="B26" i="24"/>
  <c r="B38" i="6"/>
  <c r="B34" i="14"/>
  <c r="B7" i="15"/>
  <c r="B35" i="6"/>
  <c r="B37" i="14"/>
  <c r="L37" i="29"/>
  <c r="E33" i="1"/>
  <c r="B28" i="19"/>
  <c r="M29" i="29"/>
  <c r="B32" i="18"/>
  <c r="B33" i="18"/>
  <c r="Q36" i="1"/>
  <c r="R19" i="1"/>
  <c r="U11" i="29" s="1"/>
  <c r="B37" i="18"/>
  <c r="M4" i="29"/>
  <c r="B14" i="14"/>
  <c r="AB30" i="29"/>
  <c r="B21" i="6"/>
  <c r="Z19" i="29"/>
  <c r="B27" i="15"/>
  <c r="B7" i="5"/>
  <c r="N29" i="29"/>
  <c r="B15" i="14"/>
  <c r="B14" i="5"/>
  <c r="AB19" i="29"/>
  <c r="AC34" i="29"/>
  <c r="B31" i="29"/>
  <c r="E5" i="29"/>
  <c r="AA31" i="29"/>
  <c r="AC23" i="29"/>
  <c r="K35" i="29"/>
  <c r="B21" i="24"/>
  <c r="L33" i="29"/>
  <c r="X5" i="29"/>
  <c r="L5" i="29"/>
  <c r="G40" i="1"/>
  <c r="B12" i="14"/>
  <c r="I20" i="29"/>
  <c r="B37" i="24"/>
  <c r="B27" i="22"/>
  <c r="B9" i="24"/>
  <c r="B18" i="15"/>
  <c r="B37" i="29"/>
  <c r="B33" i="6"/>
  <c r="B30" i="6"/>
  <c r="F38" i="1"/>
  <c r="B37" i="17"/>
  <c r="B14" i="6"/>
  <c r="S7" i="29"/>
  <c r="B23" i="12"/>
  <c r="L26" i="29"/>
  <c r="B7" i="22"/>
  <c r="B14" i="19"/>
  <c r="K16" i="29"/>
  <c r="AA15" i="29"/>
  <c r="B8" i="13"/>
  <c r="B10" i="17"/>
  <c r="B11" i="24"/>
  <c r="B26" i="16"/>
  <c r="Z27" i="29"/>
  <c r="J21" i="29"/>
  <c r="C18" i="27"/>
  <c r="R30" i="1"/>
  <c r="AC35" i="29"/>
  <c r="B22" i="29"/>
  <c r="B8" i="29"/>
  <c r="B16" i="24"/>
  <c r="Z17" i="29"/>
  <c r="B32" i="19"/>
  <c r="B32" i="17"/>
  <c r="B6" i="14"/>
  <c r="B23" i="18"/>
  <c r="B38" i="18"/>
  <c r="Z6" i="29"/>
  <c r="B8" i="15"/>
  <c r="J27" i="29"/>
  <c r="G12" i="1"/>
  <c r="AC14" i="29"/>
  <c r="K31" i="29"/>
  <c r="B33" i="24"/>
  <c r="Q18" i="1"/>
  <c r="Z18" i="29"/>
  <c r="B34" i="5"/>
  <c r="B13" i="6"/>
  <c r="K18" i="29"/>
  <c r="B35" i="22"/>
  <c r="J10" i="29"/>
  <c r="Z12" i="29"/>
  <c r="Z31" i="29"/>
  <c r="B12" i="13"/>
  <c r="I7" i="29"/>
  <c r="Z21" i="29"/>
  <c r="AB34" i="29"/>
  <c r="K4" i="29"/>
  <c r="B20" i="18"/>
  <c r="B23" i="19"/>
  <c r="B6" i="5"/>
  <c r="B37" i="13"/>
  <c r="B7" i="23"/>
  <c r="B19" i="13"/>
  <c r="B4" i="13"/>
  <c r="AA19" i="29"/>
  <c r="B22" i="12"/>
  <c r="R32" i="1"/>
  <c r="AD20" i="29"/>
  <c r="R20" i="1"/>
  <c r="B26" i="20"/>
  <c r="B12" i="15"/>
  <c r="AC25" i="29"/>
  <c r="T6" i="29"/>
  <c r="B16" i="14"/>
  <c r="B27" i="18"/>
  <c r="B20" i="20"/>
  <c r="B16" i="22"/>
  <c r="B19" i="14"/>
  <c r="E8" i="1"/>
  <c r="B30" i="29"/>
  <c r="B31" i="13"/>
  <c r="B30" i="19"/>
  <c r="B9" i="14"/>
  <c r="L6" i="29"/>
  <c r="R12" i="1"/>
  <c r="Q8" i="1"/>
  <c r="B31" i="5"/>
  <c r="K28" i="29"/>
  <c r="B37" i="12"/>
  <c r="B13" i="17"/>
  <c r="AA27" i="29"/>
  <c r="Q34" i="1"/>
  <c r="AB33" i="29"/>
  <c r="B25" i="29"/>
  <c r="B35" i="5"/>
  <c r="B21" i="14"/>
  <c r="B8" i="17"/>
  <c r="J11" i="29"/>
  <c r="AC38" i="29"/>
  <c r="B26" i="29"/>
  <c r="AC31" i="29"/>
  <c r="G6" i="1"/>
  <c r="B11" i="16"/>
  <c r="B33" i="20"/>
  <c r="B20" i="23"/>
  <c r="Z22" i="29"/>
  <c r="Z16" i="29"/>
  <c r="AD16" i="29"/>
  <c r="B33" i="13"/>
  <c r="M33" i="29"/>
  <c r="Z23" i="29"/>
  <c r="AD25" i="29"/>
  <c r="AB26" i="29"/>
  <c r="R27" i="1"/>
  <c r="Q16" i="1"/>
  <c r="N21" i="29"/>
  <c r="B24" i="29"/>
  <c r="K25" i="29"/>
  <c r="E18" i="1"/>
  <c r="L36" i="29"/>
  <c r="AD4" i="29"/>
  <c r="AD27" i="29"/>
  <c r="B24" i="5"/>
  <c r="G34" i="1"/>
  <c r="B30" i="17"/>
  <c r="E42" i="1"/>
  <c r="B14" i="18"/>
  <c r="AD11" i="29"/>
  <c r="B26" i="19"/>
  <c r="G8" i="1"/>
  <c r="B4" i="17"/>
  <c r="AD31" i="29"/>
  <c r="M22" i="29"/>
  <c r="AC24" i="29"/>
  <c r="B6" i="23"/>
  <c r="E27" i="1"/>
  <c r="B17" i="5"/>
  <c r="B23" i="16"/>
  <c r="R23" i="1"/>
  <c r="B36" i="15"/>
  <c r="B32" i="23"/>
  <c r="G10" i="1"/>
  <c r="E14" i="29"/>
  <c r="F18" i="1"/>
  <c r="M8" i="29"/>
  <c r="E7" i="1"/>
  <c r="M6" i="29"/>
  <c r="C16" i="27"/>
  <c r="G14" i="29"/>
  <c r="Y12" i="29"/>
  <c r="B35" i="14"/>
  <c r="N35" i="29"/>
  <c r="L29" i="29"/>
  <c r="B21" i="23"/>
  <c r="B24" i="13"/>
  <c r="B35" i="18"/>
  <c r="F35" i="1"/>
  <c r="B11" i="15"/>
  <c r="B19" i="15"/>
  <c r="AC22" i="29"/>
  <c r="B21" i="13"/>
  <c r="B11" i="14"/>
  <c r="B10" i="13"/>
  <c r="B30" i="24"/>
  <c r="B34" i="20"/>
  <c r="B34" i="18"/>
  <c r="B10" i="15"/>
  <c r="K29" i="29"/>
  <c r="B18" i="23"/>
  <c r="S26" i="1"/>
  <c r="J36" i="29"/>
  <c r="B8" i="23"/>
  <c r="B33" i="22"/>
  <c r="B29" i="12"/>
  <c r="N7" i="29"/>
  <c r="B15" i="16"/>
  <c r="B17" i="12"/>
  <c r="S10" i="1"/>
  <c r="AD33" i="29"/>
  <c r="B18" i="13"/>
  <c r="AC19" i="29"/>
  <c r="B4" i="18"/>
  <c r="B12" i="22"/>
  <c r="B7" i="17"/>
  <c r="B28" i="22"/>
  <c r="B32" i="15"/>
  <c r="P29" i="1"/>
  <c r="F36" i="1"/>
  <c r="E17" i="1"/>
  <c r="F40" i="1"/>
  <c r="E36" i="1"/>
  <c r="B4" i="16"/>
  <c r="B24" i="17"/>
  <c r="B15" i="29"/>
  <c r="T18" i="29"/>
  <c r="B11" i="19"/>
  <c r="B23" i="5"/>
  <c r="B16" i="15"/>
  <c r="N6" i="29"/>
  <c r="X11" i="29"/>
  <c r="AA23" i="29"/>
  <c r="B25" i="18"/>
  <c r="M35" i="29"/>
  <c r="N18" i="29"/>
  <c r="B15" i="22"/>
  <c r="M17" i="29"/>
  <c r="AC10" i="29"/>
  <c r="B9" i="29"/>
  <c r="J23" i="29"/>
  <c r="B34" i="12"/>
  <c r="I5" i="29"/>
  <c r="G20" i="29"/>
  <c r="C8" i="27"/>
  <c r="B36" i="19"/>
  <c r="R40" i="1"/>
  <c r="B27" i="16"/>
  <c r="G16" i="1"/>
  <c r="Q29" i="1"/>
  <c r="B9" i="18"/>
  <c r="B5" i="20"/>
  <c r="B27" i="23"/>
  <c r="Q35" i="1"/>
  <c r="L10" i="29"/>
  <c r="B22" i="17"/>
  <c r="E10" i="29"/>
  <c r="AD13" i="29"/>
  <c r="B13" i="13"/>
  <c r="J9" i="29"/>
  <c r="L9" i="29"/>
  <c r="B17" i="14"/>
  <c r="B25" i="22"/>
  <c r="B31" i="16"/>
  <c r="AD36" i="29"/>
  <c r="B30" i="14"/>
  <c r="B32" i="13"/>
  <c r="K8" i="29"/>
  <c r="E19" i="1"/>
  <c r="D11" i="29" s="1"/>
  <c r="B21" i="16"/>
  <c r="K13" i="29"/>
  <c r="K26" i="29"/>
  <c r="B37" i="6"/>
  <c r="B4" i="6"/>
  <c r="AD12" i="29"/>
  <c r="B11" i="18"/>
  <c r="B37" i="5"/>
  <c r="AD17" i="29"/>
  <c r="AA4" i="29"/>
  <c r="E11" i="1"/>
  <c r="E20" i="1"/>
  <c r="G11" i="29" s="1"/>
  <c r="AA28" i="29"/>
  <c r="B11" i="29"/>
  <c r="B6" i="29"/>
  <c r="N37" i="29"/>
  <c r="L17" i="29"/>
  <c r="P30" i="1"/>
  <c r="K11" i="29"/>
  <c r="C38" i="27"/>
  <c r="H13" i="29"/>
  <c r="C39" i="27"/>
  <c r="AB29" i="29"/>
  <c r="B11" i="13"/>
  <c r="B31" i="19"/>
  <c r="P12" i="1"/>
  <c r="B12" i="24"/>
  <c r="P26" i="1"/>
  <c r="I8" i="29"/>
  <c r="B5" i="23"/>
  <c r="E21" i="29"/>
  <c r="E20" i="29"/>
  <c r="R21" i="1"/>
  <c r="Q28" i="1"/>
  <c r="W15" i="29" s="1"/>
  <c r="Q22" i="1"/>
  <c r="B17" i="15"/>
  <c r="L23" i="29"/>
  <c r="C32" i="27"/>
  <c r="F16" i="1"/>
  <c r="B11" i="12"/>
  <c r="AC36" i="29"/>
  <c r="E5" i="1"/>
  <c r="B31" i="23"/>
  <c r="B4" i="22"/>
  <c r="N16" i="29"/>
  <c r="B37" i="19"/>
  <c r="N34" i="29"/>
  <c r="N4" i="29"/>
  <c r="S12" i="1"/>
  <c r="B7" i="20"/>
  <c r="B23" i="29"/>
  <c r="AA9" i="29"/>
  <c r="D11" i="1"/>
  <c r="Y7" i="29"/>
  <c r="M5" i="29"/>
  <c r="Z28" i="29"/>
  <c r="B16" i="20"/>
  <c r="L19" i="29"/>
  <c r="B8" i="16"/>
  <c r="B19" i="20"/>
  <c r="Q24" i="1"/>
  <c r="J14" i="29"/>
  <c r="AA30" i="29"/>
  <c r="R15" i="1"/>
  <c r="B28" i="20"/>
  <c r="B10" i="18"/>
  <c r="B8" i="19"/>
  <c r="L18" i="29"/>
  <c r="B34" i="24"/>
  <c r="M10" i="29"/>
  <c r="B12" i="20"/>
  <c r="N11" i="29"/>
  <c r="AC13" i="29"/>
  <c r="E16" i="1"/>
  <c r="G9" i="29" s="1"/>
  <c r="B6" i="12"/>
  <c r="B15" i="23"/>
  <c r="M11" i="29"/>
  <c r="B18" i="14"/>
  <c r="B17" i="16"/>
  <c r="B5" i="6"/>
  <c r="B30" i="20"/>
  <c r="AA26" i="29"/>
  <c r="B13" i="29"/>
  <c r="B25" i="15"/>
  <c r="I11" i="29"/>
  <c r="AB6" i="29"/>
  <c r="AD34" i="29"/>
  <c r="E40" i="1"/>
  <c r="R39" i="1"/>
  <c r="AC12" i="29"/>
  <c r="B18" i="19"/>
  <c r="N32" i="29"/>
  <c r="B8" i="5"/>
  <c r="B32" i="14"/>
  <c r="U17" i="29"/>
  <c r="B11" i="5"/>
  <c r="B8" i="6"/>
  <c r="B6" i="20"/>
  <c r="B15" i="20"/>
  <c r="AA25" i="29"/>
  <c r="B15" i="24"/>
  <c r="B8" i="24"/>
  <c r="N28" i="29"/>
  <c r="K7" i="29"/>
  <c r="B31" i="20"/>
  <c r="J25" i="29"/>
  <c r="R35" i="1"/>
  <c r="B30" i="13"/>
  <c r="C36" i="27"/>
  <c r="B16" i="6"/>
  <c r="G24" i="1"/>
  <c r="B25" i="20"/>
  <c r="I4" i="29"/>
  <c r="J30" i="29"/>
  <c r="L12" i="29"/>
  <c r="J19" i="29"/>
  <c r="B23" i="17"/>
  <c r="E24" i="1"/>
  <c r="F31" i="1"/>
  <c r="B4" i="23"/>
  <c r="B29" i="19"/>
  <c r="B29" i="18"/>
  <c r="AB28" i="29"/>
  <c r="AB13" i="29"/>
  <c r="B5" i="12"/>
  <c r="J4" i="29"/>
  <c r="B27" i="29"/>
  <c r="AC28" i="29"/>
  <c r="B12" i="16"/>
  <c r="K14" i="29"/>
  <c r="AC29" i="29"/>
  <c r="B17" i="17"/>
  <c r="B22" i="22"/>
  <c r="B24" i="24"/>
  <c r="B29" i="15"/>
  <c r="B6" i="19"/>
  <c r="E12" i="1"/>
  <c r="Q40" i="1"/>
  <c r="W21" i="29" s="1"/>
  <c r="W10" i="29"/>
  <c r="Q30" i="1"/>
  <c r="B10" i="19"/>
  <c r="AA33" i="29"/>
  <c r="B28" i="17"/>
  <c r="B19" i="6"/>
  <c r="B9" i="22"/>
  <c r="J7" i="29"/>
  <c r="M7" i="29"/>
  <c r="B13" i="12"/>
  <c r="B4" i="20"/>
  <c r="H20" i="29"/>
  <c r="J34" i="29"/>
  <c r="K9" i="29"/>
  <c r="T7" i="29"/>
  <c r="B9" i="23"/>
  <c r="Z35" i="29"/>
  <c r="B28" i="29"/>
  <c r="AC16" i="29"/>
  <c r="U6" i="29"/>
  <c r="R22" i="1"/>
  <c r="B28" i="23"/>
  <c r="B21" i="5"/>
  <c r="AB32" i="29"/>
  <c r="D18" i="29"/>
  <c r="W17" i="29"/>
  <c r="H11" i="29"/>
  <c r="B14" i="16"/>
  <c r="B33" i="17"/>
  <c r="B13" i="16"/>
  <c r="AD14" i="29"/>
  <c r="B26" i="5"/>
  <c r="B12" i="17"/>
  <c r="B19" i="23"/>
  <c r="B15" i="12"/>
  <c r="B6" i="13"/>
  <c r="F13" i="1"/>
  <c r="AD22" i="29"/>
  <c r="P6" i="1"/>
  <c r="B33" i="15"/>
  <c r="B22" i="24"/>
  <c r="E25" i="1"/>
  <c r="E32" i="1"/>
  <c r="U13" i="29"/>
  <c r="C16" i="29"/>
  <c r="U10" i="29"/>
  <c r="B26" i="14"/>
  <c r="B19" i="19"/>
  <c r="B31" i="6"/>
  <c r="I15" i="29"/>
  <c r="B16" i="17"/>
  <c r="B17" i="19"/>
  <c r="B26" i="23"/>
  <c r="B29" i="22"/>
  <c r="X16" i="29"/>
  <c r="R34" i="1"/>
  <c r="B25" i="24"/>
  <c r="Z34" i="29"/>
  <c r="L27" i="29"/>
  <c r="N17" i="29"/>
  <c r="B35" i="19"/>
  <c r="B37" i="22"/>
  <c r="J31" i="29"/>
  <c r="F9" i="1"/>
  <c r="V7" i="29"/>
  <c r="U15" i="29"/>
  <c r="B36" i="29"/>
  <c r="W18" i="29"/>
  <c r="AB38" i="29"/>
  <c r="L8" i="29"/>
  <c r="AA12" i="29"/>
  <c r="R5" i="1"/>
  <c r="Z11" i="29"/>
  <c r="F14" i="1"/>
  <c r="Z7" i="29"/>
  <c r="AC6" i="29"/>
  <c r="G21" i="29"/>
  <c r="B34" i="15"/>
  <c r="J20" i="29"/>
  <c r="M24" i="29"/>
  <c r="AA8" i="29"/>
  <c r="J13" i="29"/>
  <c r="B31" i="18"/>
  <c r="E39" i="1"/>
  <c r="D21" i="29" s="1"/>
  <c r="F41" i="1"/>
  <c r="F32" i="1"/>
  <c r="B11" i="17"/>
  <c r="B6" i="16"/>
  <c r="B28" i="18"/>
  <c r="B38" i="23"/>
  <c r="B5" i="24"/>
  <c r="W5" i="29"/>
  <c r="G22" i="1"/>
  <c r="C7" i="29"/>
  <c r="G42" i="1"/>
  <c r="M32" i="29"/>
  <c r="B24" i="15"/>
  <c r="T16" i="29"/>
  <c r="S16" i="29"/>
  <c r="D34" i="1"/>
  <c r="U21" i="29"/>
  <c r="R10" i="1"/>
  <c r="Q26" i="1"/>
  <c r="W14" i="29" s="1"/>
  <c r="B4" i="24"/>
  <c r="J15" i="29"/>
  <c r="B5" i="22"/>
  <c r="AD38" i="29"/>
  <c r="M26" i="29"/>
  <c r="R33" i="1"/>
  <c r="B31" i="15"/>
  <c r="AB31" i="29"/>
  <c r="B12" i="12"/>
  <c r="D19" i="29"/>
  <c r="B28" i="12"/>
  <c r="E9" i="1"/>
  <c r="D6" i="29" s="1"/>
  <c r="B8" i="12"/>
  <c r="AC17" i="29"/>
  <c r="B29" i="14"/>
  <c r="B24" i="6"/>
  <c r="I10" i="29"/>
  <c r="AB20" i="29"/>
  <c r="Z13" i="29"/>
  <c r="K24" i="29"/>
  <c r="R11" i="1"/>
  <c r="AD6" i="29"/>
  <c r="D7" i="29"/>
  <c r="K32" i="29"/>
  <c r="C34" i="27"/>
  <c r="B5" i="19"/>
  <c r="B24" i="20"/>
  <c r="L15" i="29"/>
  <c r="J33" i="29"/>
  <c r="B17" i="24"/>
  <c r="B17" i="23"/>
  <c r="AA37" i="29"/>
  <c r="X20" i="29"/>
  <c r="N27" i="29"/>
  <c r="F42" i="1"/>
  <c r="V6" i="29"/>
  <c r="V14" i="29"/>
  <c r="B36" i="22"/>
  <c r="B35" i="15"/>
  <c r="B38" i="24"/>
  <c r="F15" i="1"/>
  <c r="AB4" i="29"/>
  <c r="K19" i="29"/>
  <c r="J28" i="29"/>
  <c r="B7" i="24"/>
  <c r="AA17" i="29"/>
  <c r="I6" i="29"/>
  <c r="M21" i="29"/>
  <c r="AD37" i="29"/>
  <c r="B14" i="17"/>
  <c r="B25" i="6"/>
  <c r="H16" i="29"/>
  <c r="B5" i="14"/>
  <c r="B27" i="17"/>
  <c r="B27" i="14"/>
  <c r="B16" i="23"/>
  <c r="B32" i="6"/>
  <c r="M16" i="29"/>
  <c r="B25" i="16"/>
  <c r="B17" i="13"/>
  <c r="I13" i="29"/>
  <c r="Q42" i="1"/>
  <c r="B17" i="6"/>
  <c r="J26" i="29"/>
  <c r="F8" i="1"/>
  <c r="B30" i="18"/>
  <c r="B32" i="12"/>
  <c r="R6" i="1"/>
  <c r="B18" i="22"/>
  <c r="J29" i="29"/>
  <c r="B24" i="12"/>
  <c r="AB36" i="29"/>
  <c r="K10" i="29"/>
  <c r="AD29" i="29"/>
  <c r="L30" i="29"/>
  <c r="N25" i="29"/>
  <c r="B38" i="20"/>
  <c r="C37" i="27"/>
  <c r="E34" i="1"/>
  <c r="R41" i="1"/>
  <c r="W4" i="29"/>
  <c r="B9" i="13"/>
  <c r="K37" i="29"/>
  <c r="B26" i="13"/>
  <c r="D10" i="29"/>
  <c r="B32" i="20"/>
  <c r="B25" i="17"/>
  <c r="B4" i="14"/>
  <c r="N13" i="29"/>
  <c r="E8" i="29"/>
  <c r="B13" i="23"/>
  <c r="I21" i="29"/>
  <c r="AC11" i="29"/>
  <c r="B25" i="5"/>
  <c r="B38" i="15"/>
  <c r="B38" i="29"/>
  <c r="J12" i="29"/>
  <c r="AA6" i="29"/>
  <c r="H18" i="29"/>
  <c r="B25" i="23"/>
  <c r="Z5" i="29"/>
  <c r="B16" i="29"/>
  <c r="U5" i="29"/>
  <c r="AC26" i="29"/>
  <c r="B13" i="19"/>
  <c r="B35" i="20"/>
  <c r="B26" i="6"/>
  <c r="W19" i="29"/>
  <c r="AA7" i="29"/>
  <c r="E22" i="1"/>
  <c r="B31" i="14"/>
  <c r="W8" i="29"/>
  <c r="S30" i="1"/>
  <c r="AA32" i="29"/>
  <c r="E6" i="29"/>
  <c r="L13" i="29"/>
  <c r="B10" i="14"/>
  <c r="B34" i="22"/>
  <c r="E37" i="1"/>
  <c r="B28" i="15"/>
  <c r="R29" i="1"/>
  <c r="U16" i="29" s="1"/>
  <c r="L35" i="29"/>
  <c r="B22" i="13"/>
  <c r="D4" i="29"/>
  <c r="B10" i="16"/>
  <c r="J24" i="29"/>
  <c r="R13" i="1"/>
  <c r="B35" i="23"/>
  <c r="B20" i="14"/>
  <c r="R24" i="1"/>
  <c r="X13" i="29" s="1"/>
  <c r="B18" i="29"/>
  <c r="E31" i="1"/>
  <c r="B27" i="24"/>
  <c r="B7" i="29"/>
  <c r="B27" i="12"/>
  <c r="Z4" i="29"/>
  <c r="B18" i="16"/>
  <c r="B17" i="18"/>
  <c r="B21" i="15"/>
  <c r="B22" i="23"/>
  <c r="B7" i="19"/>
  <c r="K12" i="29"/>
  <c r="W13" i="29"/>
  <c r="AB22" i="29"/>
  <c r="Z25" i="29"/>
  <c r="N12" i="29"/>
  <c r="B27" i="5"/>
  <c r="B20" i="17"/>
  <c r="M9" i="29"/>
  <c r="S36" i="1"/>
  <c r="C25" i="27"/>
  <c r="B9" i="17"/>
  <c r="S34" i="1"/>
  <c r="D30" i="1"/>
  <c r="B34" i="19"/>
  <c r="U9" i="29"/>
  <c r="K15" i="29"/>
  <c r="B29" i="17"/>
  <c r="B14" i="29"/>
  <c r="B30" i="12"/>
  <c r="B32" i="22"/>
  <c r="M27" i="29"/>
  <c r="C35" i="27"/>
  <c r="AD9" i="29"/>
  <c r="B16" i="18"/>
  <c r="B36" i="16"/>
  <c r="Z38" i="29"/>
  <c r="M19" i="29"/>
  <c r="B19" i="12"/>
  <c r="B15" i="18"/>
  <c r="B33" i="19"/>
  <c r="B7" i="18"/>
  <c r="N15" i="29"/>
  <c r="B18" i="18"/>
  <c r="Q12" i="1"/>
  <c r="W7" i="29" s="1"/>
  <c r="B38" i="12"/>
  <c r="B32" i="24"/>
  <c r="B29" i="16"/>
  <c r="P9" i="1"/>
  <c r="S6" i="29" s="1"/>
  <c r="S16" i="1"/>
  <c r="B32" i="29"/>
  <c r="F26" i="1"/>
  <c r="H14" i="29" s="1"/>
  <c r="L20" i="29"/>
  <c r="B29" i="23"/>
  <c r="M25" i="29"/>
  <c r="AD21" i="29"/>
  <c r="F33" i="1"/>
  <c r="E18" i="29" s="1"/>
  <c r="Z37" i="29"/>
  <c r="AA16" i="29"/>
  <c r="B6" i="17"/>
  <c r="X8" i="29"/>
  <c r="U20" i="29"/>
  <c r="T14" i="29"/>
  <c r="AD19" i="29"/>
  <c r="B12" i="23"/>
  <c r="L7" i="29"/>
  <c r="B10" i="5"/>
  <c r="Z8" i="29"/>
  <c r="F23" i="1"/>
  <c r="K6" i="29"/>
  <c r="B9" i="16"/>
  <c r="AB8" i="29"/>
  <c r="E7" i="29"/>
  <c r="AA29" i="29"/>
  <c r="B20" i="12"/>
  <c r="B36" i="20"/>
  <c r="AA11" i="29"/>
  <c r="E13" i="1"/>
  <c r="D8" i="29" s="1"/>
  <c r="AA18" i="29"/>
  <c r="X14" i="29"/>
  <c r="F6" i="1"/>
  <c r="B18" i="12"/>
  <c r="E15" i="1"/>
  <c r="J22" i="29"/>
  <c r="E23" i="1"/>
  <c r="B11" i="20"/>
  <c r="G7" i="29"/>
  <c r="E16" i="29"/>
  <c r="D15" i="29"/>
  <c r="B22" i="15"/>
  <c r="M23" i="29"/>
  <c r="B5" i="15"/>
  <c r="N30" i="29"/>
  <c r="L16" i="29"/>
  <c r="K20" i="29"/>
  <c r="AC27" i="29"/>
  <c r="B19" i="29"/>
  <c r="L22" i="29"/>
  <c r="K36" i="29"/>
  <c r="AD8" i="29"/>
  <c r="B25" i="12"/>
  <c r="B36" i="14"/>
  <c r="J16" i="29"/>
  <c r="AD5" i="29"/>
  <c r="B20" i="13"/>
  <c r="B13" i="24"/>
  <c r="E41" i="1"/>
  <c r="U14" i="29"/>
  <c r="N8" i="29"/>
  <c r="AB5" i="29"/>
  <c r="G10" i="29"/>
  <c r="H21" i="29"/>
  <c r="U12" i="29"/>
  <c r="Q10" i="1"/>
  <c r="B27" i="20"/>
  <c r="E6" i="1"/>
  <c r="R16" i="1"/>
  <c r="Y9" i="29"/>
  <c r="U19" i="29"/>
  <c r="AD32" i="29"/>
  <c r="C21" i="27"/>
  <c r="B36" i="24"/>
  <c r="F27" i="1"/>
  <c r="E15" i="29" s="1"/>
  <c r="B29" i="6"/>
  <c r="E10" i="1"/>
  <c r="G6" i="29" s="1"/>
  <c r="P25" i="1"/>
  <c r="B38" i="14"/>
  <c r="G15" i="29"/>
  <c r="B23" i="14"/>
  <c r="F28" i="1"/>
  <c r="H6" i="29"/>
  <c r="B20" i="5"/>
  <c r="W20" i="29"/>
  <c r="AB23" i="29"/>
  <c r="B24" i="14"/>
  <c r="R42" i="1"/>
  <c r="K23" i="29"/>
  <c r="B7" i="14"/>
  <c r="G36" i="1"/>
  <c r="C9" i="27"/>
  <c r="F21" i="1"/>
  <c r="Z33" i="29"/>
  <c r="B36" i="12"/>
  <c r="F5" i="1"/>
  <c r="B23" i="20"/>
  <c r="K33" i="29"/>
  <c r="J17" i="13" l="1"/>
  <c r="R112" i="21"/>
  <c r="J12" i="14"/>
  <c r="J27" i="20"/>
  <c r="J5" i="24"/>
  <c r="Q140" i="21"/>
  <c r="J13" i="23"/>
  <c r="J5" i="23"/>
  <c r="J13" i="24"/>
  <c r="J11" i="20"/>
  <c r="E131" i="21"/>
  <c r="J30" i="17"/>
  <c r="J26" i="13"/>
  <c r="J37" i="22"/>
  <c r="J25" i="16"/>
  <c r="G140" i="21"/>
  <c r="J34" i="12"/>
  <c r="R134" i="21"/>
  <c r="E134" i="21"/>
  <c r="B23" i="27"/>
  <c r="B44" i="36" s="1"/>
  <c r="J21" i="5"/>
  <c r="F29" i="21"/>
  <c r="N29" i="21" s="1"/>
  <c r="D130" i="21"/>
  <c r="J24" i="14"/>
  <c r="J6" i="17"/>
  <c r="G134" i="21"/>
  <c r="J36" i="12"/>
  <c r="E132" i="21"/>
  <c r="E123" i="21"/>
  <c r="J31" i="6"/>
  <c r="J31" i="14"/>
  <c r="J36" i="16"/>
  <c r="J26" i="6"/>
  <c r="Z26" i="1"/>
  <c r="P126" i="21"/>
  <c r="S136" i="21"/>
  <c r="J28" i="23"/>
  <c r="J24" i="5"/>
  <c r="B26" i="27"/>
  <c r="B50" i="36" s="1"/>
  <c r="E139" i="21"/>
  <c r="E112" i="21"/>
  <c r="J20" i="13"/>
  <c r="J38" i="14"/>
  <c r="J32" i="6"/>
  <c r="J12" i="12"/>
  <c r="R122" i="21"/>
  <c r="J12" i="24"/>
  <c r="J9" i="14"/>
  <c r="R110" i="21"/>
  <c r="J28" i="18"/>
  <c r="J7" i="19"/>
  <c r="J35" i="19"/>
  <c r="E115" i="21"/>
  <c r="J25" i="20"/>
  <c r="J9" i="17"/>
  <c r="J16" i="23"/>
  <c r="J10" i="6"/>
  <c r="E125" i="21"/>
  <c r="J30" i="19"/>
  <c r="J22" i="23"/>
  <c r="J6" i="19"/>
  <c r="J19" i="6"/>
  <c r="J18" i="12"/>
  <c r="J21" i="24"/>
  <c r="J35" i="20"/>
  <c r="F113" i="21"/>
  <c r="J27" i="14"/>
  <c r="J38" i="23"/>
  <c r="J21" i="20"/>
  <c r="E136" i="21"/>
  <c r="Q129" i="21"/>
  <c r="R129" i="21"/>
  <c r="J31" i="13"/>
  <c r="Z12" i="1"/>
  <c r="D16" i="36" s="1"/>
  <c r="P112" i="21"/>
  <c r="J27" i="5"/>
  <c r="B29" i="27"/>
  <c r="B56" i="36" s="1"/>
  <c r="J28" i="20"/>
  <c r="J23" i="20"/>
  <c r="E130" i="21"/>
  <c r="F106" i="21"/>
  <c r="F140" i="21"/>
  <c r="J6" i="14"/>
  <c r="J16" i="18"/>
  <c r="J4" i="13"/>
  <c r="J31" i="19"/>
  <c r="J27" i="12"/>
  <c r="J27" i="17"/>
  <c r="J5" i="19"/>
  <c r="R115" i="21"/>
  <c r="J15" i="22"/>
  <c r="E118" i="21"/>
  <c r="J32" i="14"/>
  <c r="J19" i="15"/>
  <c r="E117" i="21"/>
  <c r="J32" i="17"/>
  <c r="J19" i="13"/>
  <c r="Q112" i="21"/>
  <c r="J10" i="5"/>
  <c r="B12" i="27"/>
  <c r="B22" i="36" s="1"/>
  <c r="F120" i="21"/>
  <c r="J31" i="18"/>
  <c r="J12" i="16"/>
  <c r="J29" i="15"/>
  <c r="R116" i="21"/>
  <c r="J8" i="5"/>
  <c r="B10" i="27"/>
  <c r="B18" i="36" s="1"/>
  <c r="L18" i="36" s="1"/>
  <c r="J11" i="13"/>
  <c r="J11" i="15"/>
  <c r="F115" i="21"/>
  <c r="F136" i="21"/>
  <c r="J32" i="19"/>
  <c r="J29" i="22"/>
  <c r="J7" i="23"/>
  <c r="J6" i="13"/>
  <c r="J5" i="14"/>
  <c r="J20" i="14"/>
  <c r="J38" i="20"/>
  <c r="G124" i="21"/>
  <c r="F135" i="21"/>
  <c r="G116" i="21"/>
  <c r="Y30" i="1"/>
  <c r="C34" i="36" s="1"/>
  <c r="P129" i="21"/>
  <c r="AA30" i="1"/>
  <c r="E35" i="35" s="1"/>
  <c r="AA29" i="1"/>
  <c r="Q106" i="21"/>
  <c r="E108" i="21"/>
  <c r="J37" i="13"/>
  <c r="J29" i="19"/>
  <c r="G136" i="21"/>
  <c r="J21" i="15"/>
  <c r="F126" i="21"/>
  <c r="Q124" i="21"/>
  <c r="F133" i="21"/>
  <c r="J18" i="19"/>
  <c r="J35" i="18"/>
  <c r="J28" i="17"/>
  <c r="J16" i="24"/>
  <c r="J17" i="23"/>
  <c r="J24" i="15"/>
  <c r="J32" i="15"/>
  <c r="J28" i="15"/>
  <c r="J6" i="5"/>
  <c r="B8" i="27"/>
  <c r="B14" i="36" s="1"/>
  <c r="J19" i="20"/>
  <c r="J29" i="24"/>
  <c r="J22" i="24"/>
  <c r="J24" i="13"/>
  <c r="J19" i="14"/>
  <c r="J19" i="19"/>
  <c r="J18" i="18"/>
  <c r="J24" i="12"/>
  <c r="J28" i="22"/>
  <c r="G138" i="21"/>
  <c r="J8" i="16"/>
  <c r="J24" i="24"/>
  <c r="J4" i="15"/>
  <c r="J23" i="19"/>
  <c r="J21" i="23"/>
  <c r="E113" i="21"/>
  <c r="AA26" i="1"/>
  <c r="E31" i="35" s="1"/>
  <c r="AA25" i="1"/>
  <c r="Y26" i="1"/>
  <c r="P125" i="21"/>
  <c r="Q110" i="21"/>
  <c r="R139" i="21"/>
  <c r="J15" i="12"/>
  <c r="J25" i="6"/>
  <c r="J7" i="17"/>
  <c r="J25" i="18"/>
  <c r="J20" i="18"/>
  <c r="Q116" i="21"/>
  <c r="J27" i="16"/>
  <c r="J9" i="23"/>
  <c r="J29" i="6"/>
  <c r="J15" i="19"/>
  <c r="J16" i="22"/>
  <c r="F109" i="21"/>
  <c r="B18" i="27"/>
  <c r="B34" i="36" s="1"/>
  <c r="J16" i="5"/>
  <c r="E140" i="21"/>
  <c r="J4" i="23"/>
  <c r="J6" i="16"/>
  <c r="J12" i="22"/>
  <c r="J16" i="20"/>
  <c r="J31" i="15"/>
  <c r="D134" i="21"/>
  <c r="F33" i="21"/>
  <c r="J38" i="24"/>
  <c r="R130" i="21"/>
  <c r="J17" i="24"/>
  <c r="J4" i="14"/>
  <c r="J10" i="16"/>
  <c r="J23" i="22"/>
  <c r="J14" i="17"/>
  <c r="J4" i="18"/>
  <c r="J9" i="6"/>
  <c r="J30" i="22"/>
  <c r="J35" i="14"/>
  <c r="R127" i="21"/>
  <c r="J10" i="23"/>
  <c r="J20" i="20"/>
  <c r="G122" i="21"/>
  <c r="J17" i="18"/>
  <c r="Q114" i="21"/>
  <c r="J22" i="22"/>
  <c r="E122" i="21"/>
  <c r="J22" i="18"/>
  <c r="J19" i="23"/>
  <c r="J36" i="20"/>
  <c r="J14" i="12"/>
  <c r="J26" i="23"/>
  <c r="J6" i="15"/>
  <c r="J24" i="6"/>
  <c r="J23" i="14"/>
  <c r="J16" i="6"/>
  <c r="J34" i="16"/>
  <c r="J18" i="13"/>
  <c r="J27" i="18"/>
  <c r="F131" i="21"/>
  <c r="R140" i="21"/>
  <c r="B22" i="27"/>
  <c r="B42" i="36" s="1"/>
  <c r="J20" i="5"/>
  <c r="J25" i="15"/>
  <c r="J28" i="6"/>
  <c r="M12" i="1"/>
  <c r="D11" i="21"/>
  <c r="L11" i="21" s="1"/>
  <c r="D111" i="21"/>
  <c r="J38" i="15"/>
  <c r="J20" i="12"/>
  <c r="J12" i="13"/>
  <c r="J26" i="16"/>
  <c r="J23" i="24"/>
  <c r="S116" i="21"/>
  <c r="S122" i="21"/>
  <c r="J36" i="24"/>
  <c r="J12" i="23"/>
  <c r="J18" i="17"/>
  <c r="J14" i="5"/>
  <c r="B16" i="27"/>
  <c r="B30" i="36" s="1"/>
  <c r="J33" i="15"/>
  <c r="S110" i="21"/>
  <c r="J18" i="22"/>
  <c r="J36" i="18"/>
  <c r="J11" i="24"/>
  <c r="J16" i="14"/>
  <c r="J32" i="16"/>
  <c r="J7" i="18"/>
  <c r="J35" i="15"/>
  <c r="E137" i="21"/>
  <c r="J17" i="17"/>
  <c r="J17" i="12"/>
  <c r="F139" i="21"/>
  <c r="E107" i="21"/>
  <c r="J12" i="17"/>
  <c r="J14" i="13"/>
  <c r="J10" i="17"/>
  <c r="R124" i="21"/>
  <c r="G126" i="21"/>
  <c r="J13" i="19"/>
  <c r="P130" i="21"/>
  <c r="Z30" i="1"/>
  <c r="D35" i="35" s="1"/>
  <c r="J10" i="19"/>
  <c r="J13" i="13"/>
  <c r="J30" i="20"/>
  <c r="J29" i="14"/>
  <c r="J16" i="15"/>
  <c r="J20" i="17"/>
  <c r="J15" i="16"/>
  <c r="J13" i="5"/>
  <c r="B15" i="27"/>
  <c r="B28" i="36" s="1"/>
  <c r="S130" i="21"/>
  <c r="J35" i="23"/>
  <c r="J37" i="20"/>
  <c r="R137" i="21"/>
  <c r="J5" i="6"/>
  <c r="E124" i="21"/>
  <c r="J13" i="22"/>
  <c r="S134" i="21"/>
  <c r="J7" i="20"/>
  <c r="J15" i="14"/>
  <c r="J35" i="22"/>
  <c r="R128" i="21"/>
  <c r="F118" i="21"/>
  <c r="J25" i="17"/>
  <c r="F122" i="21"/>
  <c r="AA10" i="1"/>
  <c r="E15" i="35" s="1"/>
  <c r="Y10" i="1"/>
  <c r="C14" i="36" s="1"/>
  <c r="AA9" i="1"/>
  <c r="P109" i="21"/>
  <c r="J8" i="13"/>
  <c r="J34" i="15"/>
  <c r="F107" i="21"/>
  <c r="J17" i="16"/>
  <c r="J36" i="14"/>
  <c r="J29" i="12"/>
  <c r="S112" i="21"/>
  <c r="R106" i="21"/>
  <c r="J18" i="16"/>
  <c r="J20" i="6"/>
  <c r="J9" i="13"/>
  <c r="J18" i="14"/>
  <c r="J33" i="19"/>
  <c r="E106" i="21"/>
  <c r="J6" i="24"/>
  <c r="J33" i="22"/>
  <c r="B28" i="27"/>
  <c r="B54" i="36" s="1"/>
  <c r="J26" i="5"/>
  <c r="E128" i="21"/>
  <c r="J13" i="6"/>
  <c r="G110" i="21"/>
  <c r="J8" i="24"/>
  <c r="J17" i="19"/>
  <c r="J5" i="12"/>
  <c r="J19" i="16"/>
  <c r="J36" i="22"/>
  <c r="J23" i="5"/>
  <c r="B25" i="27"/>
  <c r="B48" i="36" s="1"/>
  <c r="J25" i="13"/>
  <c r="J8" i="23"/>
  <c r="J7" i="14"/>
  <c r="J4" i="20"/>
  <c r="B36" i="27"/>
  <c r="B70" i="36" s="1"/>
  <c r="J34" i="5"/>
  <c r="J32" i="23"/>
  <c r="J12" i="15"/>
  <c r="J25" i="23"/>
  <c r="J26" i="22"/>
  <c r="R113" i="21"/>
  <c r="J14" i="19"/>
  <c r="J36" i="19"/>
  <c r="J21" i="18"/>
  <c r="J15" i="23"/>
  <c r="J23" i="17"/>
  <c r="R133" i="21"/>
  <c r="J25" i="5"/>
  <c r="B27" i="27"/>
  <c r="B52" i="36" s="1"/>
  <c r="J28" i="16"/>
  <c r="J37" i="19"/>
  <c r="J36" i="15"/>
  <c r="J15" i="24"/>
  <c r="J7" i="22"/>
  <c r="Q130" i="21"/>
  <c r="J22" i="17"/>
  <c r="J29" i="16"/>
  <c r="J24" i="19"/>
  <c r="J11" i="19"/>
  <c r="P106" i="21"/>
  <c r="J6" i="12"/>
  <c r="J32" i="12"/>
  <c r="R107" i="21"/>
  <c r="J7" i="24"/>
  <c r="S126" i="21"/>
  <c r="R123" i="21"/>
  <c r="J26" i="20"/>
  <c r="J26" i="14"/>
  <c r="Q118" i="21"/>
  <c r="J27" i="24"/>
  <c r="J13" i="12"/>
  <c r="R111" i="21"/>
  <c r="J15" i="18"/>
  <c r="E110" i="21"/>
  <c r="F129" i="21"/>
  <c r="E116" i="21"/>
  <c r="J4" i="22"/>
  <c r="J7" i="5"/>
  <c r="B9" i="27"/>
  <c r="B16" i="36" s="1"/>
  <c r="J18" i="23"/>
  <c r="J35" i="12"/>
  <c r="J23" i="16"/>
  <c r="J19" i="24"/>
  <c r="J33" i="24"/>
  <c r="J23" i="12"/>
  <c r="J11" i="17"/>
  <c r="R136" i="21"/>
  <c r="J8" i="12"/>
  <c r="J24" i="18"/>
  <c r="J31" i="23"/>
  <c r="J9" i="16"/>
  <c r="J36" i="17"/>
  <c r="R117" i="21"/>
  <c r="B19" i="27"/>
  <c r="B36" i="36" s="1"/>
  <c r="J17" i="5"/>
  <c r="R120" i="21"/>
  <c r="Q120" i="21"/>
  <c r="J20" i="23"/>
  <c r="B35" i="27"/>
  <c r="B68" i="36" s="1"/>
  <c r="J33" i="5"/>
  <c r="J16" i="19"/>
  <c r="Q136" i="21"/>
  <c r="D129" i="21"/>
  <c r="R105" i="21"/>
  <c r="J35" i="13"/>
  <c r="J29" i="5"/>
  <c r="B31" i="27"/>
  <c r="B60" i="36" s="1"/>
  <c r="J29" i="23"/>
  <c r="F105" i="21"/>
  <c r="J33" i="13"/>
  <c r="J23" i="23"/>
  <c r="J14" i="14"/>
  <c r="E105" i="21"/>
  <c r="J10" i="14"/>
  <c r="J34" i="6"/>
  <c r="J36" i="6"/>
  <c r="J30" i="18"/>
  <c r="F117" i="21"/>
  <c r="E126" i="21"/>
  <c r="J22" i="19"/>
  <c r="G114" i="21"/>
  <c r="J23" i="6"/>
  <c r="J10" i="15"/>
  <c r="E127" i="21"/>
  <c r="J31" i="22"/>
  <c r="J26" i="12"/>
  <c r="J10" i="22"/>
  <c r="J15" i="20"/>
  <c r="J32" i="20"/>
  <c r="J23" i="13"/>
  <c r="J27" i="15"/>
  <c r="J13" i="18"/>
  <c r="J14" i="6"/>
  <c r="J35" i="6"/>
  <c r="J13" i="16"/>
  <c r="Q135" i="21"/>
  <c r="J12" i="6"/>
  <c r="J7" i="13"/>
  <c r="J37" i="16"/>
  <c r="J7" i="12"/>
  <c r="J5" i="16"/>
  <c r="J32" i="24"/>
  <c r="J14" i="23"/>
  <c r="J33" i="18"/>
  <c r="J25" i="12"/>
  <c r="Q132" i="21"/>
  <c r="J35" i="16"/>
  <c r="J34" i="22"/>
  <c r="F137" i="21"/>
  <c r="J31" i="17"/>
  <c r="J12" i="20"/>
  <c r="J12" i="19"/>
  <c r="J17" i="20"/>
  <c r="J30" i="12"/>
  <c r="J32" i="13"/>
  <c r="J16" i="16"/>
  <c r="J15" i="13"/>
  <c r="R109" i="21"/>
  <c r="J36" i="23"/>
  <c r="J34" i="18"/>
  <c r="J6" i="23"/>
  <c r="J33" i="16"/>
  <c r="J19" i="18"/>
  <c r="E138" i="21"/>
  <c r="J4" i="6"/>
  <c r="Q134" i="21"/>
  <c r="J13" i="15"/>
  <c r="G112" i="21"/>
  <c r="J37" i="17"/>
  <c r="J6" i="6"/>
  <c r="G132" i="21"/>
  <c r="J33" i="20"/>
  <c r="J7" i="15"/>
  <c r="J5" i="15"/>
  <c r="J4" i="12"/>
  <c r="J10" i="20"/>
  <c r="J16" i="13"/>
  <c r="J19" i="12"/>
  <c r="J22" i="16"/>
  <c r="J32" i="18"/>
  <c r="J29" i="17"/>
  <c r="J24" i="20"/>
  <c r="B34" i="27"/>
  <c r="B66" i="36" s="1"/>
  <c r="J32" i="5"/>
  <c r="J4" i="19"/>
  <c r="J25" i="19"/>
  <c r="J11" i="12"/>
  <c r="J20" i="15"/>
  <c r="J5" i="17"/>
  <c r="R108" i="21"/>
  <c r="J5" i="22"/>
  <c r="J30" i="14"/>
  <c r="F108" i="21"/>
  <c r="J7" i="6"/>
  <c r="J5" i="13"/>
  <c r="J14" i="22"/>
  <c r="G128" i="21"/>
  <c r="J34" i="20"/>
  <c r="J27" i="6"/>
  <c r="J23" i="15"/>
  <c r="F124" i="21"/>
  <c r="J37" i="6"/>
  <c r="J6" i="20"/>
  <c r="J16" i="17"/>
  <c r="R138" i="21"/>
  <c r="J22" i="5"/>
  <c r="B24" i="27"/>
  <c r="B46" i="36" s="1"/>
  <c r="E114" i="21"/>
  <c r="F138" i="21"/>
  <c r="J9" i="19"/>
  <c r="J32" i="22"/>
  <c r="J33" i="14"/>
  <c r="J33" i="17"/>
  <c r="J27" i="23"/>
  <c r="J34" i="14"/>
  <c r="F130" i="21"/>
  <c r="E135" i="21"/>
  <c r="J26" i="17"/>
  <c r="E109" i="21"/>
  <c r="J36" i="13"/>
  <c r="R114" i="21"/>
  <c r="J8" i="22"/>
  <c r="Q109" i="21"/>
  <c r="J24" i="17"/>
  <c r="J4" i="24"/>
  <c r="F111" i="21"/>
  <c r="J17" i="22"/>
  <c r="J34" i="24"/>
  <c r="F116" i="21"/>
  <c r="J27" i="19"/>
  <c r="J5" i="18"/>
  <c r="J9" i="15"/>
  <c r="J30" i="24"/>
  <c r="B38" i="27"/>
  <c r="B74" i="36" s="1"/>
  <c r="J36" i="5"/>
  <c r="J31" i="24"/>
  <c r="R132" i="21"/>
  <c r="J34" i="19"/>
  <c r="J13" i="17"/>
  <c r="J28" i="24"/>
  <c r="J38" i="16"/>
  <c r="J8" i="15"/>
  <c r="J30" i="6"/>
  <c r="J9" i="20"/>
  <c r="J34" i="23"/>
  <c r="J11" i="16"/>
  <c r="F128" i="21"/>
  <c r="J8" i="17"/>
  <c r="J38" i="6"/>
  <c r="J28" i="13"/>
  <c r="J13" i="14"/>
  <c r="J7" i="16"/>
  <c r="F127" i="21"/>
  <c r="J6" i="18"/>
  <c r="Q133" i="21"/>
  <c r="J20" i="22"/>
  <c r="P110" i="21"/>
  <c r="Z10" i="1"/>
  <c r="D14" i="36" s="1"/>
  <c r="J28" i="19"/>
  <c r="J21" i="19"/>
  <c r="J38" i="13"/>
  <c r="J10" i="12"/>
  <c r="J37" i="18"/>
  <c r="B17" i="27"/>
  <c r="B32" i="36" s="1"/>
  <c r="J15" i="5"/>
  <c r="F123" i="21"/>
  <c r="J31" i="16"/>
  <c r="J38" i="17"/>
  <c r="J35" i="17"/>
  <c r="B32" i="27"/>
  <c r="B62" i="36" s="1"/>
  <c r="J30" i="5"/>
  <c r="J10" i="13"/>
  <c r="J26" i="15"/>
  <c r="J29" i="13"/>
  <c r="J38" i="19"/>
  <c r="J22" i="6"/>
  <c r="J8" i="6"/>
  <c r="F121" i="21"/>
  <c r="J37" i="12"/>
  <c r="J21" i="6"/>
  <c r="R125" i="21"/>
  <c r="J33" i="6"/>
  <c r="J20" i="24"/>
  <c r="G130" i="21"/>
  <c r="J16" i="12"/>
  <c r="J14" i="16"/>
  <c r="J5" i="20"/>
  <c r="J21" i="14"/>
  <c r="J26" i="24"/>
  <c r="J20" i="19"/>
  <c r="J33" i="12"/>
  <c r="J38" i="5"/>
  <c r="B40" i="27"/>
  <c r="B79" i="35" s="1"/>
  <c r="Z79" i="35" s="1"/>
  <c r="J38" i="12"/>
  <c r="J22" i="13"/>
  <c r="J21" i="17"/>
  <c r="J30" i="23"/>
  <c r="J37" i="15"/>
  <c r="J15" i="15"/>
  <c r="J4" i="16"/>
  <c r="E133" i="21"/>
  <c r="J13" i="20"/>
  <c r="Q138" i="21"/>
  <c r="J8" i="19"/>
  <c r="J35" i="24"/>
  <c r="F134" i="21"/>
  <c r="J9" i="5"/>
  <c r="B11" i="27"/>
  <c r="B20" i="36" s="1"/>
  <c r="J37" i="5"/>
  <c r="B39" i="27"/>
  <c r="B76" i="36" s="1"/>
  <c r="F119" i="21"/>
  <c r="G120" i="21"/>
  <c r="F132" i="21"/>
  <c r="J25" i="22"/>
  <c r="J18" i="20"/>
  <c r="B14" i="27"/>
  <c r="B26" i="36" s="1"/>
  <c r="J12" i="5"/>
  <c r="R131" i="21"/>
  <c r="J11" i="14"/>
  <c r="J4" i="17"/>
  <c r="J11" i="23"/>
  <c r="J18" i="6"/>
  <c r="J26" i="18"/>
  <c r="J21" i="12"/>
  <c r="J18" i="5"/>
  <c r="B20" i="27"/>
  <c r="B38" i="36" s="1"/>
  <c r="J22" i="12"/>
  <c r="J21" i="16"/>
  <c r="E120" i="21"/>
  <c r="J28" i="14"/>
  <c r="J38" i="18"/>
  <c r="J8" i="20"/>
  <c r="J10" i="24"/>
  <c r="G106" i="21"/>
  <c r="J15" i="17"/>
  <c r="J22" i="15"/>
  <c r="J9" i="22"/>
  <c r="B37" i="27"/>
  <c r="B72" i="36" s="1"/>
  <c r="J35" i="5"/>
  <c r="J34" i="17"/>
  <c r="J29" i="20"/>
  <c r="J21" i="22"/>
  <c r="B6" i="27"/>
  <c r="J4" i="5"/>
  <c r="J22" i="14"/>
  <c r="J30" i="15"/>
  <c r="J14" i="15"/>
  <c r="J19" i="17"/>
  <c r="F114" i="21"/>
  <c r="J25" i="24"/>
  <c r="J14" i="20"/>
  <c r="J38" i="22"/>
  <c r="J10" i="18"/>
  <c r="J17" i="15"/>
  <c r="J9" i="12"/>
  <c r="J11" i="6"/>
  <c r="R119" i="21"/>
  <c r="R118" i="21"/>
  <c r="J19" i="5"/>
  <c r="B21" i="27"/>
  <c r="B40" i="36" s="1"/>
  <c r="Q122" i="21"/>
  <c r="J17" i="14"/>
  <c r="J24" i="23"/>
  <c r="J19" i="22"/>
  <c r="J14" i="24"/>
  <c r="J26" i="19"/>
  <c r="F125" i="21"/>
  <c r="F110" i="21"/>
  <c r="J33" i="23"/>
  <c r="J21" i="13"/>
  <c r="J9" i="24"/>
  <c r="E119" i="21"/>
  <c r="J31" i="5"/>
  <c r="B33" i="27"/>
  <c r="B64" i="36" s="1"/>
  <c r="G118" i="21"/>
  <c r="G108" i="21"/>
  <c r="J20" i="16"/>
  <c r="P111" i="21"/>
  <c r="AA11" i="1"/>
  <c r="AA12" i="1"/>
  <c r="E16" i="36" s="1"/>
  <c r="Y12" i="1"/>
  <c r="C16" i="36" s="1"/>
  <c r="R135" i="21"/>
  <c r="J30" i="16"/>
  <c r="B30" i="27"/>
  <c r="B58" i="36" s="1"/>
  <c r="J28" i="5"/>
  <c r="B13" i="27"/>
  <c r="B24" i="36" s="1"/>
  <c r="J11" i="5"/>
  <c r="Q128" i="21"/>
  <c r="J18" i="24"/>
  <c r="Q125" i="21"/>
  <c r="J15" i="6"/>
  <c r="F112" i="21"/>
  <c r="J12" i="18"/>
  <c r="J23" i="18"/>
  <c r="J27" i="22"/>
  <c r="J37" i="14"/>
  <c r="Q126" i="21"/>
  <c r="J30" i="13"/>
  <c r="J37" i="23"/>
  <c r="J8" i="18"/>
  <c r="J18" i="15"/>
  <c r="J8" i="14"/>
  <c r="J27" i="13"/>
  <c r="J6" i="22"/>
  <c r="J11" i="18"/>
  <c r="J5" i="5"/>
  <c r="B7" i="27"/>
  <c r="R126" i="21"/>
  <c r="J17" i="6"/>
  <c r="R121" i="21"/>
  <c r="J31" i="20"/>
  <c r="Q111" i="21"/>
  <c r="J11" i="22"/>
  <c r="J9" i="18"/>
  <c r="J14" i="18"/>
  <c r="J24" i="22"/>
  <c r="J25" i="14"/>
  <c r="J29" i="18"/>
  <c r="J37" i="24"/>
  <c r="Q108" i="21"/>
  <c r="E111" i="21"/>
  <c r="J24" i="16"/>
  <c r="J22" i="20"/>
  <c r="J31" i="12"/>
  <c r="J28" i="12"/>
  <c r="E121" i="21"/>
  <c r="J34" i="13"/>
  <c r="D34" i="36"/>
  <c r="X333" i="2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R142" i="21"/>
  <c r="Q142" i="21"/>
  <c r="F142" i="21"/>
  <c r="E142" i="21"/>
  <c r="G142" i="21"/>
  <c r="R141" i="21"/>
  <c r="E141" i="21"/>
  <c r="F14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E4" i="29"/>
  <c r="X9" i="29"/>
  <c r="E13" i="29"/>
  <c r="U8" i="29"/>
  <c r="H5" i="29"/>
  <c r="F18" i="29"/>
  <c r="D14" i="29"/>
  <c r="E17" i="29"/>
  <c r="T19" i="29"/>
  <c r="H19" i="29"/>
  <c r="G5" i="29"/>
  <c r="U22" i="29"/>
  <c r="X18" i="29"/>
  <c r="AF16" i="29"/>
  <c r="V16" i="29"/>
  <c r="I12" i="29"/>
  <c r="I22" i="29"/>
  <c r="O7" i="29"/>
  <c r="AE14" i="29"/>
  <c r="P44" i="1"/>
  <c r="Q43" i="1"/>
  <c r="AH16" i="29"/>
  <c r="G16" i="29"/>
  <c r="W9" i="29"/>
  <c r="Q44" i="1"/>
  <c r="S44" i="1"/>
  <c r="X19" i="29"/>
  <c r="S14" i="29"/>
  <c r="E12" i="29"/>
  <c r="G4" i="29"/>
  <c r="F16" i="29"/>
  <c r="Y16" i="29"/>
  <c r="E9" i="29"/>
  <c r="H17" i="29"/>
  <c r="V4" i="29"/>
  <c r="G13" i="29"/>
  <c r="I9" i="29"/>
  <c r="Y14" i="29"/>
  <c r="X17" i="29"/>
  <c r="E44" i="1"/>
  <c r="W11" i="29"/>
  <c r="H22" i="29"/>
  <c r="AG6" i="29"/>
  <c r="I18" i="29"/>
  <c r="P43" i="1"/>
  <c r="F44" i="1"/>
  <c r="D9" i="29"/>
  <c r="H12" i="29"/>
  <c r="G18" i="29"/>
  <c r="AH6" i="29"/>
  <c r="W22" i="29"/>
  <c r="AH14" i="29"/>
  <c r="D17" i="29"/>
  <c r="G44" i="1"/>
  <c r="H4" i="29"/>
  <c r="Y19" i="29"/>
  <c r="U4" i="29"/>
  <c r="W12" i="29"/>
  <c r="H10" i="29"/>
  <c r="AF6" i="29"/>
  <c r="AG14" i="29"/>
  <c r="AG7" i="29"/>
  <c r="D5" i="29"/>
  <c r="AE16" i="29"/>
  <c r="AE7" i="29"/>
  <c r="AH7" i="29"/>
  <c r="I19" i="29"/>
  <c r="D13" i="29"/>
  <c r="Y18" i="29"/>
  <c r="G12" i="29"/>
  <c r="U7" i="29"/>
  <c r="H8" i="29"/>
  <c r="X12" i="29"/>
  <c r="H9" i="29"/>
  <c r="X21" i="29"/>
  <c r="E19" i="29"/>
  <c r="D12" i="29"/>
  <c r="G17" i="29"/>
  <c r="AF7" i="29"/>
  <c r="X7" i="29"/>
  <c r="X15" i="29"/>
  <c r="R43" i="1"/>
  <c r="U18" i="29"/>
  <c r="D22" i="29"/>
  <c r="D20" i="29"/>
  <c r="I14" i="29"/>
  <c r="E43" i="1"/>
  <c r="W6" i="29"/>
  <c r="E22" i="29"/>
  <c r="X22" i="29"/>
  <c r="AF14" i="29"/>
  <c r="AG16" i="29"/>
  <c r="H15" i="29"/>
  <c r="X4" i="29"/>
  <c r="X6" i="29"/>
  <c r="W16" i="29"/>
  <c r="G19" i="29"/>
  <c r="Y6" i="29"/>
  <c r="R44" i="1"/>
  <c r="G8" i="29"/>
  <c r="F43" i="1"/>
  <c r="AE6" i="29"/>
  <c r="G22" i="29"/>
  <c r="B10" i="36" l="1"/>
  <c r="K11" i="36" s="1"/>
  <c r="L11" i="36" s="1"/>
  <c r="B11" i="35"/>
  <c r="Z11" i="35" s="1"/>
  <c r="AA11" i="35" s="1"/>
  <c r="F6" i="27" s="1"/>
  <c r="B12" i="36"/>
  <c r="L12" i="36" s="1"/>
  <c r="B13" i="35"/>
  <c r="S13" i="35" s="1"/>
  <c r="E30" i="36"/>
  <c r="B53" i="35"/>
  <c r="Z53" i="35" s="1"/>
  <c r="E34" i="36"/>
  <c r="A10" i="31"/>
  <c r="K19" i="36"/>
  <c r="L19" i="36"/>
  <c r="A27" i="31"/>
  <c r="K18" i="36"/>
  <c r="A20" i="31"/>
  <c r="B19" i="35"/>
  <c r="AB20" i="35" s="1"/>
  <c r="I19" i="36" s="1"/>
  <c r="D12" i="21"/>
  <c r="E11" i="21" s="1"/>
  <c r="K10" i="36"/>
  <c r="L10" i="36" s="1"/>
  <c r="D17" i="35"/>
  <c r="B43" i="35"/>
  <c r="T43" i="35" s="1"/>
  <c r="E17" i="35"/>
  <c r="A14" i="31"/>
  <c r="A13" i="31"/>
  <c r="B75" i="35"/>
  <c r="S75" i="35" s="1"/>
  <c r="L13" i="36"/>
  <c r="A12" i="31"/>
  <c r="B25" i="35"/>
  <c r="T25" i="35" s="1"/>
  <c r="A6" i="31"/>
  <c r="B23" i="35"/>
  <c r="T24" i="35" s="1"/>
  <c r="G27" i="20"/>
  <c r="G26" i="20" s="1"/>
  <c r="A33" i="31"/>
  <c r="A25" i="31"/>
  <c r="B49" i="35"/>
  <c r="AB50" i="35" s="1"/>
  <c r="I49" i="36" s="1"/>
  <c r="B65" i="35"/>
  <c r="M66" i="35" s="1"/>
  <c r="G27" i="19"/>
  <c r="G26" i="19" s="1"/>
  <c r="A21" i="31"/>
  <c r="B33" i="35"/>
  <c r="AB33" i="35" s="1"/>
  <c r="I32" i="36" s="1"/>
  <c r="C15" i="35"/>
  <c r="A16" i="31"/>
  <c r="A34" i="31"/>
  <c r="B41" i="35"/>
  <c r="AB41" i="35" s="1"/>
  <c r="I40" i="36" s="1"/>
  <c r="B29" i="35"/>
  <c r="S29" i="35" s="1"/>
  <c r="B71" i="35"/>
  <c r="S72" i="35" s="1"/>
  <c r="T72" i="35" s="1"/>
  <c r="D41" i="37" s="1"/>
  <c r="B15" i="35"/>
  <c r="AC15" i="35" s="1"/>
  <c r="J14" i="36" s="1"/>
  <c r="E14" i="36"/>
  <c r="A8" i="31"/>
  <c r="A29" i="31"/>
  <c r="A17" i="31"/>
  <c r="K13" i="36"/>
  <c r="B21" i="35"/>
  <c r="AB21" i="35" s="1"/>
  <c r="I20" i="36" s="1"/>
  <c r="G27" i="22"/>
  <c r="G26" i="22" s="1"/>
  <c r="G27" i="12"/>
  <c r="G26" i="12" s="1"/>
  <c r="A19" i="31"/>
  <c r="A40" i="31"/>
  <c r="G27" i="6"/>
  <c r="G26" i="6" s="1"/>
  <c r="G27" i="16"/>
  <c r="G26" i="16" s="1"/>
  <c r="F30" i="21"/>
  <c r="N30" i="21" s="1"/>
  <c r="P29" i="21" s="1"/>
  <c r="Q29" i="21" s="1"/>
  <c r="A24" i="31"/>
  <c r="A28" i="31"/>
  <c r="A36" i="31"/>
  <c r="A26" i="31"/>
  <c r="B51" i="35"/>
  <c r="T52" i="35" s="1"/>
  <c r="B67" i="35"/>
  <c r="S68" i="35" s="1"/>
  <c r="A7" i="31"/>
  <c r="K12" i="36"/>
  <c r="B57" i="35"/>
  <c r="M58" i="35" s="1"/>
  <c r="G27" i="15"/>
  <c r="G26" i="15" s="1"/>
  <c r="G27" i="5"/>
  <c r="G26" i="5" s="1"/>
  <c r="A11" i="31"/>
  <c r="A38" i="31"/>
  <c r="A18" i="31"/>
  <c r="B35" i="35"/>
  <c r="AB36" i="35" s="1"/>
  <c r="I35" i="36" s="1"/>
  <c r="B55" i="35"/>
  <c r="M55" i="35" s="1"/>
  <c r="B37" i="35"/>
  <c r="M38" i="35" s="1"/>
  <c r="B27" i="35"/>
  <c r="T27" i="35" s="1"/>
  <c r="B47" i="35"/>
  <c r="Y47" i="35" s="1"/>
  <c r="F34" i="21"/>
  <c r="H33" i="21" s="1"/>
  <c r="I33" i="21" s="1"/>
  <c r="N34" i="1" s="1"/>
  <c r="G27" i="17"/>
  <c r="G26" i="17" s="1"/>
  <c r="G27" i="23"/>
  <c r="G26" i="23" s="1"/>
  <c r="G27" i="24"/>
  <c r="G26" i="24" s="1"/>
  <c r="G27" i="13"/>
  <c r="G26" i="13" s="1"/>
  <c r="G27" i="18"/>
  <c r="G26" i="18" s="1"/>
  <c r="G27" i="14"/>
  <c r="G26" i="14" s="1"/>
  <c r="A31" i="31"/>
  <c r="A32" i="31"/>
  <c r="A22" i="31"/>
  <c r="B69" i="35"/>
  <c r="Z69" i="35" s="1"/>
  <c r="F14" i="36"/>
  <c r="F30" i="36"/>
  <c r="F34" i="36"/>
  <c r="A23" i="31"/>
  <c r="A37" i="31"/>
  <c r="A30" i="31"/>
  <c r="B17" i="35"/>
  <c r="S17" i="35" s="1"/>
  <c r="B73" i="35"/>
  <c r="M73" i="35" s="1"/>
  <c r="B39" i="35"/>
  <c r="AB39" i="35" s="1"/>
  <c r="I38" i="36" s="1"/>
  <c r="B77" i="35"/>
  <c r="M78" i="35" s="1"/>
  <c r="B78" i="36"/>
  <c r="K78" i="36" s="1"/>
  <c r="C30" i="36"/>
  <c r="D30" i="36"/>
  <c r="F16" i="36"/>
  <c r="A35" i="31"/>
  <c r="B61" i="35"/>
  <c r="Z61" i="35" s="1"/>
  <c r="C17" i="35"/>
  <c r="A9" i="31"/>
  <c r="A39" i="31"/>
  <c r="A15" i="31"/>
  <c r="B59" i="35"/>
  <c r="Z59" i="35" s="1"/>
  <c r="AA59" i="35" s="1"/>
  <c r="B31" i="35"/>
  <c r="T31" i="35" s="1"/>
  <c r="B45" i="35"/>
  <c r="AC46" i="35" s="1"/>
  <c r="J45" i="36" s="1"/>
  <c r="B63" i="35"/>
  <c r="Y63" i="35" s="1"/>
  <c r="C35" i="35"/>
  <c r="C31" i="35"/>
  <c r="D31" i="35"/>
  <c r="D15" i="35"/>
  <c r="S80" i="35"/>
  <c r="T80" i="35" s="1"/>
  <c r="D45" i="37" s="1"/>
  <c r="M80" i="35"/>
  <c r="Y79" i="35"/>
  <c r="T79" i="35"/>
  <c r="AA79" i="35"/>
  <c r="F40" i="27" s="1"/>
  <c r="AJ38" i="29" s="1"/>
  <c r="S79" i="35"/>
  <c r="M79" i="35"/>
  <c r="K52" i="36"/>
  <c r="L53" i="36"/>
  <c r="K53" i="36"/>
  <c r="L52" i="36"/>
  <c r="K44" i="36"/>
  <c r="L44" i="36"/>
  <c r="L45" i="36"/>
  <c r="K45" i="36"/>
  <c r="L74" i="36"/>
  <c r="K74" i="36"/>
  <c r="L75" i="36"/>
  <c r="K75" i="36"/>
  <c r="K68" i="36"/>
  <c r="L69" i="36"/>
  <c r="K69" i="36"/>
  <c r="L68" i="36"/>
  <c r="K34" i="36"/>
  <c r="L34" i="36"/>
  <c r="L35" i="36"/>
  <c r="K35" i="36"/>
  <c r="L14" i="36"/>
  <c r="K15" i="36"/>
  <c r="L15" i="36"/>
  <c r="K14" i="36"/>
  <c r="L50" i="36"/>
  <c r="K50" i="36"/>
  <c r="L51" i="36"/>
  <c r="K51" i="36"/>
  <c r="L25" i="36"/>
  <c r="L24" i="36"/>
  <c r="K25" i="36"/>
  <c r="K24" i="36"/>
  <c r="L40" i="36"/>
  <c r="K41" i="36"/>
  <c r="L41" i="36"/>
  <c r="K40" i="36"/>
  <c r="K38" i="36"/>
  <c r="L38" i="36"/>
  <c r="K39" i="36"/>
  <c r="L39" i="36"/>
  <c r="K28" i="36"/>
  <c r="L28" i="36"/>
  <c r="L29" i="36"/>
  <c r="K29" i="36"/>
  <c r="K26" i="36"/>
  <c r="L27" i="36"/>
  <c r="L26" i="36"/>
  <c r="K27" i="36"/>
  <c r="K58" i="36"/>
  <c r="L59" i="36"/>
  <c r="L58" i="36"/>
  <c r="K59" i="36"/>
  <c r="L23" i="36"/>
  <c r="L22" i="36"/>
  <c r="K23" i="36"/>
  <c r="K22" i="36"/>
  <c r="L16" i="36"/>
  <c r="K17" i="36"/>
  <c r="L17" i="36"/>
  <c r="K16" i="36"/>
  <c r="K36" i="36"/>
  <c r="L37" i="36"/>
  <c r="K37" i="36"/>
  <c r="L36" i="36"/>
  <c r="K76" i="36"/>
  <c r="L76" i="36"/>
  <c r="L77" i="36"/>
  <c r="K77" i="36"/>
  <c r="K60" i="36"/>
  <c r="L60" i="36"/>
  <c r="L61" i="36"/>
  <c r="K61" i="36"/>
  <c r="L57" i="36"/>
  <c r="L56" i="36"/>
  <c r="K57" i="36"/>
  <c r="K56" i="36"/>
  <c r="L42" i="36"/>
  <c r="K42" i="36"/>
  <c r="L43" i="36"/>
  <c r="K43" i="36"/>
  <c r="K20" i="36"/>
  <c r="L21" i="36"/>
  <c r="K21" i="36"/>
  <c r="L20" i="36"/>
  <c r="L33" i="36"/>
  <c r="L32" i="36"/>
  <c r="K33" i="36"/>
  <c r="K32" i="36"/>
  <c r="K30" i="36"/>
  <c r="L31" i="36"/>
  <c r="L30" i="36"/>
  <c r="K31" i="36"/>
  <c r="L46" i="36"/>
  <c r="K47" i="36"/>
  <c r="L47" i="36"/>
  <c r="K46" i="36"/>
  <c r="K70" i="36"/>
  <c r="L70" i="36"/>
  <c r="K71" i="36"/>
  <c r="L71" i="36"/>
  <c r="L65" i="36"/>
  <c r="L64" i="36"/>
  <c r="K65" i="36"/>
  <c r="K64" i="36"/>
  <c r="L72" i="36"/>
  <c r="K73" i="36"/>
  <c r="L73" i="36"/>
  <c r="K72" i="36"/>
  <c r="L48" i="36"/>
  <c r="K49" i="36"/>
  <c r="L49" i="36"/>
  <c r="K48" i="36"/>
  <c r="K66" i="36"/>
  <c r="L66" i="36"/>
  <c r="L67" i="36"/>
  <c r="K67" i="36"/>
  <c r="L55" i="36"/>
  <c r="L54" i="36"/>
  <c r="K54" i="36"/>
  <c r="K55" i="36"/>
  <c r="K62" i="36"/>
  <c r="L62" i="36"/>
  <c r="K63" i="36"/>
  <c r="L63" i="36"/>
  <c r="AB79" i="35"/>
  <c r="AB80" i="35"/>
  <c r="X1330" i="2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F144" i="21"/>
  <c r="R143" i="21"/>
  <c r="Q144" i="21"/>
  <c r="S144" i="21"/>
  <c r="G144" i="21"/>
  <c r="R144" i="21"/>
  <c r="AA43" i="1"/>
  <c r="F48" i="36" s="1"/>
  <c r="AA44" i="1"/>
  <c r="P143" i="21"/>
  <c r="Y44" i="1"/>
  <c r="E144" i="21"/>
  <c r="F143" i="21"/>
  <c r="E143" i="21"/>
  <c r="Q143" i="21"/>
  <c r="Z44" i="1"/>
  <c r="P144" i="2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Y23" i="29"/>
  <c r="I23" i="29"/>
  <c r="Q46" i="1"/>
  <c r="F45" i="1"/>
  <c r="AF23" i="29"/>
  <c r="AG23" i="29"/>
  <c r="AH23" i="29"/>
  <c r="D23" i="29"/>
  <c r="R45" i="1"/>
  <c r="U23" i="29"/>
  <c r="X23" i="29"/>
  <c r="H23" i="29"/>
  <c r="V23" i="29"/>
  <c r="R46" i="1"/>
  <c r="G23" i="29"/>
  <c r="S23" i="29"/>
  <c r="G46" i="1"/>
  <c r="W23" i="29"/>
  <c r="E46" i="1"/>
  <c r="F46" i="1"/>
  <c r="P46" i="1"/>
  <c r="T23" i="29"/>
  <c r="E45" i="1"/>
  <c r="P18" i="29"/>
  <c r="AE23" i="29"/>
  <c r="E23" i="29"/>
  <c r="T54" i="35" l="1"/>
  <c r="T53" i="35"/>
  <c r="S54" i="35"/>
  <c r="Y53" i="35"/>
  <c r="AA53" i="35"/>
  <c r="F27" i="27" s="1"/>
  <c r="AJ25" i="29" s="1"/>
  <c r="AB54" i="35"/>
  <c r="I53" i="36" s="1"/>
  <c r="AC54" i="35"/>
  <c r="J53" i="36" s="1"/>
  <c r="AB53" i="35"/>
  <c r="I52" i="36" s="1"/>
  <c r="S53" i="35"/>
  <c r="AC53" i="35"/>
  <c r="J52" i="36" s="1"/>
  <c r="M53" i="35"/>
  <c r="M54" i="35"/>
  <c r="C34" i="38"/>
  <c r="F30" i="27"/>
  <c r="AJ28" i="29" s="1"/>
  <c r="AJ4" i="29"/>
  <c r="S40" i="35"/>
  <c r="AA19" i="35"/>
  <c r="AC19" i="35"/>
  <c r="J18" i="36" s="1"/>
  <c r="M20" i="35"/>
  <c r="T20" i="35"/>
  <c r="D15" i="37" s="1"/>
  <c r="S19" i="35"/>
  <c r="AB19" i="35"/>
  <c r="I18" i="36" s="1"/>
  <c r="AC20" i="35"/>
  <c r="J19" i="36" s="1"/>
  <c r="Z19" i="35"/>
  <c r="S20" i="35"/>
  <c r="T19" i="35"/>
  <c r="C15" i="37" s="1"/>
  <c r="M19" i="35"/>
  <c r="Y19" i="35"/>
  <c r="AC26" i="35"/>
  <c r="J25" i="36" s="1"/>
  <c r="S33" i="35"/>
  <c r="S50" i="35"/>
  <c r="AB68" i="35"/>
  <c r="I67" i="36" s="1"/>
  <c r="AA49" i="35"/>
  <c r="M25" i="35"/>
  <c r="M23" i="35"/>
  <c r="L12" i="21"/>
  <c r="M11" i="21" s="1"/>
  <c r="S24" i="35"/>
  <c r="Z77" i="35"/>
  <c r="T23" i="35"/>
  <c r="C17" i="37" s="1"/>
  <c r="AB23" i="35"/>
  <c r="I22" i="36" s="1"/>
  <c r="AC23" i="35"/>
  <c r="J22" i="36" s="1"/>
  <c r="T55" i="35"/>
  <c r="U55" i="35" s="1"/>
  <c r="D28" i="27" s="1"/>
  <c r="Z29" i="35"/>
  <c r="AB49" i="35"/>
  <c r="I48" i="36" s="1"/>
  <c r="S25" i="35"/>
  <c r="M26" i="35"/>
  <c r="Y67" i="35"/>
  <c r="AC24" i="35"/>
  <c r="J23" i="36" s="1"/>
  <c r="Y29" i="35"/>
  <c r="AC49" i="35"/>
  <c r="J48" i="36" s="1"/>
  <c r="S49" i="35"/>
  <c r="Y25" i="35"/>
  <c r="T33" i="35"/>
  <c r="U33" i="35" s="1"/>
  <c r="D17" i="27" s="1"/>
  <c r="AB26" i="35"/>
  <c r="I25" i="36" s="1"/>
  <c r="M24" i="35"/>
  <c r="Z23" i="35"/>
  <c r="M29" i="35"/>
  <c r="AC50" i="35"/>
  <c r="J49" i="36" s="1"/>
  <c r="M50" i="35"/>
  <c r="S26" i="35"/>
  <c r="M34" i="35"/>
  <c r="AC22" i="35"/>
  <c r="J21" i="36" s="1"/>
  <c r="S23" i="35"/>
  <c r="Y23" i="35"/>
  <c r="T50" i="35"/>
  <c r="D30" i="37" s="1"/>
  <c r="T49" i="35"/>
  <c r="C30" i="37" s="1"/>
  <c r="Z49" i="35"/>
  <c r="T26" i="35"/>
  <c r="U26" i="35" s="1"/>
  <c r="AC34" i="35"/>
  <c r="J33" i="36" s="1"/>
  <c r="Z25" i="35"/>
  <c r="Y21" i="35"/>
  <c r="M65" i="35"/>
  <c r="AB24" i="35"/>
  <c r="I23" i="36" s="1"/>
  <c r="AA23" i="35"/>
  <c r="AC55" i="35"/>
  <c r="J54" i="36" s="1"/>
  <c r="M30" i="35"/>
  <c r="Y49" i="35"/>
  <c r="M49" i="35"/>
  <c r="AB25" i="35"/>
  <c r="I24" i="36" s="1"/>
  <c r="AA25" i="35"/>
  <c r="AC25" i="35"/>
  <c r="J24" i="36" s="1"/>
  <c r="Z21" i="35"/>
  <c r="Z37" i="35"/>
  <c r="M51" i="35"/>
  <c r="AB47" i="35"/>
  <c r="I46" i="36" s="1"/>
  <c r="Z41" i="35"/>
  <c r="S31" i="35"/>
  <c r="AA27" i="35"/>
  <c r="T73" i="35"/>
  <c r="C42" i="37" s="1"/>
  <c r="AA75" i="35"/>
  <c r="M76" i="35"/>
  <c r="M15" i="35"/>
  <c r="Z27" i="35"/>
  <c r="S14" i="35"/>
  <c r="T14" i="35" s="1"/>
  <c r="D12" i="37" s="1"/>
  <c r="AB76" i="35"/>
  <c r="I75" i="36" s="1"/>
  <c r="S44" i="35"/>
  <c r="T44" i="35" s="1"/>
  <c r="D27" i="37" s="1"/>
  <c r="S43" i="35"/>
  <c r="T45" i="35"/>
  <c r="C28" i="37" s="1"/>
  <c r="M44" i="35"/>
  <c r="S48" i="35"/>
  <c r="S76" i="35"/>
  <c r="T76" i="35" s="1"/>
  <c r="D43" i="37" s="1"/>
  <c r="S61" i="35"/>
  <c r="Z43" i="35"/>
  <c r="AA43" i="35" s="1"/>
  <c r="Y43" i="35"/>
  <c r="Z57" i="35"/>
  <c r="M43" i="35"/>
  <c r="AB72" i="35"/>
  <c r="I71" i="36" s="1"/>
  <c r="T51" i="35"/>
  <c r="C31" i="37" s="1"/>
  <c r="AA47" i="35"/>
  <c r="AB46" i="35"/>
  <c r="I45" i="36" s="1"/>
  <c r="Z15" i="35"/>
  <c r="Z31" i="35"/>
  <c r="AA51" i="35"/>
  <c r="T58" i="35"/>
  <c r="D34" i="37" s="1"/>
  <c r="S27" i="35"/>
  <c r="Y15" i="35"/>
  <c r="M14" i="35"/>
  <c r="S41" i="35"/>
  <c r="M42" i="35"/>
  <c r="M36" i="35"/>
  <c r="T40" i="35"/>
  <c r="D25" i="37" s="1"/>
  <c r="T32" i="35"/>
  <c r="U32" i="35" s="1"/>
  <c r="AC51" i="35"/>
  <c r="J50" i="36" s="1"/>
  <c r="T57" i="35"/>
  <c r="C34" i="37" s="1"/>
  <c r="T28" i="35"/>
  <c r="U28" i="35" s="1"/>
  <c r="M12" i="35"/>
  <c r="T47" i="35"/>
  <c r="C29" i="37" s="1"/>
  <c r="Z39" i="35"/>
  <c r="AB69" i="35"/>
  <c r="I68" i="36" s="1"/>
  <c r="M39" i="35"/>
  <c r="AA31" i="35"/>
  <c r="AC31" i="35"/>
  <c r="J30" i="36" s="1"/>
  <c r="S11" i="35"/>
  <c r="AA15" i="35"/>
  <c r="S70" i="35"/>
  <c r="T70" i="35" s="1"/>
  <c r="D40" i="37" s="1"/>
  <c r="AB31" i="35"/>
  <c r="I30" i="36" s="1"/>
  <c r="M32" i="35"/>
  <c r="Y31" i="35"/>
  <c r="M28" i="35"/>
  <c r="Y27" i="35"/>
  <c r="AC27" i="35"/>
  <c r="J26" i="36" s="1"/>
  <c r="M11" i="35"/>
  <c r="Y11" i="35"/>
  <c r="AB15" i="35"/>
  <c r="I14" i="36" s="1"/>
  <c r="T16" i="35"/>
  <c r="U16" i="35" s="1"/>
  <c r="S15" i="35"/>
  <c r="M13" i="35"/>
  <c r="Y13" i="35"/>
  <c r="AB75" i="35"/>
  <c r="I74" i="36" s="1"/>
  <c r="AB73" i="35"/>
  <c r="I72" i="36" s="1"/>
  <c r="AB61" i="35"/>
  <c r="I60" i="36" s="1"/>
  <c r="S62" i="35"/>
  <c r="T62" i="35" s="1"/>
  <c r="D36" i="37" s="1"/>
  <c r="Z71" i="35"/>
  <c r="AA71" i="35" s="1"/>
  <c r="M62" i="35"/>
  <c r="Y75" i="35"/>
  <c r="M75" i="35"/>
  <c r="T75" i="35" s="1"/>
  <c r="U75" i="35" s="1"/>
  <c r="AA73" i="35"/>
  <c r="AC32" i="35"/>
  <c r="J31" i="36" s="1"/>
  <c r="AB32" i="35"/>
  <c r="I31" i="36" s="1"/>
  <c r="AB27" i="35"/>
  <c r="I26" i="36" s="1"/>
  <c r="AB28" i="35"/>
  <c r="I27" i="36" s="1"/>
  <c r="M27" i="35"/>
  <c r="S16" i="35"/>
  <c r="AC16" i="35"/>
  <c r="J15" i="36" s="1"/>
  <c r="Z13" i="35"/>
  <c r="AA13" i="35" s="1"/>
  <c r="S74" i="35"/>
  <c r="Y61" i="35"/>
  <c r="M69" i="35"/>
  <c r="T69" i="35" s="1"/>
  <c r="C40" i="37" s="1"/>
  <c r="M31" i="35"/>
  <c r="S32" i="35"/>
  <c r="Y37" i="35"/>
  <c r="S28" i="35"/>
  <c r="AC28" i="35"/>
  <c r="J27" i="36" s="1"/>
  <c r="S12" i="35"/>
  <c r="T12" i="35" s="1"/>
  <c r="D11" i="37" s="1"/>
  <c r="T15" i="35"/>
  <c r="C13" i="37" s="1"/>
  <c r="M16" i="35"/>
  <c r="AB16" i="35"/>
  <c r="I15" i="36" s="1"/>
  <c r="T13" i="35"/>
  <c r="U13" i="35" s="1"/>
  <c r="D7" i="27" s="1"/>
  <c r="AB74" i="35"/>
  <c r="I73" i="36" s="1"/>
  <c r="T74" i="35"/>
  <c r="D42" i="37" s="1"/>
  <c r="Y73" i="35"/>
  <c r="M70" i="35"/>
  <c r="M61" i="35"/>
  <c r="T61" i="35" s="1"/>
  <c r="C36" i="37" s="1"/>
  <c r="AA69" i="35"/>
  <c r="Y69" i="35"/>
  <c r="AB70" i="35"/>
  <c r="I69" i="36" s="1"/>
  <c r="Y71" i="35"/>
  <c r="Z75" i="35"/>
  <c r="AB52" i="35"/>
  <c r="I51" i="36" s="1"/>
  <c r="Z51" i="35"/>
  <c r="T37" i="35"/>
  <c r="U37" i="35" s="1"/>
  <c r="D19" i="27" s="1"/>
  <c r="AC57" i="35"/>
  <c r="J56" i="36" s="1"/>
  <c r="AC17" i="35"/>
  <c r="J16" i="36" s="1"/>
  <c r="M47" i="35"/>
  <c r="S47" i="35"/>
  <c r="AB65" i="35"/>
  <c r="I64" i="36" s="1"/>
  <c r="M72" i="35"/>
  <c r="S66" i="35"/>
  <c r="T66" i="35" s="1"/>
  <c r="U66" i="35" s="1"/>
  <c r="AC41" i="35"/>
  <c r="J40" i="36" s="1"/>
  <c r="M74" i="35"/>
  <c r="Z65" i="35"/>
  <c r="AA65" i="35" s="1"/>
  <c r="T35" i="35"/>
  <c r="C23" i="37" s="1"/>
  <c r="T41" i="35"/>
  <c r="C26" i="37" s="1"/>
  <c r="AB66" i="35"/>
  <c r="I65" i="36" s="1"/>
  <c r="S71" i="35"/>
  <c r="T39" i="35"/>
  <c r="C25" i="37" s="1"/>
  <c r="T65" i="35"/>
  <c r="U65" i="35" s="1"/>
  <c r="D33" i="27" s="1"/>
  <c r="AB42" i="35"/>
  <c r="I41" i="36" s="1"/>
  <c r="M52" i="35"/>
  <c r="AB57" i="35"/>
  <c r="I56" i="36" s="1"/>
  <c r="S57" i="35"/>
  <c r="H29" i="21"/>
  <c r="I29" i="21" s="1"/>
  <c r="N30" i="1" s="1"/>
  <c r="AA45" i="35"/>
  <c r="U72" i="35"/>
  <c r="AB71" i="35"/>
  <c r="I70" i="36" s="1"/>
  <c r="Y65" i="35"/>
  <c r="AA41" i="35"/>
  <c r="S36" i="35"/>
  <c r="M71" i="35"/>
  <c r="T71" i="35" s="1"/>
  <c r="U71" i="35" s="1"/>
  <c r="D36" i="27" s="1"/>
  <c r="E36" i="27" s="1"/>
  <c r="S65" i="35"/>
  <c r="AC39" i="35"/>
  <c r="J38" i="36" s="1"/>
  <c r="AC56" i="35"/>
  <c r="J55" i="36" s="1"/>
  <c r="S30" i="35"/>
  <c r="AB34" i="35"/>
  <c r="I33" i="36" s="1"/>
  <c r="S22" i="35"/>
  <c r="S21" i="35"/>
  <c r="AA21" i="35"/>
  <c r="AB64" i="35"/>
  <c r="I63" i="36" s="1"/>
  <c r="AA77" i="35"/>
  <c r="M77" i="35"/>
  <c r="T77" i="35" s="1"/>
  <c r="U77" i="35" s="1"/>
  <c r="D39" i="27" s="1"/>
  <c r="T56" i="35"/>
  <c r="U56" i="35" s="1"/>
  <c r="S56" i="35"/>
  <c r="AB29" i="35"/>
  <c r="I28" i="36" s="1"/>
  <c r="AB30" i="35"/>
  <c r="I29" i="36" s="1"/>
  <c r="T29" i="35"/>
  <c r="C20" i="37" s="1"/>
  <c r="AB51" i="35"/>
  <c r="I50" i="36" s="1"/>
  <c r="S52" i="35"/>
  <c r="AC52" i="35"/>
  <c r="J51" i="36" s="1"/>
  <c r="M57" i="35"/>
  <c r="AA57" i="35"/>
  <c r="AB58" i="35"/>
  <c r="I57" i="36" s="1"/>
  <c r="M46" i="35"/>
  <c r="M33" i="35"/>
  <c r="Y33" i="35"/>
  <c r="S46" i="35"/>
  <c r="S34" i="35"/>
  <c r="Z45" i="35"/>
  <c r="AC47" i="35"/>
  <c r="J46" i="36" s="1"/>
  <c r="T48" i="35"/>
  <c r="U48" i="35" s="1"/>
  <c r="AC21" i="35"/>
  <c r="J20" i="36" s="1"/>
  <c r="AB22" i="35"/>
  <c r="I21" i="36" s="1"/>
  <c r="T21" i="35"/>
  <c r="U21" i="35" s="1"/>
  <c r="D11" i="27" s="1"/>
  <c r="M22" i="35"/>
  <c r="Z47" i="35"/>
  <c r="AB63" i="35"/>
  <c r="I62" i="36" s="1"/>
  <c r="M41" i="35"/>
  <c r="AC35" i="35"/>
  <c r="J34" i="36" s="1"/>
  <c r="AC40" i="35"/>
  <c r="J39" i="36" s="1"/>
  <c r="AC36" i="35"/>
  <c r="J35" i="36" s="1"/>
  <c r="Y35" i="35"/>
  <c r="S35" i="35"/>
  <c r="AB77" i="35"/>
  <c r="I76" i="36" s="1"/>
  <c r="T67" i="35"/>
  <c r="U67" i="35" s="1"/>
  <c r="D34" i="27" s="1"/>
  <c r="Y41" i="35"/>
  <c r="AA35" i="35"/>
  <c r="Y55" i="35"/>
  <c r="AC29" i="35"/>
  <c r="J28" i="36" s="1"/>
  <c r="AC30" i="35"/>
  <c r="J29" i="36" s="1"/>
  <c r="AA33" i="35"/>
  <c r="S78" i="35"/>
  <c r="T78" i="35" s="1"/>
  <c r="U78" i="35" s="1"/>
  <c r="G77" i="36" s="1"/>
  <c r="M68" i="35"/>
  <c r="T68" i="35" s="1"/>
  <c r="D39" i="37" s="1"/>
  <c r="M67" i="35"/>
  <c r="AB55" i="35"/>
  <c r="I54" i="36" s="1"/>
  <c r="AA29" i="35"/>
  <c r="T30" i="35"/>
  <c r="D20" i="37" s="1"/>
  <c r="S51" i="35"/>
  <c r="Y51" i="35"/>
  <c r="S58" i="35"/>
  <c r="Y57" i="35"/>
  <c r="AC58" i="35"/>
  <c r="J57" i="36" s="1"/>
  <c r="Z33" i="35"/>
  <c r="AC33" i="35"/>
  <c r="J32" i="36" s="1"/>
  <c r="M45" i="35"/>
  <c r="T34" i="35"/>
  <c r="D22" i="37" s="1"/>
  <c r="AC48" i="35"/>
  <c r="J47" i="36" s="1"/>
  <c r="T22" i="35"/>
  <c r="D16" i="37" s="1"/>
  <c r="M21" i="35"/>
  <c r="AB48" i="35"/>
  <c r="I47" i="36" s="1"/>
  <c r="M48" i="35"/>
  <c r="M63" i="35"/>
  <c r="S42" i="35"/>
  <c r="AB35" i="35"/>
  <c r="I34" i="36" s="1"/>
  <c r="T42" i="35"/>
  <c r="D26" i="37" s="1"/>
  <c r="Z35" i="35"/>
  <c r="Z63" i="35"/>
  <c r="AA63" i="35" s="1"/>
  <c r="AC42" i="35"/>
  <c r="J41" i="36" s="1"/>
  <c r="M35" i="35"/>
  <c r="T64" i="35"/>
  <c r="U64" i="35" s="1"/>
  <c r="T36" i="35"/>
  <c r="D23" i="37" s="1"/>
  <c r="Y77" i="35"/>
  <c r="AB17" i="35"/>
  <c r="I16" i="36" s="1"/>
  <c r="AB18" i="35"/>
  <c r="I17" i="36" s="1"/>
  <c r="M59" i="35"/>
  <c r="N33" i="1"/>
  <c r="M56" i="35"/>
  <c r="AB56" i="35"/>
  <c r="I55" i="36" s="1"/>
  <c r="Z55" i="35"/>
  <c r="T38" i="35"/>
  <c r="D24" i="37" s="1"/>
  <c r="AC38" i="35"/>
  <c r="J37" i="36" s="1"/>
  <c r="AB37" i="35"/>
  <c r="I36" i="36" s="1"/>
  <c r="T17" i="35"/>
  <c r="C14" i="37" s="1"/>
  <c r="AB78" i="35"/>
  <c r="I77" i="36" s="1"/>
  <c r="Z67" i="35"/>
  <c r="L79" i="36"/>
  <c r="Z73" i="35"/>
  <c r="AA67" i="35"/>
  <c r="M64" i="35"/>
  <c r="T59" i="35"/>
  <c r="S73" i="35"/>
  <c r="AA61" i="35"/>
  <c r="S69" i="35"/>
  <c r="AB62" i="35"/>
  <c r="I61" i="36" s="1"/>
  <c r="S60" i="35"/>
  <c r="S64" i="35"/>
  <c r="H58" i="36"/>
  <c r="AC37" i="35"/>
  <c r="J36" i="36" s="1"/>
  <c r="S37" i="35"/>
  <c r="S38" i="35"/>
  <c r="AA55" i="35"/>
  <c r="S55" i="35"/>
  <c r="M37" i="35"/>
  <c r="AB38" i="35"/>
  <c r="I37" i="36" s="1"/>
  <c r="AA37" i="35"/>
  <c r="M17" i="35"/>
  <c r="M18" i="35"/>
  <c r="AB67" i="35"/>
  <c r="I66" i="36" s="1"/>
  <c r="L78" i="36"/>
  <c r="S67" i="35"/>
  <c r="T63" i="35"/>
  <c r="S63" i="35"/>
  <c r="T60" i="35"/>
  <c r="U60" i="35" s="1"/>
  <c r="S77" i="35"/>
  <c r="S45" i="35"/>
  <c r="AB45" i="35"/>
  <c r="I44" i="36" s="1"/>
  <c r="Y45" i="35"/>
  <c r="S18" i="35"/>
  <c r="AC18" i="35"/>
  <c r="J17" i="36" s="1"/>
  <c r="Y17" i="35"/>
  <c r="Z17" i="35"/>
  <c r="M60" i="35"/>
  <c r="K79" i="36"/>
  <c r="S59" i="35"/>
  <c r="M40" i="35"/>
  <c r="Y59" i="35"/>
  <c r="Y39" i="35"/>
  <c r="AC45" i="35"/>
  <c r="J44" i="36" s="1"/>
  <c r="T46" i="35"/>
  <c r="D28" i="37" s="1"/>
  <c r="AA17" i="35"/>
  <c r="T18" i="35"/>
  <c r="U18" i="35" s="1"/>
  <c r="AB60" i="35"/>
  <c r="I59" i="36" s="1"/>
  <c r="AB59" i="35"/>
  <c r="I58" i="36" s="1"/>
  <c r="AA39" i="35"/>
  <c r="AB40" i="35"/>
  <c r="I39" i="36" s="1"/>
  <c r="S39" i="35"/>
  <c r="H78" i="36"/>
  <c r="C44" i="38"/>
  <c r="U80" i="35"/>
  <c r="G79" i="36" s="1"/>
  <c r="H10" i="36"/>
  <c r="H80" i="36" s="1"/>
  <c r="C10" i="38"/>
  <c r="U54" i="35"/>
  <c r="D32" i="37"/>
  <c r="U52" i="35"/>
  <c r="D31" i="37"/>
  <c r="D17" i="37"/>
  <c r="U79" i="35"/>
  <c r="D40" i="27" s="1"/>
  <c r="C45" i="37"/>
  <c r="U53" i="35"/>
  <c r="D27" i="27" s="1"/>
  <c r="C32" i="37"/>
  <c r="C27" i="37"/>
  <c r="C21" i="37"/>
  <c r="C19" i="37"/>
  <c r="C18" i="37"/>
  <c r="U24" i="35"/>
  <c r="U25" i="35"/>
  <c r="D13" i="27" s="1"/>
  <c r="U31" i="35"/>
  <c r="D16" i="27" s="1"/>
  <c r="U27" i="35"/>
  <c r="D14" i="27" s="1"/>
  <c r="AC72" i="35"/>
  <c r="J71" i="36" s="1"/>
  <c r="AC76" i="35"/>
  <c r="J75" i="36" s="1"/>
  <c r="AC78" i="35"/>
  <c r="J77" i="36" s="1"/>
  <c r="AC62" i="35"/>
  <c r="J61" i="36" s="1"/>
  <c r="AC75" i="35"/>
  <c r="J74" i="36" s="1"/>
  <c r="AC70" i="35"/>
  <c r="J69" i="36" s="1"/>
  <c r="AC67" i="35"/>
  <c r="J66" i="36" s="1"/>
  <c r="AC74" i="35"/>
  <c r="J73" i="36" s="1"/>
  <c r="AC80" i="35"/>
  <c r="J79" i="36" s="1"/>
  <c r="I79" i="36"/>
  <c r="AC79" i="35"/>
  <c r="J78" i="36" s="1"/>
  <c r="I78" i="36"/>
  <c r="AC63" i="35"/>
  <c r="J62" i="36" s="1"/>
  <c r="AC59" i="35"/>
  <c r="J58" i="36" s="1"/>
  <c r="AC66" i="35"/>
  <c r="J65" i="36" s="1"/>
  <c r="AC77" i="35"/>
  <c r="J76" i="36" s="1"/>
  <c r="AC64" i="35"/>
  <c r="J63" i="36" s="1"/>
  <c r="AC71" i="35"/>
  <c r="J70" i="36" s="1"/>
  <c r="AC61" i="35"/>
  <c r="J60" i="36" s="1"/>
  <c r="AC60" i="35"/>
  <c r="J59" i="36" s="1"/>
  <c r="AC68" i="35"/>
  <c r="J67" i="36" s="1"/>
  <c r="AC65" i="35"/>
  <c r="J64" i="36" s="1"/>
  <c r="AC73" i="35"/>
  <c r="J72" i="36" s="1"/>
  <c r="AC69" i="35"/>
  <c r="J68" i="36" s="1"/>
  <c r="E49" i="35"/>
  <c r="E48" i="36"/>
  <c r="D49" i="35"/>
  <c r="D48" i="36"/>
  <c r="C49" i="35"/>
  <c r="C48" i="36"/>
  <c r="L80" i="36"/>
  <c r="K80" i="36"/>
  <c r="AB44" i="35"/>
  <c r="AB43" i="35"/>
  <c r="U43" i="35"/>
  <c r="D22" i="27" s="1"/>
  <c r="V31" i="21"/>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G146" i="21"/>
  <c r="F146" i="21"/>
  <c r="R145" i="21"/>
  <c r="E145" i="21"/>
  <c r="P146" i="21"/>
  <c r="Q146" i="21"/>
  <c r="R146" i="21"/>
  <c r="F145" i="21"/>
  <c r="E146" i="21"/>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P16" i="29"/>
  <c r="W24" i="29"/>
  <c r="D41" i="1"/>
  <c r="X24" i="29"/>
  <c r="D13" i="1"/>
  <c r="G24" i="29"/>
  <c r="D24" i="29"/>
  <c r="R48" i="1"/>
  <c r="G48" i="1"/>
  <c r="E47" i="1"/>
  <c r="D48" i="1"/>
  <c r="V24" i="29"/>
  <c r="E24" i="29"/>
  <c r="H24" i="29"/>
  <c r="E48" i="1"/>
  <c r="R47" i="1"/>
  <c r="F48" i="1"/>
  <c r="F47" i="1"/>
  <c r="I24" i="29"/>
  <c r="D37" i="1"/>
  <c r="U24" i="29"/>
  <c r="Q48" i="1"/>
  <c r="D19" i="1"/>
  <c r="C31" i="38" l="1"/>
  <c r="H52" i="36"/>
  <c r="U20" i="35"/>
  <c r="G19" i="36" s="1"/>
  <c r="AB13" i="35"/>
  <c r="T11" i="35"/>
  <c r="C11" i="37" s="1"/>
  <c r="C43" i="38"/>
  <c r="F39" i="27"/>
  <c r="AJ37" i="29" s="1"/>
  <c r="C42" i="38"/>
  <c r="F38" i="27"/>
  <c r="AJ36" i="29" s="1"/>
  <c r="H72" i="36"/>
  <c r="F37" i="27"/>
  <c r="AJ35" i="29" s="1"/>
  <c r="C40" i="38"/>
  <c r="F36" i="27"/>
  <c r="AJ34" i="29" s="1"/>
  <c r="C39" i="38"/>
  <c r="F35" i="27"/>
  <c r="AJ33" i="29" s="1"/>
  <c r="C38" i="38"/>
  <c r="F34" i="27"/>
  <c r="AJ32" i="29" s="1"/>
  <c r="C37" i="38"/>
  <c r="F33" i="27"/>
  <c r="AJ31" i="29" s="1"/>
  <c r="C36" i="38"/>
  <c r="F32" i="27"/>
  <c r="AJ30" i="29" s="1"/>
  <c r="H60" i="36"/>
  <c r="F31" i="27"/>
  <c r="AJ29" i="29" s="1"/>
  <c r="C33" i="38"/>
  <c r="F29" i="27"/>
  <c r="AJ27" i="29" s="1"/>
  <c r="H54" i="36"/>
  <c r="F28" i="27"/>
  <c r="AJ26" i="29" s="1"/>
  <c r="C30" i="38"/>
  <c r="F26" i="27"/>
  <c r="AJ24" i="29" s="1"/>
  <c r="C29" i="38"/>
  <c r="F25" i="27"/>
  <c r="AJ23" i="29" s="1"/>
  <c r="C28" i="38"/>
  <c r="F24" i="27"/>
  <c r="AJ22" i="29" s="1"/>
  <c r="C27" i="38"/>
  <c r="F23" i="27"/>
  <c r="AJ21" i="29" s="1"/>
  <c r="C26" i="38"/>
  <c r="F22" i="27"/>
  <c r="AJ20" i="29" s="1"/>
  <c r="C25" i="38"/>
  <c r="F21" i="27"/>
  <c r="AJ19" i="29" s="1"/>
  <c r="C24" i="38"/>
  <c r="F20" i="27"/>
  <c r="AJ18" i="29" s="1"/>
  <c r="C23" i="38"/>
  <c r="F19" i="27"/>
  <c r="AJ17" i="29" s="1"/>
  <c r="C22" i="38"/>
  <c r="F18" i="27"/>
  <c r="AJ16" i="29" s="1"/>
  <c r="C21" i="38"/>
  <c r="F17" i="27"/>
  <c r="AJ15" i="29" s="1"/>
  <c r="C20" i="38"/>
  <c r="F16" i="27"/>
  <c r="AJ14" i="29" s="1"/>
  <c r="C19" i="38"/>
  <c r="F15" i="27"/>
  <c r="AJ13" i="29" s="1"/>
  <c r="C18" i="38"/>
  <c r="F14" i="27"/>
  <c r="AJ12" i="29" s="1"/>
  <c r="C17" i="38"/>
  <c r="F13" i="27"/>
  <c r="AJ11" i="29" s="1"/>
  <c r="C16" i="38"/>
  <c r="F12" i="27"/>
  <c r="AJ10" i="29" s="1"/>
  <c r="C15" i="38"/>
  <c r="F11" i="27"/>
  <c r="AJ9" i="29" s="1"/>
  <c r="C14" i="38"/>
  <c r="F10" i="27"/>
  <c r="AJ8" i="29" s="1"/>
  <c r="C13" i="38"/>
  <c r="F9" i="27"/>
  <c r="AJ7" i="29" s="1"/>
  <c r="C12" i="38"/>
  <c r="F8" i="27"/>
  <c r="AJ6" i="29" s="1"/>
  <c r="C11" i="38"/>
  <c r="F7" i="27"/>
  <c r="E40" i="27"/>
  <c r="L40" i="31" s="1"/>
  <c r="D38" i="27"/>
  <c r="U19" i="35"/>
  <c r="D10" i="27" s="1"/>
  <c r="H18" i="36"/>
  <c r="H48" i="36"/>
  <c r="G53" i="36"/>
  <c r="E19" i="27"/>
  <c r="G63" i="36"/>
  <c r="G71" i="36"/>
  <c r="G65" i="36"/>
  <c r="G51" i="36"/>
  <c r="E17" i="27"/>
  <c r="G40" i="27"/>
  <c r="AK38" i="29" s="1"/>
  <c r="G59" i="36"/>
  <c r="G47" i="36"/>
  <c r="E13" i="27"/>
  <c r="G55" i="36"/>
  <c r="B36" i="31"/>
  <c r="F36" i="31"/>
  <c r="C36" i="31"/>
  <c r="O36" i="31"/>
  <c r="G36" i="31"/>
  <c r="K36" i="31"/>
  <c r="E36" i="31"/>
  <c r="G36" i="27"/>
  <c r="AK34" i="29" s="1"/>
  <c r="H36" i="31"/>
  <c r="L36" i="31"/>
  <c r="P36" i="31"/>
  <c r="AI34" i="29"/>
  <c r="I36" i="31"/>
  <c r="M36" i="31"/>
  <c r="Q36" i="31"/>
  <c r="R36" i="31"/>
  <c r="J36" i="31"/>
  <c r="D36" i="31"/>
  <c r="N36" i="31"/>
  <c r="U49" i="35"/>
  <c r="C33" i="37"/>
  <c r="H74" i="36"/>
  <c r="U23" i="35"/>
  <c r="H34" i="36"/>
  <c r="C41" i="38"/>
  <c r="H14" i="36"/>
  <c r="U15" i="35"/>
  <c r="U46" i="35"/>
  <c r="H40" i="36"/>
  <c r="H76" i="36"/>
  <c r="C22" i="37"/>
  <c r="D21" i="37"/>
  <c r="U50" i="35"/>
  <c r="D18" i="37"/>
  <c r="C41" i="37"/>
  <c r="D38" i="37"/>
  <c r="U41" i="35"/>
  <c r="D21" i="27" s="1"/>
  <c r="E21" i="27" s="1"/>
  <c r="H24" i="36"/>
  <c r="U45" i="35"/>
  <c r="H22" i="36"/>
  <c r="H68" i="36"/>
  <c r="U36" i="35"/>
  <c r="G35" i="36" s="1"/>
  <c r="D13" i="37"/>
  <c r="D19" i="37"/>
  <c r="U73" i="35"/>
  <c r="D37" i="27" s="1"/>
  <c r="E37" i="27" s="1"/>
  <c r="C24" i="37"/>
  <c r="C38" i="37"/>
  <c r="H26" i="36"/>
  <c r="H46" i="36"/>
  <c r="U61" i="35"/>
  <c r="D31" i="27" s="1"/>
  <c r="E31" i="27" s="1"/>
  <c r="U29" i="35"/>
  <c r="U40" i="35"/>
  <c r="G39" i="36" s="1"/>
  <c r="U57" i="35"/>
  <c r="D29" i="27" s="1"/>
  <c r="E29" i="27" s="1"/>
  <c r="H50" i="36"/>
  <c r="H62" i="36"/>
  <c r="C39" i="37"/>
  <c r="D33" i="37"/>
  <c r="H12" i="36"/>
  <c r="H64" i="36"/>
  <c r="U76" i="35"/>
  <c r="G75" i="36" s="1"/>
  <c r="U68" i="35"/>
  <c r="H42" i="36"/>
  <c r="H70" i="36"/>
  <c r="U44" i="35"/>
  <c r="C44" i="37"/>
  <c r="U70" i="35"/>
  <c r="C12" i="37"/>
  <c r="U35" i="35"/>
  <c r="U39" i="35"/>
  <c r="D20" i="27" s="1"/>
  <c r="E20" i="27" s="1"/>
  <c r="U51" i="35"/>
  <c r="D26" i="27" s="1"/>
  <c r="D14" i="37"/>
  <c r="D29" i="37"/>
  <c r="U58" i="35"/>
  <c r="H38" i="36"/>
  <c r="H56" i="36"/>
  <c r="U47" i="35"/>
  <c r="D24" i="27" s="1"/>
  <c r="C16" i="37"/>
  <c r="U69" i="35"/>
  <c r="D35" i="27" s="1"/>
  <c r="C43" i="37"/>
  <c r="U62" i="35"/>
  <c r="U74" i="35"/>
  <c r="H16" i="36"/>
  <c r="C35" i="38"/>
  <c r="U12" i="35"/>
  <c r="AB12" i="35" s="1"/>
  <c r="I11" i="36" s="1"/>
  <c r="U14" i="35"/>
  <c r="D37" i="37"/>
  <c r="D44" i="37"/>
  <c r="H30" i="36"/>
  <c r="E39" i="37"/>
  <c r="E41" i="37"/>
  <c r="E38" i="37"/>
  <c r="H44" i="36"/>
  <c r="H32" i="36"/>
  <c r="N29" i="1"/>
  <c r="U42" i="35"/>
  <c r="U30" i="35"/>
  <c r="H20" i="36"/>
  <c r="C32" i="38"/>
  <c r="E44" i="37"/>
  <c r="U22" i="35"/>
  <c r="E16" i="37" s="1"/>
  <c r="U38" i="35"/>
  <c r="G37" i="36" s="1"/>
  <c r="U34" i="35"/>
  <c r="E22" i="37" s="1"/>
  <c r="H28" i="36"/>
  <c r="H66" i="36"/>
  <c r="U17" i="35"/>
  <c r="C35" i="37"/>
  <c r="U59" i="35"/>
  <c r="D30" i="27" s="1"/>
  <c r="E30" i="27" s="1"/>
  <c r="D35" i="37"/>
  <c r="H36" i="36"/>
  <c r="C37" i="37"/>
  <c r="U63" i="35"/>
  <c r="D32" i="27" s="1"/>
  <c r="E32" i="27" s="1"/>
  <c r="E45" i="37"/>
  <c r="E32" i="37"/>
  <c r="E33" i="37"/>
  <c r="E19" i="37"/>
  <c r="E21" i="37"/>
  <c r="E18" i="37"/>
  <c r="G23" i="36"/>
  <c r="G31" i="36"/>
  <c r="G15" i="36"/>
  <c r="G27" i="36"/>
  <c r="G17" i="36"/>
  <c r="G25" i="36"/>
  <c r="G42" i="36"/>
  <c r="G36" i="36"/>
  <c r="G70" i="36"/>
  <c r="G12" i="36"/>
  <c r="G26" i="36"/>
  <c r="G30" i="36"/>
  <c r="G24" i="36"/>
  <c r="G52" i="36"/>
  <c r="G66" i="36"/>
  <c r="G74" i="36"/>
  <c r="G78" i="36"/>
  <c r="G32" i="36"/>
  <c r="G20" i="36"/>
  <c r="G54" i="36"/>
  <c r="G64" i="36"/>
  <c r="G76" i="36"/>
  <c r="AC43" i="35"/>
  <c r="J42" i="36" s="1"/>
  <c r="I42" i="36"/>
  <c r="AC12" i="35"/>
  <c r="J11" i="36" s="1"/>
  <c r="AC44" i="35"/>
  <c r="J43" i="36" s="1"/>
  <c r="I43" i="36"/>
  <c r="W1326" i="2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F147" i="21"/>
  <c r="F148" i="21"/>
  <c r="E147" i="21"/>
  <c r="Q148" i="21"/>
  <c r="D41" i="21"/>
  <c r="D141" i="21"/>
  <c r="D42" i="21" s="1"/>
  <c r="E148" i="21"/>
  <c r="F47" i="21"/>
  <c r="D148" i="21"/>
  <c r="D19" i="21"/>
  <c r="D119" i="21"/>
  <c r="D20" i="21" s="1"/>
  <c r="D113" i="21"/>
  <c r="D14" i="21" s="1"/>
  <c r="D13" i="21"/>
  <c r="R148" i="21"/>
  <c r="R147" i="21"/>
  <c r="G148" i="21"/>
  <c r="D137" i="21"/>
  <c r="D38" i="21" s="1"/>
  <c r="D37" i="2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D32" i="1"/>
  <c r="D6" i="1"/>
  <c r="D44" i="1"/>
  <c r="D49" i="1"/>
  <c r="E25" i="29"/>
  <c r="S42" i="1"/>
  <c r="D38" i="1"/>
  <c r="S46" i="1"/>
  <c r="X25" i="29"/>
  <c r="D22" i="1"/>
  <c r="S38" i="1"/>
  <c r="D20" i="1"/>
  <c r="S48" i="1"/>
  <c r="R50" i="1"/>
  <c r="Q19" i="1"/>
  <c r="D14" i="1"/>
  <c r="Q50" i="1"/>
  <c r="U25" i="29"/>
  <c r="F49" i="1"/>
  <c r="Q21" i="1"/>
  <c r="Q49" i="1"/>
  <c r="T26" i="29" s="1"/>
  <c r="E49" i="1"/>
  <c r="E50" i="1"/>
  <c r="D46" i="1"/>
  <c r="C20" i="29"/>
  <c r="D42" i="1"/>
  <c r="I25" i="29"/>
  <c r="G50" i="1"/>
  <c r="S8" i="1"/>
  <c r="D28" i="1"/>
  <c r="G25" i="29"/>
  <c r="H25" i="29"/>
  <c r="D40" i="1"/>
  <c r="D36" i="1"/>
  <c r="R49" i="1"/>
  <c r="C11" i="29"/>
  <c r="F50" i="1"/>
  <c r="C22" i="29"/>
  <c r="D24" i="1"/>
  <c r="D50" i="1"/>
  <c r="Q41" i="1"/>
  <c r="D25" i="29"/>
  <c r="C8" i="29"/>
  <c r="W25" i="29"/>
  <c r="S6" i="1"/>
  <c r="Q37" i="1"/>
  <c r="F25" i="29"/>
  <c r="I12" i="36" l="1"/>
  <c r="AC13" i="35"/>
  <c r="J12" i="36" s="1"/>
  <c r="G13" i="36"/>
  <c r="AB14" i="35"/>
  <c r="U11" i="35"/>
  <c r="AB11" i="35" s="1"/>
  <c r="AC11" i="35" s="1"/>
  <c r="J10" i="36" s="1"/>
  <c r="H36" i="27"/>
  <c r="AL34" i="29" s="1"/>
  <c r="F40" i="31"/>
  <c r="D40" i="31"/>
  <c r="P40" i="31"/>
  <c r="E15" i="37"/>
  <c r="J40" i="31"/>
  <c r="O40" i="31"/>
  <c r="H40" i="31"/>
  <c r="E40" i="31"/>
  <c r="K40" i="31"/>
  <c r="N40" i="31"/>
  <c r="AI38" i="29"/>
  <c r="AJ5" i="29"/>
  <c r="F41" i="27"/>
  <c r="H40" i="27"/>
  <c r="AL38" i="29" s="1"/>
  <c r="Q40" i="31"/>
  <c r="I40" i="31"/>
  <c r="C40" i="31"/>
  <c r="M40" i="31"/>
  <c r="G40" i="31"/>
  <c r="B40" i="31"/>
  <c r="R40" i="31"/>
  <c r="F32" i="31"/>
  <c r="N32" i="31"/>
  <c r="Q32" i="31"/>
  <c r="K32" i="31"/>
  <c r="O32" i="31"/>
  <c r="AI30" i="29"/>
  <c r="E32" i="31"/>
  <c r="G32" i="27"/>
  <c r="AK30" i="29" s="1"/>
  <c r="M32" i="31"/>
  <c r="J32" i="31"/>
  <c r="L32" i="31"/>
  <c r="C32" i="31"/>
  <c r="R32" i="31"/>
  <c r="B32" i="31"/>
  <c r="P32" i="31"/>
  <c r="H32" i="31"/>
  <c r="D32" i="31"/>
  <c r="G32" i="31"/>
  <c r="I32" i="31"/>
  <c r="H32" i="27"/>
  <c r="I32" i="27" s="1"/>
  <c r="AM30" i="29" s="1"/>
  <c r="B30" i="31"/>
  <c r="M30" i="31"/>
  <c r="R30" i="31"/>
  <c r="K30" i="31"/>
  <c r="Q30" i="31"/>
  <c r="E30" i="31"/>
  <c r="G30" i="31"/>
  <c r="J30" i="31"/>
  <c r="D30" i="31"/>
  <c r="AI28" i="29"/>
  <c r="O30" i="31"/>
  <c r="N30" i="31"/>
  <c r="P30" i="31"/>
  <c r="F30" i="31"/>
  <c r="H30" i="31"/>
  <c r="I30" i="31"/>
  <c r="L30" i="31"/>
  <c r="G30" i="27"/>
  <c r="AK28" i="29" s="1"/>
  <c r="C30" i="31"/>
  <c r="E14" i="27"/>
  <c r="F14" i="31" s="1"/>
  <c r="D25" i="27"/>
  <c r="E25" i="27" s="1"/>
  <c r="I25" i="31" s="1"/>
  <c r="E10" i="27"/>
  <c r="H10" i="31" s="1"/>
  <c r="D23" i="27"/>
  <c r="E23" i="27" s="1"/>
  <c r="G20" i="31"/>
  <c r="Q20" i="31"/>
  <c r="H20" i="31"/>
  <c r="C20" i="31"/>
  <c r="M20" i="31"/>
  <c r="P20" i="31"/>
  <c r="E20" i="31"/>
  <c r="R20" i="31"/>
  <c r="I20" i="31"/>
  <c r="J20" i="31"/>
  <c r="D20" i="31"/>
  <c r="AI18" i="29"/>
  <c r="F20" i="31"/>
  <c r="O20" i="31"/>
  <c r="K20" i="31"/>
  <c r="B20" i="31"/>
  <c r="L20" i="31"/>
  <c r="G20" i="27"/>
  <c r="AK18" i="29" s="1"/>
  <c r="N20" i="31"/>
  <c r="G34" i="36"/>
  <c r="D18" i="27"/>
  <c r="E18" i="27" s="1"/>
  <c r="G48" i="36"/>
  <c r="G28" i="36"/>
  <c r="D15" i="27"/>
  <c r="E15" i="27" s="1"/>
  <c r="G18" i="36"/>
  <c r="E17" i="37"/>
  <c r="D12" i="27"/>
  <c r="E12" i="27" s="1"/>
  <c r="E14" i="37"/>
  <c r="D9" i="27"/>
  <c r="E9" i="27" s="1"/>
  <c r="G14" i="36"/>
  <c r="D8" i="27"/>
  <c r="E8" i="27" s="1"/>
  <c r="D6" i="27"/>
  <c r="E6" i="27" s="1"/>
  <c r="G6" i="27" s="1"/>
  <c r="G61" i="36"/>
  <c r="E27" i="27"/>
  <c r="G72" i="36"/>
  <c r="E38" i="27"/>
  <c r="G49" i="36"/>
  <c r="G62" i="36"/>
  <c r="E28" i="27"/>
  <c r="G58" i="36"/>
  <c r="E24" i="27"/>
  <c r="G41" i="36"/>
  <c r="E7" i="27"/>
  <c r="G45" i="36"/>
  <c r="E11" i="27"/>
  <c r="D21" i="31"/>
  <c r="AI19" i="29"/>
  <c r="H21" i="31"/>
  <c r="O21" i="31"/>
  <c r="Q21" i="31"/>
  <c r="N21" i="31"/>
  <c r="G21" i="31"/>
  <c r="F21" i="31"/>
  <c r="M21" i="31"/>
  <c r="E21" i="31"/>
  <c r="P21" i="31"/>
  <c r="K21" i="31"/>
  <c r="R21" i="31"/>
  <c r="J21" i="31"/>
  <c r="B21" i="31"/>
  <c r="I21" i="31"/>
  <c r="L21" i="31"/>
  <c r="G21" i="27"/>
  <c r="AK19" i="29" s="1"/>
  <c r="C21" i="31"/>
  <c r="H21" i="27"/>
  <c r="G46" i="36"/>
  <c r="E27" i="37"/>
  <c r="G56" i="36"/>
  <c r="E22" i="27"/>
  <c r="P31" i="31"/>
  <c r="D31" i="31"/>
  <c r="O31" i="31"/>
  <c r="G31" i="31"/>
  <c r="AI29" i="29"/>
  <c r="J31" i="31"/>
  <c r="B31" i="31"/>
  <c r="H31" i="31"/>
  <c r="K31" i="31"/>
  <c r="R31" i="31"/>
  <c r="I31" i="31"/>
  <c r="L31" i="31"/>
  <c r="E31" i="31"/>
  <c r="Q31" i="31"/>
  <c r="M31" i="31"/>
  <c r="N31" i="31"/>
  <c r="C31" i="31"/>
  <c r="F31" i="31"/>
  <c r="G31" i="27"/>
  <c r="AK29" i="29" s="1"/>
  <c r="H31" i="27"/>
  <c r="E40" i="37"/>
  <c r="E34" i="27"/>
  <c r="E31" i="37"/>
  <c r="E16" i="27"/>
  <c r="G69" i="36"/>
  <c r="E35" i="27"/>
  <c r="H17" i="31"/>
  <c r="G17" i="31"/>
  <c r="N17" i="31"/>
  <c r="J17" i="31"/>
  <c r="O17" i="31"/>
  <c r="E17" i="31"/>
  <c r="AI15" i="29"/>
  <c r="L17" i="31"/>
  <c r="K17" i="31"/>
  <c r="I17" i="31"/>
  <c r="R17" i="31"/>
  <c r="P17" i="31"/>
  <c r="Q17" i="31"/>
  <c r="D17" i="31"/>
  <c r="C17" i="31"/>
  <c r="F17" i="31"/>
  <c r="B17" i="31"/>
  <c r="M17" i="31"/>
  <c r="G17" i="27"/>
  <c r="AK15" i="29" s="1"/>
  <c r="G37" i="27"/>
  <c r="AK35" i="29" s="1"/>
  <c r="L37" i="31"/>
  <c r="D37" i="31"/>
  <c r="H37" i="31"/>
  <c r="P37" i="31"/>
  <c r="J37" i="31"/>
  <c r="Q37" i="31"/>
  <c r="I37" i="31"/>
  <c r="B37" i="31"/>
  <c r="M37" i="31"/>
  <c r="E37" i="31"/>
  <c r="K37" i="31"/>
  <c r="N37" i="31"/>
  <c r="F37" i="31"/>
  <c r="O37" i="31"/>
  <c r="AI35" i="29"/>
  <c r="G37" i="31"/>
  <c r="C37" i="31"/>
  <c r="R37" i="31"/>
  <c r="H37" i="27"/>
  <c r="J19" i="31"/>
  <c r="L19" i="31"/>
  <c r="G19" i="27"/>
  <c r="AK17" i="29" s="1"/>
  <c r="O19" i="31"/>
  <c r="E19" i="31"/>
  <c r="P19" i="31"/>
  <c r="K19" i="31"/>
  <c r="M19" i="31"/>
  <c r="AI17" i="29"/>
  <c r="N19" i="31"/>
  <c r="F19" i="31"/>
  <c r="D19" i="31"/>
  <c r="H19" i="31"/>
  <c r="I19" i="31"/>
  <c r="R19" i="31"/>
  <c r="C19" i="31"/>
  <c r="Q19" i="31"/>
  <c r="G19" i="31"/>
  <c r="B19" i="31"/>
  <c r="G29" i="27"/>
  <c r="AK27" i="29" s="1"/>
  <c r="G29" i="31"/>
  <c r="R29" i="31"/>
  <c r="K29" i="31"/>
  <c r="N29" i="31"/>
  <c r="J29" i="31"/>
  <c r="I29" i="31"/>
  <c r="AI27" i="29"/>
  <c r="H29" i="31"/>
  <c r="O29" i="31"/>
  <c r="F29" i="31"/>
  <c r="L29" i="31"/>
  <c r="C29" i="31"/>
  <c r="Q29" i="31"/>
  <c r="M29" i="31"/>
  <c r="E29" i="31"/>
  <c r="P29" i="31"/>
  <c r="D29" i="31"/>
  <c r="B29" i="31"/>
  <c r="H29" i="27"/>
  <c r="G73" i="36"/>
  <c r="E39" i="27"/>
  <c r="G57" i="36"/>
  <c r="G67" i="36"/>
  <c r="E33" i="27"/>
  <c r="G60" i="36"/>
  <c r="E26" i="27"/>
  <c r="L13" i="31"/>
  <c r="M13" i="31"/>
  <c r="J13" i="31"/>
  <c r="G13" i="31"/>
  <c r="D13" i="31"/>
  <c r="R13" i="31"/>
  <c r="P13" i="31"/>
  <c r="Q13" i="31"/>
  <c r="N13" i="31"/>
  <c r="K13" i="31"/>
  <c r="E13" i="31"/>
  <c r="B13" i="31"/>
  <c r="O13" i="31"/>
  <c r="AI11" i="29"/>
  <c r="H13" i="31"/>
  <c r="I13" i="31"/>
  <c r="F13" i="31"/>
  <c r="C13" i="31"/>
  <c r="G13" i="27"/>
  <c r="AK11" i="29" s="1"/>
  <c r="G40" i="36"/>
  <c r="G22" i="36"/>
  <c r="E13" i="37"/>
  <c r="E28" i="37"/>
  <c r="E30" i="37"/>
  <c r="E52" i="38"/>
  <c r="E51" i="38"/>
  <c r="E47" i="38"/>
  <c r="E26" i="37"/>
  <c r="E54" i="38"/>
  <c r="G44" i="36"/>
  <c r="G49" i="38"/>
  <c r="E20" i="37"/>
  <c r="E29" i="37"/>
  <c r="E48" i="38"/>
  <c r="E53" i="38"/>
  <c r="E25" i="37"/>
  <c r="G43" i="36"/>
  <c r="E23" i="37"/>
  <c r="E49" i="38"/>
  <c r="G47" i="38"/>
  <c r="D57" i="38"/>
  <c r="G50" i="38"/>
  <c r="G51" i="38"/>
  <c r="G53" i="38"/>
  <c r="G48" i="38"/>
  <c r="G52" i="38"/>
  <c r="E50" i="38"/>
  <c r="G54" i="38"/>
  <c r="G21" i="36"/>
  <c r="E43" i="37"/>
  <c r="G38" i="36"/>
  <c r="G68" i="36"/>
  <c r="G50" i="36"/>
  <c r="E34" i="37"/>
  <c r="E12" i="37"/>
  <c r="E42" i="37"/>
  <c r="E36" i="37"/>
  <c r="G11" i="36"/>
  <c r="G33" i="36"/>
  <c r="E24" i="37"/>
  <c r="G29" i="36"/>
  <c r="G16" i="36"/>
  <c r="E35" i="37"/>
  <c r="E37" i="37"/>
  <c r="V1031" i="21"/>
  <c r="D140" i="21"/>
  <c r="F40" i="21" s="1"/>
  <c r="F39" i="21"/>
  <c r="F41" i="21"/>
  <c r="D142" i="21"/>
  <c r="F42" i="21" s="1"/>
  <c r="D124" i="21"/>
  <c r="F24" i="21" s="1"/>
  <c r="F23" i="21"/>
  <c r="F35" i="21"/>
  <c r="D136" i="21"/>
  <c r="F36" i="21" s="1"/>
  <c r="F45" i="21"/>
  <c r="N45" i="21" s="1"/>
  <c r="D146" i="21"/>
  <c r="F46" i="21" s="1"/>
  <c r="D128" i="21"/>
  <c r="F28" i="21" s="1"/>
  <c r="F27" i="21"/>
  <c r="F31" i="21"/>
  <c r="D132" i="21"/>
  <c r="F32" i="21" s="1"/>
  <c r="F13" i="21"/>
  <c r="D114" i="21"/>
  <c r="F14" i="21" s="1"/>
  <c r="D106" i="21"/>
  <c r="F6" i="21" s="1"/>
  <c r="F5" i="21"/>
  <c r="N5" i="21" s="1"/>
  <c r="F21" i="21"/>
  <c r="D122" i="21"/>
  <c r="F22" i="21" s="1"/>
  <c r="D138" i="21"/>
  <c r="F38" i="21" s="1"/>
  <c r="F37" i="21"/>
  <c r="D144" i="21"/>
  <c r="F44" i="21" s="1"/>
  <c r="N44" i="21" s="1"/>
  <c r="F43" i="21"/>
  <c r="F19" i="21"/>
  <c r="D120" i="21"/>
  <c r="F20" i="21" s="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S146" i="21"/>
  <c r="S142" i="21"/>
  <c r="S148" i="21"/>
  <c r="S138" i="21"/>
  <c r="S108" i="21"/>
  <c r="S106" i="21"/>
  <c r="R149" i="21"/>
  <c r="F150" i="21"/>
  <c r="G150" i="21"/>
  <c r="F149" i="21"/>
  <c r="E149" i="21"/>
  <c r="Q137" i="21"/>
  <c r="Q141" i="21"/>
  <c r="Q150" i="21"/>
  <c r="E150" i="21"/>
  <c r="F49" i="21"/>
  <c r="D150" i="21"/>
  <c r="Q121" i="21"/>
  <c r="Q119" i="21"/>
  <c r="D149" i="21"/>
  <c r="D49" i="21"/>
  <c r="R150" i="21"/>
  <c r="Q149"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E19" i="21"/>
  <c r="E41" i="21"/>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F48" i="21"/>
  <c r="H47" i="21" s="1"/>
  <c r="I47" i="21" s="1"/>
  <c r="N48" i="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E37" i="21"/>
  <c r="E13" i="21"/>
  <c r="F4" i="29"/>
  <c r="Q51" i="1"/>
  <c r="F13" i="29"/>
  <c r="Q52" i="1"/>
  <c r="P25" i="29"/>
  <c r="X26" i="29"/>
  <c r="F21" i="29"/>
  <c r="R52" i="1"/>
  <c r="F52" i="1"/>
  <c r="W26" i="29"/>
  <c r="F51" i="1"/>
  <c r="E52" i="1"/>
  <c r="F19" i="29"/>
  <c r="G52" i="1"/>
  <c r="F15" i="29"/>
  <c r="H26" i="29"/>
  <c r="F23" i="29"/>
  <c r="D26" i="29"/>
  <c r="I26" i="29"/>
  <c r="T20" i="29"/>
  <c r="R51" i="1"/>
  <c r="F12" i="29"/>
  <c r="D52" i="1"/>
  <c r="Y24" i="29"/>
  <c r="G26" i="29"/>
  <c r="F17" i="29"/>
  <c r="U26" i="29"/>
  <c r="Y25" i="29"/>
  <c r="F24" i="29"/>
  <c r="E26" i="29"/>
  <c r="S52" i="1"/>
  <c r="T22" i="29"/>
  <c r="Y22" i="29"/>
  <c r="Y4" i="29"/>
  <c r="Y5" i="29"/>
  <c r="Y20" i="29"/>
  <c r="E51" i="1"/>
  <c r="F22" i="29"/>
  <c r="F20" i="29"/>
  <c r="C26" i="29"/>
  <c r="T11" i="29"/>
  <c r="F11" i="29"/>
  <c r="F26" i="29"/>
  <c r="T12" i="29"/>
  <c r="F8" i="29"/>
  <c r="I13" i="36" l="1"/>
  <c r="AC14" i="35"/>
  <c r="J13" i="36" s="1"/>
  <c r="J80" i="36" s="1"/>
  <c r="G10" i="36"/>
  <c r="G80" i="36" s="1"/>
  <c r="I10" i="36"/>
  <c r="E11" i="37"/>
  <c r="I36" i="27"/>
  <c r="AM34" i="29" s="1"/>
  <c r="I40" i="27"/>
  <c r="AM38" i="29" s="1"/>
  <c r="N14" i="31"/>
  <c r="K14" i="31"/>
  <c r="AL30" i="29"/>
  <c r="P14" i="31"/>
  <c r="L14" i="31"/>
  <c r="Q14" i="31"/>
  <c r="E14" i="31"/>
  <c r="C14" i="31"/>
  <c r="H14" i="31"/>
  <c r="AI12" i="29"/>
  <c r="B14" i="31"/>
  <c r="G14" i="27"/>
  <c r="AK12" i="29" s="1"/>
  <c r="R14" i="31"/>
  <c r="D14" i="31"/>
  <c r="O14" i="31"/>
  <c r="M14" i="31"/>
  <c r="G14" i="31"/>
  <c r="J14" i="31"/>
  <c r="I14" i="31"/>
  <c r="J25" i="31"/>
  <c r="P25" i="31"/>
  <c r="O10" i="31"/>
  <c r="L25" i="31"/>
  <c r="H25" i="31"/>
  <c r="G10" i="31"/>
  <c r="I10" i="31"/>
  <c r="AI8" i="29"/>
  <c r="F25" i="31"/>
  <c r="G25" i="31"/>
  <c r="AI23" i="29"/>
  <c r="K10" i="31"/>
  <c r="H25" i="27"/>
  <c r="AL23" i="29" s="1"/>
  <c r="C25" i="31"/>
  <c r="B25" i="31"/>
  <c r="E10" i="31"/>
  <c r="F10" i="31"/>
  <c r="R10" i="31"/>
  <c r="N10" i="31"/>
  <c r="M10" i="31"/>
  <c r="M25" i="31"/>
  <c r="D25" i="31"/>
  <c r="O25" i="31"/>
  <c r="E25" i="31"/>
  <c r="G25" i="27"/>
  <c r="AK23" i="29" s="1"/>
  <c r="L10" i="31"/>
  <c r="J10" i="31"/>
  <c r="G10" i="27"/>
  <c r="AK8" i="29" s="1"/>
  <c r="D10" i="31"/>
  <c r="P10" i="31"/>
  <c r="B10" i="31"/>
  <c r="C10" i="31"/>
  <c r="Q10" i="31"/>
  <c r="Q25" i="31"/>
  <c r="K25" i="31"/>
  <c r="N25" i="31"/>
  <c r="R25" i="31"/>
  <c r="G18" i="27"/>
  <c r="AK16" i="29" s="1"/>
  <c r="B18" i="31"/>
  <c r="F18" i="31"/>
  <c r="L18" i="31"/>
  <c r="P18" i="31"/>
  <c r="AI16" i="29"/>
  <c r="J18" i="31"/>
  <c r="E18" i="31"/>
  <c r="G18" i="31"/>
  <c r="C18" i="31"/>
  <c r="O18" i="31"/>
  <c r="N18" i="31"/>
  <c r="I18" i="31"/>
  <c r="R18" i="31"/>
  <c r="M18" i="31"/>
  <c r="Q18" i="31"/>
  <c r="D18" i="31"/>
  <c r="H18" i="31"/>
  <c r="H18" i="27"/>
  <c r="K18" i="31"/>
  <c r="O8" i="31"/>
  <c r="K8" i="31"/>
  <c r="N8" i="31"/>
  <c r="I8" i="31"/>
  <c r="Q8" i="31"/>
  <c r="E8" i="31"/>
  <c r="R8" i="31"/>
  <c r="D8" i="31"/>
  <c r="H8" i="27"/>
  <c r="AI6" i="29"/>
  <c r="M8" i="31"/>
  <c r="G8" i="31"/>
  <c r="C8" i="31"/>
  <c r="F8" i="31"/>
  <c r="B8" i="31"/>
  <c r="J8" i="31"/>
  <c r="G8" i="27"/>
  <c r="AK6" i="29" s="1"/>
  <c r="H8" i="31"/>
  <c r="P8" i="31"/>
  <c r="L8" i="31"/>
  <c r="Q35" i="31"/>
  <c r="K35" i="31"/>
  <c r="C35" i="31"/>
  <c r="R35" i="31"/>
  <c r="P35" i="31"/>
  <c r="G35" i="31"/>
  <c r="J35" i="31"/>
  <c r="AI33" i="29"/>
  <c r="O35" i="31"/>
  <c r="N35" i="31"/>
  <c r="G35" i="27"/>
  <c r="AK33" i="29" s="1"/>
  <c r="D35" i="31"/>
  <c r="H35" i="31"/>
  <c r="I35" i="31"/>
  <c r="M35" i="31"/>
  <c r="L35" i="31"/>
  <c r="E35" i="31"/>
  <c r="F35" i="31"/>
  <c r="B35" i="31"/>
  <c r="H35" i="27"/>
  <c r="I9" i="31"/>
  <c r="J9" i="31"/>
  <c r="N9" i="31"/>
  <c r="E9" i="31"/>
  <c r="G9" i="27"/>
  <c r="AK7" i="29" s="1"/>
  <c r="O9" i="31"/>
  <c r="AI7" i="29"/>
  <c r="G9" i="31"/>
  <c r="K9" i="31"/>
  <c r="R9" i="31"/>
  <c r="F9" i="31"/>
  <c r="B9" i="31"/>
  <c r="C9" i="31"/>
  <c r="L9" i="31"/>
  <c r="P9" i="31"/>
  <c r="H9" i="31"/>
  <c r="D9" i="31"/>
  <c r="M9" i="31"/>
  <c r="Q9" i="31"/>
  <c r="H9" i="27"/>
  <c r="M33" i="31"/>
  <c r="J33" i="31"/>
  <c r="G33" i="31"/>
  <c r="H33" i="31"/>
  <c r="B33" i="31"/>
  <c r="O33" i="31"/>
  <c r="AI31" i="29"/>
  <c r="Q33" i="31"/>
  <c r="N33" i="31"/>
  <c r="K33" i="31"/>
  <c r="L33" i="31"/>
  <c r="E33" i="31"/>
  <c r="R33" i="31"/>
  <c r="P33" i="31"/>
  <c r="I33" i="31"/>
  <c r="F33" i="31"/>
  <c r="C33" i="31"/>
  <c r="D33" i="31"/>
  <c r="G33" i="27"/>
  <c r="AK31" i="29" s="1"/>
  <c r="K39" i="31"/>
  <c r="P39" i="31"/>
  <c r="N39" i="31"/>
  <c r="I39" i="31"/>
  <c r="H39" i="31"/>
  <c r="O39" i="31"/>
  <c r="AI37" i="29"/>
  <c r="D39" i="31"/>
  <c r="B39" i="31"/>
  <c r="R39" i="31"/>
  <c r="M39" i="31"/>
  <c r="F39" i="31"/>
  <c r="E39" i="31"/>
  <c r="L39" i="31"/>
  <c r="J39" i="31"/>
  <c r="Q39" i="31"/>
  <c r="G39" i="31"/>
  <c r="C39" i="31"/>
  <c r="G39" i="27"/>
  <c r="AK37" i="29" s="1"/>
  <c r="H39" i="27"/>
  <c r="AI5" i="29"/>
  <c r="G7" i="27"/>
  <c r="AK5" i="29" s="1"/>
  <c r="AI26" i="29"/>
  <c r="G28" i="31"/>
  <c r="I28" i="31"/>
  <c r="C28" i="31"/>
  <c r="K28" i="31"/>
  <c r="R28" i="31"/>
  <c r="G28" i="27"/>
  <c r="AK26" i="29" s="1"/>
  <c r="H28" i="31"/>
  <c r="L28" i="31"/>
  <c r="O28" i="31"/>
  <c r="J28" i="31"/>
  <c r="D28" i="31"/>
  <c r="M28" i="31"/>
  <c r="P28" i="31"/>
  <c r="E28" i="31"/>
  <c r="F28" i="31"/>
  <c r="N28" i="31"/>
  <c r="B28" i="31"/>
  <c r="Q28" i="31"/>
  <c r="G38" i="27"/>
  <c r="AK36" i="29" s="1"/>
  <c r="B38" i="31"/>
  <c r="Q38" i="31"/>
  <c r="K38" i="31"/>
  <c r="H38" i="31"/>
  <c r="G38" i="31"/>
  <c r="D38" i="31"/>
  <c r="E38" i="31"/>
  <c r="N38" i="31"/>
  <c r="C38" i="31"/>
  <c r="I38" i="31"/>
  <c r="P38" i="31"/>
  <c r="O38" i="31"/>
  <c r="L38" i="31"/>
  <c r="J38" i="31"/>
  <c r="R38" i="31"/>
  <c r="AI36" i="29"/>
  <c r="M38" i="31"/>
  <c r="F38" i="31"/>
  <c r="H38" i="27"/>
  <c r="AL35" i="29"/>
  <c r="I37" i="27"/>
  <c r="AM35" i="29" s="1"/>
  <c r="AL19" i="29"/>
  <c r="I21" i="27"/>
  <c r="AM19" i="29" s="1"/>
  <c r="E26" i="31"/>
  <c r="L26" i="31"/>
  <c r="I26" i="31"/>
  <c r="P26" i="31"/>
  <c r="G26" i="31"/>
  <c r="G26" i="27"/>
  <c r="AK24" i="29" s="1"/>
  <c r="B26" i="31"/>
  <c r="M26" i="31"/>
  <c r="C26" i="31"/>
  <c r="F26" i="31"/>
  <c r="O26" i="31"/>
  <c r="N26" i="31"/>
  <c r="AI24" i="29"/>
  <c r="R26" i="31"/>
  <c r="J26" i="31"/>
  <c r="Q26" i="31"/>
  <c r="H26" i="31"/>
  <c r="D26" i="31"/>
  <c r="K26" i="31"/>
  <c r="C23" i="31"/>
  <c r="R23" i="31"/>
  <c r="E23" i="31"/>
  <c r="D23" i="31"/>
  <c r="G23" i="27"/>
  <c r="AK21" i="29" s="1"/>
  <c r="B23" i="31"/>
  <c r="L23" i="31"/>
  <c r="M23" i="31"/>
  <c r="F23" i="31"/>
  <c r="N23" i="31"/>
  <c r="AI21" i="29"/>
  <c r="K23" i="31"/>
  <c r="I23" i="31"/>
  <c r="Q23" i="31"/>
  <c r="H23" i="31"/>
  <c r="P23" i="31"/>
  <c r="G23" i="31"/>
  <c r="O23" i="31"/>
  <c r="J23" i="31"/>
  <c r="AL27" i="29"/>
  <c r="I29" i="27"/>
  <c r="AM27" i="29" s="1"/>
  <c r="K11" i="31"/>
  <c r="C11" i="31"/>
  <c r="J11" i="31"/>
  <c r="P11" i="31"/>
  <c r="R11" i="31"/>
  <c r="AI9" i="29"/>
  <c r="L11" i="31"/>
  <c r="D11" i="31"/>
  <c r="H11" i="31"/>
  <c r="B11" i="31"/>
  <c r="M11" i="31"/>
  <c r="Q11" i="31"/>
  <c r="N11" i="31"/>
  <c r="F11" i="31"/>
  <c r="G11" i="27"/>
  <c r="AK9" i="29" s="1"/>
  <c r="I11" i="31"/>
  <c r="O11" i="31"/>
  <c r="E11" i="31"/>
  <c r="G11" i="31"/>
  <c r="K24" i="31"/>
  <c r="L24" i="31"/>
  <c r="N24" i="31"/>
  <c r="G24" i="27"/>
  <c r="AK22" i="29" s="1"/>
  <c r="M24" i="31"/>
  <c r="D24" i="31"/>
  <c r="C24" i="31"/>
  <c r="R24" i="31"/>
  <c r="H24" i="31"/>
  <c r="F24" i="31"/>
  <c r="Q24" i="31"/>
  <c r="B24" i="31"/>
  <c r="G24" i="31"/>
  <c r="P24" i="31"/>
  <c r="AI22" i="29"/>
  <c r="J24" i="31"/>
  <c r="E24" i="31"/>
  <c r="O24" i="31"/>
  <c r="I24" i="31"/>
  <c r="F15" i="31"/>
  <c r="N15" i="31"/>
  <c r="R15" i="31"/>
  <c r="J15" i="31"/>
  <c r="E15" i="31"/>
  <c r="C15" i="31"/>
  <c r="K15" i="31"/>
  <c r="P15" i="31"/>
  <c r="O15" i="31"/>
  <c r="M15" i="31"/>
  <c r="Q15" i="31"/>
  <c r="G15" i="27"/>
  <c r="AK13" i="29" s="1"/>
  <c r="D15" i="31"/>
  <c r="L15" i="31"/>
  <c r="G15" i="31"/>
  <c r="B15" i="31"/>
  <c r="H15" i="31"/>
  <c r="AI13" i="29"/>
  <c r="I15" i="31"/>
  <c r="K27" i="31"/>
  <c r="AI25" i="29"/>
  <c r="G27" i="27"/>
  <c r="AK25" i="29" s="1"/>
  <c r="H27" i="31"/>
  <c r="J27" i="31"/>
  <c r="B27" i="31"/>
  <c r="N27" i="31"/>
  <c r="I27" i="31"/>
  <c r="L27" i="31"/>
  <c r="E27" i="31"/>
  <c r="Q27" i="31"/>
  <c r="F27" i="31"/>
  <c r="G27" i="31"/>
  <c r="D27" i="31"/>
  <c r="R27" i="31"/>
  <c r="P27" i="31"/>
  <c r="M27" i="31"/>
  <c r="O27" i="31"/>
  <c r="C27" i="31"/>
  <c r="E34" i="31"/>
  <c r="L34" i="31"/>
  <c r="P34" i="31"/>
  <c r="H34" i="31"/>
  <c r="F34" i="31"/>
  <c r="O34" i="31"/>
  <c r="AI32" i="29"/>
  <c r="B34" i="31"/>
  <c r="M34" i="31"/>
  <c r="N34" i="31"/>
  <c r="Q34" i="31"/>
  <c r="G34" i="31"/>
  <c r="G34" i="27"/>
  <c r="AK32" i="29" s="1"/>
  <c r="R34" i="31"/>
  <c r="J34" i="31"/>
  <c r="I34" i="31"/>
  <c r="K34" i="31"/>
  <c r="D34" i="31"/>
  <c r="C34" i="31"/>
  <c r="H34" i="27"/>
  <c r="K16" i="31"/>
  <c r="Q16" i="31"/>
  <c r="L16" i="31"/>
  <c r="E16" i="31"/>
  <c r="AI14" i="29"/>
  <c r="N16" i="31"/>
  <c r="M16" i="31"/>
  <c r="R16" i="31"/>
  <c r="G16" i="27"/>
  <c r="AK14" i="29" s="1"/>
  <c r="D16" i="31"/>
  <c r="H16" i="31"/>
  <c r="B16" i="31"/>
  <c r="C16" i="31"/>
  <c r="F16" i="31"/>
  <c r="G16" i="31"/>
  <c r="P16" i="31"/>
  <c r="J16" i="31"/>
  <c r="I16" i="31"/>
  <c r="O16" i="31"/>
  <c r="H16" i="27"/>
  <c r="I31" i="27"/>
  <c r="AM29" i="29" s="1"/>
  <c r="AL29" i="29"/>
  <c r="G22" i="27"/>
  <c r="AK20" i="29" s="1"/>
  <c r="R22" i="31"/>
  <c r="AI20" i="29"/>
  <c r="N22" i="31"/>
  <c r="G22" i="31"/>
  <c r="H22" i="31"/>
  <c r="C22" i="31"/>
  <c r="F22" i="31"/>
  <c r="B22" i="31"/>
  <c r="Q22" i="31"/>
  <c r="J22" i="31"/>
  <c r="E22" i="31"/>
  <c r="P22" i="31"/>
  <c r="M22" i="31"/>
  <c r="I22" i="31"/>
  <c r="D22" i="31"/>
  <c r="O22" i="31"/>
  <c r="K22" i="31"/>
  <c r="L22" i="31"/>
  <c r="J12" i="31"/>
  <c r="C12" i="31"/>
  <c r="I12" i="31"/>
  <c r="F12" i="31"/>
  <c r="D12" i="31"/>
  <c r="M12" i="31"/>
  <c r="H12" i="31"/>
  <c r="N12" i="31"/>
  <c r="E12" i="31"/>
  <c r="P12" i="31"/>
  <c r="K12" i="31"/>
  <c r="B12" i="31"/>
  <c r="G12" i="27"/>
  <c r="AK10" i="29" s="1"/>
  <c r="L12" i="31"/>
  <c r="R12" i="31"/>
  <c r="Q12" i="31"/>
  <c r="AI10" i="29"/>
  <c r="G12" i="31"/>
  <c r="O12" i="31"/>
  <c r="AI4" i="29"/>
  <c r="F60" i="27"/>
  <c r="F63" i="27"/>
  <c r="F53" i="27"/>
  <c r="F62" i="27"/>
  <c r="F64" i="27"/>
  <c r="F58" i="27"/>
  <c r="F65" i="27"/>
  <c r="F54" i="27"/>
  <c r="F56" i="27"/>
  <c r="F59" i="27"/>
  <c r="F51" i="27"/>
  <c r="E41" i="27"/>
  <c r="F55" i="27"/>
  <c r="F52" i="27"/>
  <c r="F57" i="27"/>
  <c r="F61" i="27"/>
  <c r="F50" i="27"/>
  <c r="D48" i="37"/>
  <c r="D55" i="37"/>
  <c r="G50" i="37"/>
  <c r="G53" i="37"/>
  <c r="G51" i="37"/>
  <c r="G52" i="37"/>
  <c r="A58" i="37"/>
  <c r="D54" i="37"/>
  <c r="G48" i="37"/>
  <c r="D49" i="37"/>
  <c r="G49" i="37"/>
  <c r="D52" i="37"/>
  <c r="D51" i="37"/>
  <c r="D53" i="37"/>
  <c r="G55" i="37"/>
  <c r="D50" i="37"/>
  <c r="G54" i="37"/>
  <c r="V731" i="21"/>
  <c r="H27" i="21"/>
  <c r="I27" i="21" s="1"/>
  <c r="N28" i="1" s="1"/>
  <c r="N46" i="21"/>
  <c r="P45" i="21" s="1"/>
  <c r="Q45" i="21" s="1"/>
  <c r="Z46" i="1" s="1"/>
  <c r="H19" i="21"/>
  <c r="I19" i="21" s="1"/>
  <c r="N20" i="1" s="1"/>
  <c r="N19" i="1" s="1"/>
  <c r="H31" i="21"/>
  <c r="I31" i="21" s="1"/>
  <c r="N32" i="1" s="1"/>
  <c r="N6" i="21"/>
  <c r="P5" i="21" s="1"/>
  <c r="Q5" i="21" s="1"/>
  <c r="Z6" i="1" s="1"/>
  <c r="X529" i="21"/>
  <c r="V529" i="21" s="1"/>
  <c r="D53" i="15"/>
  <c r="AA516" i="21"/>
  <c r="G53" i="15" s="1"/>
  <c r="C55" i="15"/>
  <c r="Z518" i="21"/>
  <c r="E55" i="15" s="1"/>
  <c r="W519" i="21"/>
  <c r="X518" i="21" s="1"/>
  <c r="W527" i="21"/>
  <c r="X1326" i="21"/>
  <c r="V1326" i="21" s="1"/>
  <c r="AA1319" i="21"/>
  <c r="H21" i="21"/>
  <c r="I21" i="21" s="1"/>
  <c r="N22" i="1" s="1"/>
  <c r="H13" i="21"/>
  <c r="I13" i="21" s="1"/>
  <c r="N14" i="1" s="1"/>
  <c r="H35" i="21"/>
  <c r="I35" i="21" s="1"/>
  <c r="N36" i="1" s="1"/>
  <c r="H41" i="21"/>
  <c r="I41" i="21" s="1"/>
  <c r="N42" i="1" s="1"/>
  <c r="H43" i="21"/>
  <c r="I43" i="21" s="1"/>
  <c r="N44" i="1" s="1"/>
  <c r="N43" i="21"/>
  <c r="P43" i="21" s="1"/>
  <c r="Q43" i="21" s="1"/>
  <c r="AA317" i="21"/>
  <c r="G54" i="12" s="1"/>
  <c r="D54" i="12"/>
  <c r="X328" i="21"/>
  <c r="V328" i="21" s="1"/>
  <c r="W326" i="21"/>
  <c r="Z319" i="21"/>
  <c r="E56" i="12" s="1"/>
  <c r="C56" i="12"/>
  <c r="W320" i="21"/>
  <c r="X319" i="21" s="1"/>
  <c r="H37" i="21"/>
  <c r="I37" i="21" s="1"/>
  <c r="N38" i="1" s="1"/>
  <c r="H5" i="21"/>
  <c r="I5" i="21" s="1"/>
  <c r="N6" i="1" s="1"/>
  <c r="H45" i="21"/>
  <c r="I45" i="21" s="1"/>
  <c r="N46" i="1" s="1"/>
  <c r="H23" i="21"/>
  <c r="I23" i="21" s="1"/>
  <c r="N24" i="1" s="1"/>
  <c r="H39" i="21"/>
  <c r="I39" i="21" s="1"/>
  <c r="N40" i="1" s="1"/>
  <c r="F50" i="21"/>
  <c r="H49" i="21" s="1"/>
  <c r="I49" i="21" s="1"/>
  <c r="N50" i="1" s="1"/>
  <c r="N49" i="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N47"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0" i="21"/>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P12" i="29"/>
  <c r="P26" i="29"/>
  <c r="P20" i="29"/>
  <c r="E54" i="1"/>
  <c r="P4" i="29"/>
  <c r="O22" i="29"/>
  <c r="P21" i="29"/>
  <c r="P15" i="29"/>
  <c r="P23" i="29"/>
  <c r="P17" i="29"/>
  <c r="R53" i="1"/>
  <c r="F53" i="1"/>
  <c r="Y27" i="29"/>
  <c r="P22" i="29"/>
  <c r="E27" i="29"/>
  <c r="AF4" i="29"/>
  <c r="P24" i="29"/>
  <c r="G54" i="1"/>
  <c r="Q54" i="1"/>
  <c r="R54" i="1"/>
  <c r="U27" i="29"/>
  <c r="H27" i="29"/>
  <c r="P11" i="29"/>
  <c r="F54" i="1"/>
  <c r="X27" i="29"/>
  <c r="I27" i="29"/>
  <c r="P13" i="29"/>
  <c r="P41" i="1"/>
  <c r="P19" i="1"/>
  <c r="D27" i="29"/>
  <c r="O8" i="29"/>
  <c r="F27" i="29"/>
  <c r="G27" i="29"/>
  <c r="T27" i="29"/>
  <c r="O11" i="29"/>
  <c r="O20" i="29"/>
  <c r="W27" i="29"/>
  <c r="P19" i="29"/>
  <c r="P8" i="29"/>
  <c r="AF24" i="29"/>
  <c r="E53" i="1"/>
  <c r="P49" i="1"/>
  <c r="I80" i="36" l="1"/>
  <c r="I25" i="27"/>
  <c r="AM23" i="29" s="1"/>
  <c r="AL16" i="29"/>
  <c r="I18" i="27"/>
  <c r="AM16" i="29" s="1"/>
  <c r="I8" i="27"/>
  <c r="AM6" i="29" s="1"/>
  <c r="AL6" i="29"/>
  <c r="I9" i="27"/>
  <c r="AM7" i="29" s="1"/>
  <c r="AL7" i="29"/>
  <c r="AL33" i="29"/>
  <c r="I35" i="27"/>
  <c r="AM33" i="29" s="1"/>
  <c r="AL14" i="29"/>
  <c r="I16" i="27"/>
  <c r="AM14" i="29" s="1"/>
  <c r="AL32" i="29"/>
  <c r="I34" i="27"/>
  <c r="AM32" i="29" s="1"/>
  <c r="I39" i="27"/>
  <c r="AM37" i="29" s="1"/>
  <c r="AL37" i="29"/>
  <c r="G61" i="27"/>
  <c r="AL36" i="29"/>
  <c r="I38" i="27"/>
  <c r="AM36" i="29" s="1"/>
  <c r="G54" i="27"/>
  <c r="G57" i="27"/>
  <c r="I65" i="27"/>
  <c r="G65" i="27"/>
  <c r="J65" i="27" s="1"/>
  <c r="AK4" i="29"/>
  <c r="G41" i="27"/>
  <c r="I51" i="27"/>
  <c r="G50" i="27"/>
  <c r="G55" i="27"/>
  <c r="I57" i="27"/>
  <c r="G56" i="27"/>
  <c r="G64" i="27"/>
  <c r="G60" i="27"/>
  <c r="G62" i="27"/>
  <c r="I63" i="27"/>
  <c r="G51" i="27"/>
  <c r="G53" i="27"/>
  <c r="I54" i="27"/>
  <c r="G52" i="27"/>
  <c r="I60" i="27"/>
  <c r="G59" i="27"/>
  <c r="G58" i="27"/>
  <c r="G63" i="27"/>
  <c r="D51" i="35"/>
  <c r="D50" i="36"/>
  <c r="D11" i="35"/>
  <c r="D10" i="36"/>
  <c r="D80" i="36" s="1"/>
  <c r="V27" i="21"/>
  <c r="X120" i="21"/>
  <c r="V121" i="21"/>
  <c r="X1220" i="21"/>
  <c r="V1221" i="21"/>
  <c r="V921" i="21"/>
  <c r="X920" i="21"/>
  <c r="V621" i="21"/>
  <c r="X620" i="21"/>
  <c r="N27" i="1"/>
  <c r="J37" i="21"/>
  <c r="J38" i="21" s="1"/>
  <c r="J19" i="21"/>
  <c r="J20" i="21" s="1"/>
  <c r="J13" i="21"/>
  <c r="J14" i="21" s="1"/>
  <c r="N31" i="1"/>
  <c r="N5" i="1"/>
  <c r="N21" i="1"/>
  <c r="N37" i="1"/>
  <c r="N23" i="1"/>
  <c r="W321" i="21"/>
  <c r="C57" i="12"/>
  <c r="W325" i="21"/>
  <c r="Z320" i="21"/>
  <c r="E57" i="12" s="1"/>
  <c r="N35" i="1"/>
  <c r="N43" i="1"/>
  <c r="N39" i="1"/>
  <c r="N41" i="1"/>
  <c r="W520" i="21"/>
  <c r="X519" i="21" s="1"/>
  <c r="W526" i="21"/>
  <c r="Z519" i="21"/>
  <c r="E56" i="15" s="1"/>
  <c r="C56" i="15"/>
  <c r="J41" i="21"/>
  <c r="J42" i="21" s="1"/>
  <c r="N45" i="1"/>
  <c r="X327" i="21"/>
  <c r="V327" i="21" s="1"/>
  <c r="AA318" i="21"/>
  <c r="G55" i="12" s="1"/>
  <c r="D55" i="12"/>
  <c r="N13" i="1"/>
  <c r="D54" i="15"/>
  <c r="X528" i="21"/>
  <c r="V528" i="21" s="1"/>
  <c r="AA517" i="21"/>
  <c r="G54" i="15" s="1"/>
  <c r="F52" i="21"/>
  <c r="H51" i="21" s="1"/>
  <c r="I51" i="21" s="1"/>
  <c r="N52" i="1" s="1"/>
  <c r="P149" i="21"/>
  <c r="L50" i="21" s="1"/>
  <c r="L49" i="21"/>
  <c r="P119" i="21"/>
  <c r="L20" i="21" s="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D15" i="1"/>
  <c r="D21" i="1"/>
  <c r="F55" i="1"/>
  <c r="D51" i="1"/>
  <c r="D28" i="29"/>
  <c r="W28" i="29"/>
  <c r="D5" i="1"/>
  <c r="D56" i="1"/>
  <c r="F56" i="1"/>
  <c r="E55" i="1"/>
  <c r="H28" i="29"/>
  <c r="R55" i="1"/>
  <c r="E56" i="1"/>
  <c r="G56" i="1"/>
  <c r="D27" i="1"/>
  <c r="I28" i="29"/>
  <c r="D39" i="1"/>
  <c r="D23" i="1"/>
  <c r="D9" i="1"/>
  <c r="R56" i="1"/>
  <c r="P56" i="1"/>
  <c r="D45" i="1"/>
  <c r="D55" i="1"/>
  <c r="P27" i="29"/>
  <c r="U28" i="29"/>
  <c r="S26" i="29"/>
  <c r="D33" i="1"/>
  <c r="S56" i="1"/>
  <c r="Q56" i="1"/>
  <c r="S22" i="29"/>
  <c r="D17" i="1"/>
  <c r="G28" i="29"/>
  <c r="P55" i="1"/>
  <c r="E28" i="29"/>
  <c r="Q55" i="1"/>
  <c r="X28" i="29"/>
  <c r="S11" i="29"/>
  <c r="J54" i="27" l="1"/>
  <c r="J57" i="27"/>
  <c r="J60" i="27"/>
  <c r="J51" i="27"/>
  <c r="J63" i="27"/>
  <c r="X320" i="2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19" i="21"/>
  <c r="Y20" i="1" s="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R22" i="29"/>
  <c r="O26" i="29"/>
  <c r="Q13" i="1"/>
  <c r="E57" i="1"/>
  <c r="AE29" i="29"/>
  <c r="Y29" i="29"/>
  <c r="Q39" i="1"/>
  <c r="G29" i="29"/>
  <c r="AH29" i="29"/>
  <c r="AF29" i="29"/>
  <c r="D18" i="1"/>
  <c r="D57" i="1"/>
  <c r="Q20" i="29"/>
  <c r="C9" i="29"/>
  <c r="S50" i="1"/>
  <c r="Q27" i="1"/>
  <c r="H29" i="29"/>
  <c r="R20" i="29"/>
  <c r="C4" i="29"/>
  <c r="Q11" i="29"/>
  <c r="O29" i="29"/>
  <c r="R11" i="29"/>
  <c r="E29" i="29"/>
  <c r="C12" i="29"/>
  <c r="I29" i="29"/>
  <c r="C10" i="29"/>
  <c r="G58" i="1"/>
  <c r="C21" i="29"/>
  <c r="C29" i="29"/>
  <c r="F29" i="29"/>
  <c r="R58" i="1"/>
  <c r="C24" i="29"/>
  <c r="X29" i="29"/>
  <c r="Q58" i="1"/>
  <c r="E58" i="1"/>
  <c r="U29" i="29"/>
  <c r="F58" i="1"/>
  <c r="C27" i="29"/>
  <c r="F57" i="1"/>
  <c r="P58" i="1"/>
  <c r="E29" i="1"/>
  <c r="AG29" i="29"/>
  <c r="S29" i="29"/>
  <c r="D58" i="1"/>
  <c r="T29" i="29"/>
  <c r="W29" i="29"/>
  <c r="C6" i="29"/>
  <c r="Q29" i="29"/>
  <c r="D8" i="1"/>
  <c r="V29" i="29"/>
  <c r="C13" i="29"/>
  <c r="Q22" i="29"/>
  <c r="C18" i="29"/>
  <c r="Q8" i="29"/>
  <c r="D54" i="1"/>
  <c r="S58" i="1"/>
  <c r="R8" i="29"/>
  <c r="D29" i="29"/>
  <c r="AE11" i="29"/>
  <c r="R57" i="1"/>
  <c r="Q31" i="1"/>
  <c r="D16" i="1"/>
  <c r="R29" i="29"/>
  <c r="Q57" i="1"/>
  <c r="C15" i="29"/>
  <c r="Q23" i="1"/>
  <c r="Q5" i="1"/>
  <c r="D10" i="1"/>
  <c r="E61" i="35" l="1"/>
  <c r="E60" i="36"/>
  <c r="D61" i="35"/>
  <c r="D60" i="36"/>
  <c r="C61" i="35"/>
  <c r="C60" i="36"/>
  <c r="C25" i="35"/>
  <c r="C24" i="36"/>
  <c r="V1027" i="21"/>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Q26" i="29"/>
  <c r="F10" i="29"/>
  <c r="AE22" i="29"/>
  <c r="P14" i="1"/>
  <c r="AE26" i="29"/>
  <c r="P20" i="1"/>
  <c r="T8" i="29"/>
  <c r="D30" i="29"/>
  <c r="P60" i="1"/>
  <c r="X30" i="29"/>
  <c r="G60" i="1"/>
  <c r="E60" i="1"/>
  <c r="Q60" i="1"/>
  <c r="H30" i="29"/>
  <c r="F28" i="29"/>
  <c r="T30" i="29"/>
  <c r="P38" i="1"/>
  <c r="T13" i="29"/>
  <c r="F5" i="29"/>
  <c r="F6" i="29"/>
  <c r="I30" i="29"/>
  <c r="E30" i="29"/>
  <c r="D16" i="29"/>
  <c r="Q27" i="29"/>
  <c r="F59" i="1"/>
  <c r="V30" i="29"/>
  <c r="Q59" i="1"/>
  <c r="G30" i="29"/>
  <c r="T17" i="29"/>
  <c r="S60" i="1"/>
  <c r="D60" i="1"/>
  <c r="P42" i="1"/>
  <c r="R59" i="1"/>
  <c r="T21" i="29"/>
  <c r="T4" i="29"/>
  <c r="F60" i="1"/>
  <c r="Y30" i="29"/>
  <c r="W30" i="29"/>
  <c r="D59" i="1"/>
  <c r="C30" i="29"/>
  <c r="F9" i="29"/>
  <c r="U30" i="29"/>
  <c r="Y26" i="29"/>
  <c r="F30" i="29"/>
  <c r="R60" i="1"/>
  <c r="E59" i="1"/>
  <c r="T15" i="29"/>
  <c r="C55" i="35" l="1"/>
  <c r="C54" i="36"/>
  <c r="C47" i="35"/>
  <c r="C46" i="36"/>
  <c r="N37" i="21"/>
  <c r="P138" i="21"/>
  <c r="N38" i="21" s="1"/>
  <c r="N41" i="21"/>
  <c r="P142" i="21"/>
  <c r="N42" i="21" s="1"/>
  <c r="P114" i="21"/>
  <c r="P120" i="21"/>
  <c r="V727" i="21"/>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V20" i="29"/>
  <c r="X31" i="29"/>
  <c r="Q45" i="1"/>
  <c r="P61" i="1"/>
  <c r="R27" i="29"/>
  <c r="E61" i="1"/>
  <c r="P9" i="29"/>
  <c r="Q15" i="1"/>
  <c r="O12" i="29"/>
  <c r="C24" i="27"/>
  <c r="D31" i="29"/>
  <c r="P37" i="1"/>
  <c r="Q53" i="1"/>
  <c r="P27" i="1"/>
  <c r="Q61" i="1"/>
  <c r="O9" i="29"/>
  <c r="S62" i="1"/>
  <c r="P28" i="29"/>
  <c r="D12" i="1"/>
  <c r="O13" i="29"/>
  <c r="O18" i="29"/>
  <c r="P30" i="29"/>
  <c r="D62" i="1"/>
  <c r="O15" i="29"/>
  <c r="Q7" i="1"/>
  <c r="E62" i="1"/>
  <c r="O21" i="29"/>
  <c r="O4" i="29"/>
  <c r="S32" i="1"/>
  <c r="P39" i="1"/>
  <c r="P10" i="29"/>
  <c r="F62" i="1"/>
  <c r="Q62" i="1"/>
  <c r="F31" i="29"/>
  <c r="V22" i="29"/>
  <c r="O27" i="29"/>
  <c r="O10" i="29"/>
  <c r="P5" i="29"/>
  <c r="P23" i="1"/>
  <c r="H31" i="29"/>
  <c r="Q17" i="1"/>
  <c r="G31" i="29"/>
  <c r="V31" i="29"/>
  <c r="P6" i="29"/>
  <c r="I31" i="29"/>
  <c r="W31" i="29"/>
  <c r="O24" i="29"/>
  <c r="P62" i="1"/>
  <c r="G62" i="1"/>
  <c r="Q47" i="1"/>
  <c r="C31" i="29"/>
  <c r="O6" i="29"/>
  <c r="R26" i="29"/>
  <c r="F61" i="1"/>
  <c r="T31" i="29"/>
  <c r="Y31" i="29"/>
  <c r="AG22" i="29"/>
  <c r="R62" i="1"/>
  <c r="R61" i="1"/>
  <c r="V8" i="29"/>
  <c r="U31" i="29"/>
  <c r="E31" i="29"/>
  <c r="P13" i="1"/>
  <c r="D26" i="1"/>
  <c r="P29" i="29"/>
  <c r="V11" i="29"/>
  <c r="E47" i="35" l="1"/>
  <c r="E46" i="36"/>
  <c r="P37" i="21"/>
  <c r="Q37" i="21" s="1"/>
  <c r="Z38" i="1" s="1"/>
  <c r="V1025" i="21"/>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F7" i="29"/>
  <c r="Q21" i="29"/>
  <c r="E63" i="1"/>
  <c r="Q18" i="29"/>
  <c r="D63" i="1"/>
  <c r="F63" i="1"/>
  <c r="P40" i="1"/>
  <c r="Q63" i="1"/>
  <c r="R7" i="29"/>
  <c r="P52" i="1"/>
  <c r="Y32" i="29"/>
  <c r="P22" i="1"/>
  <c r="H32" i="29"/>
  <c r="T32" i="29"/>
  <c r="F64" i="1"/>
  <c r="P16" i="1"/>
  <c r="Q7" i="29"/>
  <c r="R64" i="1"/>
  <c r="P28" i="1"/>
  <c r="AF30" i="29"/>
  <c r="O16" i="29"/>
  <c r="V32" i="29"/>
  <c r="Y17" i="29"/>
  <c r="P8" i="1"/>
  <c r="Q24" i="29"/>
  <c r="E32" i="29"/>
  <c r="E64" i="1"/>
  <c r="I32" i="29"/>
  <c r="P32" i="1"/>
  <c r="D64" i="1"/>
  <c r="AF32" i="29"/>
  <c r="G32" i="29"/>
  <c r="S8" i="29"/>
  <c r="S13" i="29"/>
  <c r="P50" i="1"/>
  <c r="F32" i="29"/>
  <c r="AE32" i="29"/>
  <c r="G64" i="1"/>
  <c r="P48" i="1"/>
  <c r="P34" i="1"/>
  <c r="S21" i="29"/>
  <c r="R63" i="1"/>
  <c r="Q13" i="29"/>
  <c r="T5" i="29"/>
  <c r="P36" i="1"/>
  <c r="P64" i="1"/>
  <c r="D32" i="29"/>
  <c r="U32" i="29"/>
  <c r="P54" i="1"/>
  <c r="T25" i="29"/>
  <c r="S20" i="29"/>
  <c r="S32" i="29"/>
  <c r="AH22" i="29"/>
  <c r="T28" i="29"/>
  <c r="T24" i="29"/>
  <c r="Q4" i="29"/>
  <c r="AH32" i="29"/>
  <c r="T10" i="29"/>
  <c r="F14" i="29"/>
  <c r="S15" i="29"/>
  <c r="T9" i="29"/>
  <c r="Q12" i="29"/>
  <c r="Q10" i="29"/>
  <c r="P63" i="1"/>
  <c r="S64" i="1"/>
  <c r="W32" i="29"/>
  <c r="X32" i="29"/>
  <c r="P18" i="1"/>
  <c r="P31" i="29"/>
  <c r="P24" i="1"/>
  <c r="AG32" i="29"/>
  <c r="Q15" i="29"/>
  <c r="Q64" i="1"/>
  <c r="AF20" i="29"/>
  <c r="Q9" i="29"/>
  <c r="E67" i="35" l="1"/>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R21" i="29"/>
  <c r="AF31" i="29"/>
  <c r="E33" i="29"/>
  <c r="AE21" i="29"/>
  <c r="V10" i="29"/>
  <c r="D66" i="1"/>
  <c r="R12" i="29"/>
  <c r="E66" i="1"/>
  <c r="Y33" i="29"/>
  <c r="R33" i="29"/>
  <c r="V5" i="29"/>
  <c r="P33" i="1"/>
  <c r="V18" i="29"/>
  <c r="F66" i="1"/>
  <c r="G33" i="29"/>
  <c r="D65" i="1"/>
  <c r="R9" i="29"/>
  <c r="P45" i="1"/>
  <c r="AG33" i="29"/>
  <c r="S33" i="29"/>
  <c r="P17" i="1"/>
  <c r="V9" i="29"/>
  <c r="U33" i="29"/>
  <c r="R18" i="29"/>
  <c r="W33" i="29"/>
  <c r="Q33" i="29"/>
  <c r="R24" i="29"/>
  <c r="P57" i="1"/>
  <c r="O33" i="29"/>
  <c r="P33" i="29"/>
  <c r="V19" i="29"/>
  <c r="P66" i="1"/>
  <c r="V13" i="29"/>
  <c r="V26" i="29"/>
  <c r="V27" i="29"/>
  <c r="P35" i="1"/>
  <c r="P53" i="1"/>
  <c r="V21" i="29"/>
  <c r="E65" i="1"/>
  <c r="P65" i="1"/>
  <c r="O30" i="29"/>
  <c r="V25" i="29"/>
  <c r="AE33" i="29"/>
  <c r="R66" i="1"/>
  <c r="Q6" i="29"/>
  <c r="P5" i="1"/>
  <c r="AE15" i="29"/>
  <c r="V17" i="29"/>
  <c r="H33" i="29"/>
  <c r="Q16" i="29"/>
  <c r="S66" i="1"/>
  <c r="Q65" i="1"/>
  <c r="P47" i="1"/>
  <c r="I33" i="29"/>
  <c r="R15" i="29"/>
  <c r="P32" i="29"/>
  <c r="V28" i="29"/>
  <c r="R65" i="1"/>
  <c r="R13" i="29"/>
  <c r="F65" i="1"/>
  <c r="AH33" i="29"/>
  <c r="P14" i="29"/>
  <c r="AF33" i="29"/>
  <c r="F33" i="29"/>
  <c r="P59" i="1"/>
  <c r="P15" i="1"/>
  <c r="AE13" i="29"/>
  <c r="T33" i="29"/>
  <c r="V12" i="29"/>
  <c r="P7" i="1"/>
  <c r="P51" i="1"/>
  <c r="P31" i="1"/>
  <c r="C33" i="29"/>
  <c r="V15" i="29"/>
  <c r="R4" i="29"/>
  <c r="D33" i="29"/>
  <c r="V33" i="29"/>
  <c r="G66" i="1"/>
  <c r="R6" i="29"/>
  <c r="R10" i="29"/>
  <c r="AF22" i="29"/>
  <c r="Q66" i="1"/>
  <c r="P21" i="1"/>
  <c r="X33" i="29"/>
  <c r="E69" i="35" l="1"/>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Q68" i="1"/>
  <c r="AE34" i="29"/>
  <c r="AF5" i="29"/>
  <c r="D67" i="1"/>
  <c r="P68" i="1"/>
  <c r="F34" i="29"/>
  <c r="AH34" i="29"/>
  <c r="AE20" i="29"/>
  <c r="P34" i="29"/>
  <c r="AG26" i="29"/>
  <c r="S25" i="29"/>
  <c r="S31" i="29"/>
  <c r="C34" i="29"/>
  <c r="S19" i="29"/>
  <c r="G68" i="1"/>
  <c r="S12" i="29"/>
  <c r="AF12" i="29"/>
  <c r="V34" i="29"/>
  <c r="S68" i="1"/>
  <c r="U34" i="29"/>
  <c r="AF25" i="29"/>
  <c r="R34" i="29"/>
  <c r="S34" i="29"/>
  <c r="H34" i="29"/>
  <c r="S27" i="29"/>
  <c r="F68" i="1"/>
  <c r="O31" i="29"/>
  <c r="P7" i="29"/>
  <c r="R67" i="1"/>
  <c r="Y34" i="29"/>
  <c r="E68" i="1"/>
  <c r="D68" i="1"/>
  <c r="AG34" i="29"/>
  <c r="Q30" i="29"/>
  <c r="AF9" i="29"/>
  <c r="Q67" i="1"/>
  <c r="C22" i="27"/>
  <c r="C28" i="27"/>
  <c r="S30" i="29"/>
  <c r="O34" i="29"/>
  <c r="R68" i="1"/>
  <c r="P67" i="1"/>
  <c r="Q34" i="29"/>
  <c r="G34" i="29"/>
  <c r="AF19" i="29"/>
  <c r="AF34" i="29"/>
  <c r="S28" i="29"/>
  <c r="AG20" i="29"/>
  <c r="S24" i="29"/>
  <c r="X34" i="29"/>
  <c r="S5" i="29"/>
  <c r="AE8" i="29"/>
  <c r="T34" i="29"/>
  <c r="I34" i="29"/>
  <c r="S17" i="29"/>
  <c r="F67" i="1"/>
  <c r="R16" i="29"/>
  <c r="S10" i="29"/>
  <c r="D34" i="29"/>
  <c r="E34" i="29"/>
  <c r="W34" i="29"/>
  <c r="S9" i="29"/>
  <c r="AF18" i="29"/>
  <c r="AF27" i="29"/>
  <c r="S18" i="29"/>
  <c r="S4" i="29"/>
  <c r="E67" i="1"/>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I35" i="29"/>
  <c r="U35" i="29"/>
  <c r="AE35" i="29"/>
  <c r="C35" i="29"/>
  <c r="AF26" i="29"/>
  <c r="H35" i="29"/>
  <c r="E69" i="1"/>
  <c r="F70" i="1"/>
  <c r="R70" i="1"/>
  <c r="F69" i="1"/>
  <c r="E70" i="1"/>
  <c r="Q70" i="1"/>
  <c r="T35" i="29"/>
  <c r="D70" i="1"/>
  <c r="AE18" i="29"/>
  <c r="AH20" i="29"/>
  <c r="D35" i="29"/>
  <c r="Q69" i="1"/>
  <c r="AF35" i="29"/>
  <c r="V35" i="29"/>
  <c r="P69" i="1"/>
  <c r="E35" i="29"/>
  <c r="S70" i="1"/>
  <c r="P70" i="1"/>
  <c r="F35" i="29"/>
  <c r="AH35" i="29"/>
  <c r="AG35" i="29"/>
  <c r="R30" i="29"/>
  <c r="R69" i="1"/>
  <c r="X35" i="29"/>
  <c r="AE27" i="29"/>
  <c r="S35" i="29"/>
  <c r="Q31" i="29"/>
  <c r="G70" i="1"/>
  <c r="Q35" i="29"/>
  <c r="D69" i="1"/>
  <c r="P35" i="29"/>
  <c r="Y35" i="29"/>
  <c r="G35" i="29"/>
  <c r="W35" i="29"/>
  <c r="O35" i="29"/>
  <c r="R35" i="29"/>
  <c r="AH26" i="29"/>
  <c r="AF17" i="29"/>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AF36" i="29"/>
  <c r="D71" i="1"/>
  <c r="AG18" i="29"/>
  <c r="D72" i="1"/>
  <c r="AE31" i="29"/>
  <c r="Q36" i="29"/>
  <c r="E36" i="29"/>
  <c r="AH36" i="29"/>
  <c r="AE12" i="29"/>
  <c r="AE10" i="29"/>
  <c r="AE36" i="29"/>
  <c r="AG36" i="29"/>
  <c r="AE30" i="29"/>
  <c r="W36" i="29"/>
  <c r="Q72" i="1"/>
  <c r="R71" i="1"/>
  <c r="P71" i="1"/>
  <c r="AE4" i="29"/>
  <c r="C14" i="27"/>
  <c r="F72" i="1"/>
  <c r="F36" i="29"/>
  <c r="R72" i="1"/>
  <c r="P36" i="29"/>
  <c r="AG9" i="29"/>
  <c r="Q71" i="1"/>
  <c r="Y36" i="29"/>
  <c r="AG27" i="29"/>
  <c r="G72" i="1"/>
  <c r="AG12" i="29"/>
  <c r="U36" i="29"/>
  <c r="H36" i="29"/>
  <c r="R31" i="29"/>
  <c r="AE24" i="29"/>
  <c r="F71" i="1"/>
  <c r="T36" i="29"/>
  <c r="D36" i="29"/>
  <c r="R36" i="29"/>
  <c r="S72" i="1"/>
  <c r="C20" i="27"/>
  <c r="X36" i="29"/>
  <c r="I36" i="29"/>
  <c r="V36" i="29"/>
  <c r="S36" i="29"/>
  <c r="E71" i="1"/>
  <c r="AE9" i="29"/>
  <c r="P72" i="1"/>
  <c r="G36" i="29"/>
  <c r="C36" i="29"/>
  <c r="O36" i="29"/>
  <c r="E72" i="1"/>
  <c r="C11" i="27"/>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AG4" i="29"/>
  <c r="P74" i="1"/>
  <c r="E37" i="29"/>
  <c r="E74" i="1"/>
  <c r="AF37" i="29"/>
  <c r="AG37" i="29"/>
  <c r="S74" i="1"/>
  <c r="O37" i="29"/>
  <c r="I37" i="29"/>
  <c r="S37" i="29"/>
  <c r="T37" i="29"/>
  <c r="AG24" i="29"/>
  <c r="G74" i="1"/>
  <c r="E73" i="1"/>
  <c r="Q73" i="1"/>
  <c r="AG30" i="29"/>
  <c r="AH18" i="29"/>
  <c r="V37" i="29"/>
  <c r="C6" i="27"/>
  <c r="F74" i="1"/>
  <c r="P37" i="29"/>
  <c r="D74" i="1"/>
  <c r="X37" i="29"/>
  <c r="C26" i="27"/>
  <c r="Q74" i="1"/>
  <c r="F73" i="1"/>
  <c r="H37" i="29"/>
  <c r="F37" i="29"/>
  <c r="AH9" i="29"/>
  <c r="AE37" i="29"/>
  <c r="AG31" i="29"/>
  <c r="C37" i="29"/>
  <c r="D37" i="29"/>
  <c r="Q37" i="29"/>
  <c r="AH27" i="29"/>
  <c r="G37" i="29"/>
  <c r="Y37" i="29"/>
  <c r="P73" i="1"/>
  <c r="R37" i="29"/>
  <c r="W37" i="29"/>
  <c r="AH37" i="29"/>
  <c r="U37" i="29"/>
  <c r="AH12" i="29"/>
  <c r="R73" i="1"/>
  <c r="R74" i="1"/>
  <c r="D73" i="1"/>
  <c r="D6" i="31" l="1"/>
  <c r="P6" i="31"/>
  <c r="I6" i="31"/>
  <c r="C6" i="31"/>
  <c r="G6" i="31"/>
  <c r="M6" i="31"/>
  <c r="N6" i="31"/>
  <c r="Q6" i="31"/>
  <c r="R6" i="31"/>
  <c r="F6" i="31"/>
  <c r="O6" i="31"/>
  <c r="E6" i="31"/>
  <c r="K6" i="31"/>
  <c r="H6" i="31"/>
  <c r="L6" i="31"/>
  <c r="B6" i="31"/>
  <c r="J6" i="31"/>
  <c r="H6" i="27"/>
  <c r="I6" i="27" s="1"/>
  <c r="E63" i="35"/>
  <c r="E62" i="36"/>
  <c r="E51" i="35"/>
  <c r="E50" i="36"/>
  <c r="E65" i="35"/>
  <c r="E64" i="36"/>
  <c r="E77" i="35"/>
  <c r="E76" i="36"/>
  <c r="E11" i="35"/>
  <c r="E10" i="36"/>
  <c r="E80" i="36" s="1"/>
  <c r="D77" i="35"/>
  <c r="D76" i="36"/>
  <c r="C77" i="35"/>
  <c r="C76" i="36"/>
  <c r="H33" i="27"/>
  <c r="AA59" i="1"/>
  <c r="F64" i="36" s="1"/>
  <c r="I14" i="27"/>
  <c r="AM12" i="29" s="1"/>
  <c r="R67" i="21"/>
  <c r="R68" i="21" s="1"/>
  <c r="H26" i="27"/>
  <c r="AA45" i="1"/>
  <c r="F50" i="36" s="1"/>
  <c r="D72" i="21"/>
  <c r="L72" i="21" s="1"/>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I38" i="29"/>
  <c r="D38" i="29"/>
  <c r="S38" i="29"/>
  <c r="T38" i="29"/>
  <c r="Q38" i="29"/>
  <c r="W38" i="29"/>
  <c r="U38" i="29"/>
  <c r="C38" i="29"/>
  <c r="AF38" i="29"/>
  <c r="O38" i="29"/>
  <c r="V38" i="29"/>
  <c r="X38" i="29"/>
  <c r="AE38" i="29"/>
  <c r="AH31" i="29"/>
  <c r="AH38" i="29"/>
  <c r="AH24" i="29"/>
  <c r="R38" i="29"/>
  <c r="Y38" i="29"/>
  <c r="AG38" i="29"/>
  <c r="H38" i="29"/>
  <c r="G38" i="29"/>
  <c r="P38" i="29"/>
  <c r="F38" i="29"/>
  <c r="AH4" i="29"/>
  <c r="E38" i="29"/>
  <c r="AH30" i="29"/>
  <c r="E79" i="35" l="1"/>
  <c r="E78" i="36"/>
  <c r="D79" i="35"/>
  <c r="D78" i="36"/>
  <c r="C79" i="35"/>
  <c r="C78" i="36"/>
  <c r="AL31" i="29"/>
  <c r="I33" i="27"/>
  <c r="AM31" i="29" s="1"/>
  <c r="P71" i="21"/>
  <c r="Q71" i="21" s="1"/>
  <c r="D74" i="21"/>
  <c r="L74" i="21" s="1"/>
  <c r="E71" i="21"/>
  <c r="I26" i="27"/>
  <c r="AM24" i="29" s="1"/>
  <c r="AL24" i="29"/>
  <c r="H71" i="21"/>
  <c r="I71" i="21" s="1"/>
  <c r="AL4" i="29"/>
  <c r="AM4" i="29"/>
  <c r="R69" i="21"/>
  <c r="R70" i="21" s="1"/>
  <c r="L73" i="21"/>
  <c r="N73" i="1"/>
  <c r="M71" i="21"/>
  <c r="F74" i="21"/>
  <c r="N74" i="21" s="1"/>
  <c r="N73" i="21"/>
  <c r="M73" i="21" l="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D7" i="1"/>
  <c r="D47" i="1"/>
  <c r="D31" i="1"/>
  <c r="D35" i="1"/>
  <c r="D61" i="1"/>
  <c r="D25" i="1"/>
  <c r="D53" i="1"/>
  <c r="D43"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23" i="29"/>
  <c r="C32" i="29"/>
  <c r="C5" i="29"/>
  <c r="C17" i="29"/>
  <c r="C25" i="29"/>
  <c r="C19" i="29"/>
  <c r="C28" i="29"/>
  <c r="C14"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23" i="29"/>
  <c r="O17" i="29"/>
  <c r="O5" i="29"/>
  <c r="O32" i="29"/>
  <c r="O14" i="29"/>
  <c r="AE28"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AG5" i="29"/>
  <c r="C27" i="27"/>
  <c r="Q32" i="29"/>
  <c r="AG17" i="29"/>
  <c r="AG25" i="29"/>
  <c r="AE25" i="29"/>
  <c r="Q17" i="29"/>
  <c r="Q5" i="29"/>
  <c r="Q28" i="29"/>
  <c r="O19" i="29"/>
  <c r="C7" i="27"/>
  <c r="AE19" i="29"/>
  <c r="Q25" i="29"/>
  <c r="Q14" i="29"/>
  <c r="O25" i="29"/>
  <c r="Q23" i="29"/>
  <c r="AE17" i="29"/>
  <c r="AE5" i="29"/>
  <c r="O28" i="29"/>
  <c r="C19" i="27"/>
  <c r="R7" i="31" l="1"/>
  <c r="I7" i="31"/>
  <c r="Q7" i="31"/>
  <c r="N7" i="31"/>
  <c r="O7" i="31"/>
  <c r="C7" i="31"/>
  <c r="E7" i="31"/>
  <c r="K7" i="31"/>
  <c r="G7" i="31"/>
  <c r="B7" i="31"/>
  <c r="D7" i="31"/>
  <c r="M7" i="31"/>
  <c r="P7" i="31"/>
  <c r="J7" i="31"/>
  <c r="H7" i="31"/>
  <c r="L7" i="31"/>
  <c r="F7" i="31"/>
  <c r="E37" i="35"/>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R17" i="29"/>
  <c r="R32" i="29"/>
  <c r="AH5" i="29"/>
  <c r="R23" i="29"/>
  <c r="AH17" i="29"/>
  <c r="AH25" i="29"/>
  <c r="Q19" i="29"/>
  <c r="R5" i="29"/>
  <c r="R14" i="29"/>
  <c r="R25" i="29"/>
  <c r="R28" i="29"/>
  <c r="AG19" i="29"/>
  <c r="E41" i="35" l="1"/>
  <c r="E40" i="36"/>
  <c r="AA35" i="1"/>
  <c r="F40" i="36" s="1"/>
  <c r="O35" i="1"/>
  <c r="AL5" i="29"/>
  <c r="I7" i="27"/>
  <c r="I27" i="27"/>
  <c r="AM25" i="29" s="1"/>
  <c r="AL25" i="29"/>
  <c r="I19" i="27"/>
  <c r="AM17" i="29" s="1"/>
  <c r="AL17" i="29"/>
  <c r="AH19" i="29"/>
  <c r="R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18" i="1"/>
  <c r="S20" i="1"/>
  <c r="S28" i="1"/>
  <c r="S14" i="1"/>
  <c r="S40" i="1"/>
  <c r="S24" i="1"/>
  <c r="S54"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21" i="29"/>
  <c r="Y10" i="29"/>
  <c r="Y15" i="29"/>
  <c r="Y13" i="29"/>
  <c r="Y11" i="29"/>
  <c r="Y28" i="29"/>
  <c r="Y8"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C15" i="27"/>
  <c r="AF28" i="29"/>
  <c r="AG13" i="29"/>
  <c r="AF21" i="29"/>
  <c r="AF10" i="29"/>
  <c r="AF11" i="29"/>
  <c r="AG10" i="29"/>
  <c r="AF15" i="29"/>
  <c r="C12" i="27"/>
  <c r="AG28" i="29"/>
  <c r="AF13" i="29"/>
  <c r="AF8" i="29"/>
  <c r="C30" i="27"/>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AG8" i="29"/>
  <c r="AG21" i="29"/>
  <c r="AH13" i="29"/>
  <c r="AH28" i="29"/>
  <c r="AG11" i="29"/>
  <c r="AG15" i="29"/>
  <c r="C10" i="27"/>
  <c r="C17" i="27"/>
  <c r="C13" i="27"/>
  <c r="AH10" i="29"/>
  <c r="C23" i="27"/>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1" i="29"/>
  <c r="AH8" i="29"/>
  <c r="AH15" i="29"/>
  <c r="AH21"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<sst xmlns="http://schemas.openxmlformats.org/spreadsheetml/2006/main" count="1889" uniqueCount="188">
  <si>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</si>
  <si>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</si>
  <si>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</si>
  <si>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</si>
  <si>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</si>
  <si>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</si>
  <si>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</si>
  <si>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</si>
  <si>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</si>
  <si>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</si>
  <si>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</si>
  <si>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</si>
  <si>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</si>
  <si>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</si>
  <si>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</si>
  <si>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</si>
  <si>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</si>
  <si>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</si>
  <si>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</si>
  <si>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</si>
  <si>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</si>
  <si>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</si>
  <si>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</si>
  <si>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</si>
  <si>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</si>
  <si>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</si>
  <si>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</si>
  <si>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</si>
  <si>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</si>
  <si>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</si>
  <si>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</si>
  <si>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</si>
  <si>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</si>
  <si>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</si>
  <si>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</si>
  <si>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</si>
  <si>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</si>
  <si>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</si>
  <si>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</si>
  <si>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</si>
  <si>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</si>
  <si>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</si>
  <si>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</si>
  <si>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</si>
  <si>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</si>
  <si>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</si>
  <si>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</si>
  <si>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</si>
  <si>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</si>
  <si>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</si>
  <si>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</si>
  <si>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</si>
  <si>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</si>
  <si>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</si>
  <si>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</si>
  <si>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</si>
  <si>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</si>
  <si>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</si>
  <si>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</si>
  <si>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</si>
  <si>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</si>
  <si>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</si>
  <si>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</si>
  <si>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</si>
  <si>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</si>
  <si>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</si>
  <si>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</si>
  <si>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</si>
  <si>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</si>
  <si>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</si>
  <si>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</si>
  <si>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</si>
  <si>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</si>
  <si>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</si>
  <si>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</si>
  <si>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</si>
  <si>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</si>
  <si>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</si>
  <si>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</si>
  <si>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</si>
  <si>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</si>
  <si>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</si>
  <si>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</si>
  <si>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</si>
  <si>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</si>
  <si>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</si>
  <si>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</si>
  <si>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</si>
  <si>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</si>
  <si>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</si>
  <si>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</si>
  <si>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</si>
  <si>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</si>
  <si>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</si>
  <si>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</si>
  <si>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</si>
  <si>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</si>
  <si>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</si>
  <si>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</si>
  <si>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</si>
  <si>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</si>
  <si>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</si>
  <si>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</si>
  <si>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</si>
  <si>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</si>
  <si>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</si>
  <si>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</si>
  <si>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</si>
  <si>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</si>
  <si>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</si>
  <si>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</si>
  <si>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</si>
  <si>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</si>
  <si>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</si>
  <si>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</si>
  <si>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</si>
  <si>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</si>
  <si>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</si>
  <si>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</si>
  <si>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</si>
  <si>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</si>
  <si>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</si>
  <si>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</si>
  <si>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</si>
  <si>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Abitur 2015</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</si>
  <si>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</si>
  <si>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</si>
  <si>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</si>
  <si>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</si>
  <si>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</si>
  <si>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</si>
  <si>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</si>
  <si>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</si>
  <si>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</si>
  <si>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</si>
  <si>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</si>
  <si>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</si>
  <si>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</si>
  <si>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</si>
  <si>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</si>
  <si>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</si>
  <si>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</si>
  <si>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</si>
  <si>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</si>
  <si>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</si>
  <si>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</si>
  <si>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</si>
  <si>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</si>
  <si>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</si>
  <si>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</si>
  <si>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</si>
  <si>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</si>
  <si>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</si>
  <si>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</si>
  <si>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Gesamtübersicht 2014/2015</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</si>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</sst>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20">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0" fillId="3" borderId="18" xfId="0" applyFill="1" applyBorder="1" applyProtection="1">
      <protection locked="0"/>
    </xf>
    <xf numFmtId="0" fontId="0" fillId="3" borderId="15" xfId="0" applyFill="1" applyBorder="1" applyProtection="1">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4" xfId="0" applyFill="1" applyBorder="1" applyAlignment="1" applyProtection="1">
      <alignment horizontal="center"/>
    </xf>
    <xf numFmtId="0" fontId="0" fillId="4"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0" fontId="0" fillId="10" borderId="86" xfId="0" applyFill="1" applyBorder="1" applyAlignment="1" applyProtection="1">
      <alignment horizontal="center"/>
    </xf>
    <xf numFmtId="0" fontId="0" fillId="4" borderId="84" xfId="0" applyFill="1" applyBorder="1" applyAlignment="1" applyProtection="1">
      <alignment horizontal="center"/>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105" xfId="0" applyNumberFormat="1" applyFill="1" applyBorder="1" applyAlignment="1" applyProtection="1">
      <alignment horizontal="center"/>
    </xf>
    <xf numFmtId="0" fontId="0" fillId="10" borderId="104" xfId="0" applyFill="1" applyBorder="1" applyAlignment="1" applyProtection="1">
      <alignment horizontal="center"/>
    </xf>
    <xf numFmtId="1" fontId="8" fillId="11" borderId="6" xfId="2" applyNumberFormat="1" applyFill="1" applyBorder="1" applyAlignment="1" applyProtection="1">
      <alignment horizontal="center"/>
      <protection hidden="1"/>
    </xf>
    <xf numFmtId="0" fontId="8" fillId="0" borderId="0" xfId="2" applyProtection="1"/>
    <xf numFmtId="0" fontId="22" fillId="0" borderId="0" xfId="2" applyFont="1" applyProtection="1"/>
    <xf numFmtId="0" fontId="8" fillId="0" borderId="6" xfId="2" applyFill="1" applyBorder="1" applyProtection="1">
      <protection hidden="1"/>
    </xf>
    <xf numFmtId="0" fontId="8" fillId="11" borderId="6" xfId="2" applyFill="1" applyBorder="1" applyAlignment="1" applyProtection="1">
      <alignment horizontal="center"/>
      <protection hidden="1"/>
    </xf>
    <xf numFmtId="0" fontId="8" fillId="0" borderId="2" xfId="2" applyBorder="1" applyProtection="1"/>
    <xf numFmtId="0" fontId="8" fillId="0" borderId="0" xfId="2" applyBorder="1" applyProtection="1"/>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0" fontId="5" fillId="2" borderId="62" xfId="0" applyFont="1" applyFill="1" applyBorder="1" applyAlignment="1" applyProtection="1">
      <alignment horizontal="center" vertic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7" fillId="0" borderId="0"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171" fontId="0" fillId="0" borderId="0" xfId="0" applyNumberFormat="1" applyBorder="1" applyAlignment="1">
      <alignment horizontal="left"/>
    </xf>
    <xf numFmtId="0" fontId="0" fillId="4" borderId="6" xfId="0" applyFill="1" applyBorder="1" applyAlignment="1" applyProtection="1">
      <alignment horizontal="center"/>
      <protection hidden="1"/>
    </xf>
  </cellXfs>
  <cellStyles count="3">
    <cellStyle name="Prozent" xfId="1" builtinId="5"/>
    <cellStyle name="Standard" xfId="0" builtinId="0"/>
    <cellStyle name="Standard 2" xfId="2"/>
  </cellStyles>
  <dxfs count="71">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7" t="s">
        <v>95</v>
      </c>
      <c r="D3" s="177" t="s">
        <v>96</v>
      </c>
      <c r="E3" s="177" t="s">
        <v>97</v>
      </c>
      <c r="F3" s="177"/>
      <c r="G3" s="177"/>
      <c r="H3" s="177"/>
      <c r="I3" s="177"/>
      <c r="J3" s="177" t="s">
        <v>99</v>
      </c>
      <c r="K3" s="177" t="s">
        <v>100</v>
      </c>
      <c r="L3" s="177" t="s">
        <v>101</v>
      </c>
      <c r="M3" s="177" t="s">
        <v>19</v>
      </c>
      <c r="N3" s="177" t="s">
        <v>98</v>
      </c>
      <c r="AI3" s="8" t="s">
        <v>104</v>
      </c>
      <c r="AJ3" s="8" t="s">
        <v>57</v>
      </c>
      <c r="AK3" s="8" t="s">
        <v>94</v>
      </c>
    </row>
    <row r="4" spans="1:39" x14ac:dyDescent="0.2">
      <c r="A4" s="8">
        <v>1</v>
      </c>
      <c r="B4" s="9" t="str">
        <f ca="1">INDIRECT(ADDRESS(3+A4*2,2,,,"Notenbogen"))&amp;", "&amp;TRIM(INDIRECT(ADDRESS(4+A4*2,2,,,"Notenbogen")))</f>
        <v xml:space="preserve">, </v>
      </c>
      <c r="C4" s="210" t="str">
        <f ca="1">INDIRECT(ADDRESS(3+$A4*2,C$2,,,"Notenbogen"))</f>
        <v/>
      </c>
      <c r="D4" s="210" t="str">
        <f t="shared" ref="D4:E19" ca="1" si="0">INDIRECT(ADDRESS(3+$A4*2,D$2,,,"Notenbogen"))</f>
        <v/>
      </c>
      <c r="E4" s="210" t="str">
        <f t="shared" ca="1" si="0"/>
        <v/>
      </c>
      <c r="F4" s="211" t="str">
        <f t="shared" ref="F4:I19" ca="1" si="1">IF(INDIRECT(ADDRESS(4+$A4*2,F$2,,,"Notenbogen"))="","",INDIRECT(ADDRESS(4+$A4*2,F$2,,,"Notenbogen")))</f>
        <v/>
      </c>
      <c r="G4" s="211" t="str">
        <f t="shared" ca="1" si="1"/>
        <v/>
      </c>
      <c r="H4" s="211" t="str">
        <f t="shared" ca="1" si="1"/>
        <v/>
      </c>
      <c r="I4" s="211" t="str">
        <f t="shared" ca="1" si="1"/>
        <v/>
      </c>
      <c r="J4" s="212" t="str">
        <f t="shared" ref="J4:Q19" ca="1" si="2">IF(INDIRECT(ADDRESS(4+$A4*2,J$2,,,"Notenbogen"))="","",INDIRECT(ADDRESS(4+$A4*2,J$2,,,"Notenbogen")))</f>
        <v/>
      </c>
      <c r="K4" s="212" t="str">
        <f t="shared" ca="1" si="2"/>
        <v/>
      </c>
      <c r="L4" s="212" t="str">
        <f t="shared" ca="1" si="2"/>
        <v/>
      </c>
      <c r="M4" s="213" t="str">
        <f t="shared" ca="1" si="2"/>
        <v/>
      </c>
      <c r="N4" s="212" t="str">
        <f t="shared" ca="1" si="2"/>
        <v/>
      </c>
      <c r="O4" s="214" t="str">
        <f t="shared" ca="1" si="2"/>
        <v/>
      </c>
      <c r="P4" s="214" t="str">
        <f t="shared" ca="1" si="2"/>
        <v/>
      </c>
      <c r="Q4" s="214" t="str">
        <f t="shared" ca="1" si="2"/>
        <v/>
      </c>
      <c r="R4" s="214" t="str">
        <f t="shared" ref="R4:S19" ca="1" si="3">INDIRECT(ADDRESS(3+$A4*2,R$2,,,"Notenbogen"))</f>
        <v/>
      </c>
      <c r="S4" s="210" t="str">
        <f ca="1">INDIRECT(ADDRESS(3+$A4*2,S$2,,,"Notenbogen"))</f>
        <v/>
      </c>
      <c r="T4" s="210" t="str">
        <f t="shared" ref="T4:U19" ca="1" si="4">INDIRECT(ADDRESS(3+$A4*2,T$2,,,"Notenbogen"))</f>
        <v/>
      </c>
      <c r="U4" s="210" t="str">
        <f t="shared" ca="1" si="4"/>
        <v/>
      </c>
      <c r="V4" s="211" t="str">
        <f t="shared" ref="V4:AG9" ca="1" si="5">IF(INDIRECT(ADDRESS(4+$A4*2,V$2,,,"Notenbogen"))="","",INDIRECT(ADDRESS(4+$A4*2,V$2,,,"Notenbogen")))</f>
        <v/>
      </c>
      <c r="W4" s="211" t="str">
        <f t="shared" ca="1" si="5"/>
        <v/>
      </c>
      <c r="X4" s="211" t="str">
        <f t="shared" ca="1" si="5"/>
        <v/>
      </c>
      <c r="Y4" s="211" t="str">
        <f t="shared" ca="1" si="5"/>
        <v/>
      </c>
      <c r="Z4" s="212" t="str">
        <f t="shared" ca="1" si="5"/>
        <v/>
      </c>
      <c r="AA4" s="212" t="str">
        <f t="shared" ca="1" si="5"/>
        <v/>
      </c>
      <c r="AB4" s="212" t="str">
        <f t="shared" ca="1" si="5"/>
        <v/>
      </c>
      <c r="AC4" s="212" t="str">
        <f t="shared" ca="1" si="5"/>
        <v/>
      </c>
      <c r="AD4" s="212" t="str">
        <f t="shared" ca="1" si="5"/>
        <v/>
      </c>
      <c r="AE4" s="214" t="str">
        <f t="shared" ca="1" si="5"/>
        <v/>
      </c>
      <c r="AF4" s="214" t="str">
        <f t="shared" ca="1" si="5"/>
        <v/>
      </c>
      <c r="AG4" s="214" t="str">
        <f t="shared" ca="1" si="5"/>
        <v/>
      </c>
      <c r="AH4" s="214" t="str">
        <f t="shared" ref="AH4:AH38" ca="1" si="6">INDIRECT(ADDRESS(3+$A4*2,AH$2,,,"Notenbogen"))</f>
        <v/>
      </c>
      <c r="AI4" s="215" t="str">
        <f ca="1">AP!E6</f>
        <v/>
      </c>
      <c r="AJ4" s="215" t="str">
        <f ca="1">IF(AP!F6="","",AP!F6)</f>
        <v/>
      </c>
      <c r="AK4" s="215" t="str">
        <f ca="1">AP!G6</f>
        <v/>
      </c>
      <c r="AL4" s="215" t="str">
        <f ca="1">AP!H6</f>
        <v/>
      </c>
      <c r="AM4" s="215" t="str">
        <f ca="1">AP!I6</f>
        <v/>
      </c>
    </row>
    <row r="5" spans="1:39" x14ac:dyDescent="0.2">
      <c r="A5" s="8">
        <v>2</v>
      </c>
      <c r="B5" s="9" t="str">
        <f t="shared" ref="B5:B38" ca="1" si="7">INDIRECT(ADDRESS(3+A5*2,2,,,"Notenbogen"))&amp;", "&amp;TRIM(INDIRECT(ADDRESS(4+A5*2,2,,,"Notenbogen")))</f>
        <v xml:space="preserve">, </v>
      </c>
      <c r="C5" s="210" t="str">
        <f t="shared" ref="C5:E38" ca="1" si="8">INDIRECT(ADDRESS(3+$A5*2,C$2,,,"Notenbogen"))</f>
        <v/>
      </c>
      <c r="D5" s="210" t="str">
        <f t="shared" ca="1" si="0"/>
        <v/>
      </c>
      <c r="E5" s="210" t="str">
        <f t="shared" ca="1" si="0"/>
        <v/>
      </c>
      <c r="F5" s="211" t="str">
        <f t="shared" ca="1" si="1"/>
        <v/>
      </c>
      <c r="G5" s="211" t="str">
        <f t="shared" ca="1" si="1"/>
        <v/>
      </c>
      <c r="H5" s="211" t="str">
        <f t="shared" ca="1" si="1"/>
        <v/>
      </c>
      <c r="I5" s="211" t="str">
        <f t="shared" ca="1" si="1"/>
        <v/>
      </c>
      <c r="J5" s="212" t="str">
        <f t="shared" ca="1" si="2"/>
        <v/>
      </c>
      <c r="K5" s="212" t="str">
        <f t="shared" ca="1" si="2"/>
        <v/>
      </c>
      <c r="L5" s="212" t="str">
        <f t="shared" ca="1" si="2"/>
        <v/>
      </c>
      <c r="M5" s="213" t="str">
        <f t="shared" ca="1" si="2"/>
        <v/>
      </c>
      <c r="N5" s="212" t="str">
        <f t="shared" ca="1" si="2"/>
        <v/>
      </c>
      <c r="O5" s="214" t="str">
        <f t="shared" ca="1" si="2"/>
        <v/>
      </c>
      <c r="P5" s="214" t="str">
        <f t="shared" ca="1" si="2"/>
        <v/>
      </c>
      <c r="Q5" s="214" t="str">
        <f t="shared" ca="1" si="2"/>
        <v/>
      </c>
      <c r="R5" s="214" t="str">
        <f t="shared" ca="1" si="3"/>
        <v/>
      </c>
      <c r="S5" s="210" t="str">
        <f t="shared" ca="1" si="3"/>
        <v/>
      </c>
      <c r="T5" s="210" t="str">
        <f t="shared" ca="1" si="4"/>
        <v/>
      </c>
      <c r="U5" s="210" t="str">
        <f t="shared" ca="1" si="4"/>
        <v/>
      </c>
      <c r="V5" s="211" t="str">
        <f t="shared" ca="1" si="5"/>
        <v/>
      </c>
      <c r="W5" s="211" t="str">
        <f t="shared" ca="1" si="5"/>
        <v/>
      </c>
      <c r="X5" s="211" t="str">
        <f t="shared" ca="1" si="5"/>
        <v/>
      </c>
      <c r="Y5" s="211" t="str">
        <f t="shared" ca="1" si="5"/>
        <v/>
      </c>
      <c r="Z5" s="212" t="str">
        <f t="shared" ca="1" si="5"/>
        <v/>
      </c>
      <c r="AA5" s="212" t="str">
        <f t="shared" ca="1" si="5"/>
        <v/>
      </c>
      <c r="AB5" s="212" t="str">
        <f t="shared" ca="1" si="5"/>
        <v/>
      </c>
      <c r="AC5" s="212" t="str">
        <f t="shared" ca="1" si="5"/>
        <v/>
      </c>
      <c r="AD5" s="212" t="str">
        <f t="shared" ca="1" si="5"/>
        <v/>
      </c>
      <c r="AE5" s="214" t="str">
        <f t="shared" ca="1" si="5"/>
        <v/>
      </c>
      <c r="AF5" s="214" t="str">
        <f t="shared" ca="1" si="5"/>
        <v/>
      </c>
      <c r="AG5" s="214" t="str">
        <f t="shared" ca="1" si="5"/>
        <v/>
      </c>
      <c r="AH5" s="214" t="str">
        <f t="shared" ca="1" si="6"/>
        <v/>
      </c>
      <c r="AI5" s="215" t="str">
        <f ca="1">AP!E7</f>
        <v/>
      </c>
      <c r="AJ5" s="215" t="str">
        <f ca="1">IF(AP!F7="","",AP!F7)</f>
        <v/>
      </c>
      <c r="AK5" s="215" t="str">
        <f ca="1">AP!G7</f>
        <v/>
      </c>
      <c r="AL5" s="215" t="str">
        <f ca="1">AP!H7</f>
        <v/>
      </c>
      <c r="AM5" s="215" t="str">
        <f ca="1">AP!I7</f>
        <v/>
      </c>
    </row>
    <row r="6" spans="1:39" x14ac:dyDescent="0.2">
      <c r="A6" s="8">
        <v>3</v>
      </c>
      <c r="B6" s="9" t="str">
        <f t="shared" ca="1" si="7"/>
        <v xml:space="preserve">, </v>
      </c>
      <c r="C6" s="210" t="str">
        <f t="shared" ca="1" si="8"/>
        <v/>
      </c>
      <c r="D6" s="210" t="str">
        <f t="shared" ca="1" si="0"/>
        <v/>
      </c>
      <c r="E6" s="210" t="str">
        <f t="shared" ca="1" si="0"/>
        <v/>
      </c>
      <c r="F6" s="211" t="str">
        <f t="shared" ca="1" si="1"/>
        <v/>
      </c>
      <c r="G6" s="211" t="str">
        <f t="shared" ca="1" si="1"/>
        <v/>
      </c>
      <c r="H6" s="211" t="str">
        <f t="shared" ca="1" si="1"/>
        <v/>
      </c>
      <c r="I6" s="211" t="str">
        <f t="shared" ca="1" si="1"/>
        <v/>
      </c>
      <c r="J6" s="212" t="str">
        <f t="shared" ca="1" si="2"/>
        <v/>
      </c>
      <c r="K6" s="212" t="str">
        <f t="shared" ca="1" si="2"/>
        <v/>
      </c>
      <c r="L6" s="212" t="str">
        <f t="shared" ca="1" si="2"/>
        <v/>
      </c>
      <c r="M6" s="213" t="str">
        <f t="shared" ca="1" si="2"/>
        <v/>
      </c>
      <c r="N6" s="212" t="str">
        <f t="shared" ca="1" si="2"/>
        <v/>
      </c>
      <c r="O6" s="214" t="str">
        <f t="shared" ca="1" si="2"/>
        <v/>
      </c>
      <c r="P6" s="214" t="str">
        <f t="shared" ca="1" si="2"/>
        <v/>
      </c>
      <c r="Q6" s="214" t="str">
        <f t="shared" ca="1" si="2"/>
        <v/>
      </c>
      <c r="R6" s="214" t="str">
        <f t="shared" ca="1" si="3"/>
        <v/>
      </c>
      <c r="S6" s="210" t="str">
        <f t="shared" ca="1" si="3"/>
        <v/>
      </c>
      <c r="T6" s="210" t="str">
        <f t="shared" ca="1" si="4"/>
        <v/>
      </c>
      <c r="U6" s="210" t="str">
        <f t="shared" ca="1" si="4"/>
        <v/>
      </c>
      <c r="V6" s="211" t="str">
        <f t="shared" ca="1" si="5"/>
        <v/>
      </c>
      <c r="W6" s="211" t="str">
        <f t="shared" ca="1" si="5"/>
        <v/>
      </c>
      <c r="X6" s="211" t="str">
        <f t="shared" ca="1" si="5"/>
        <v/>
      </c>
      <c r="Y6" s="211" t="str">
        <f t="shared" ca="1" si="5"/>
        <v/>
      </c>
      <c r="Z6" s="212" t="str">
        <f t="shared" ca="1" si="5"/>
        <v/>
      </c>
      <c r="AA6" s="212" t="str">
        <f t="shared" ca="1" si="5"/>
        <v/>
      </c>
      <c r="AB6" s="212" t="str">
        <f t="shared" ca="1" si="5"/>
        <v/>
      </c>
      <c r="AC6" s="212" t="str">
        <f t="shared" ca="1" si="5"/>
        <v/>
      </c>
      <c r="AD6" s="212" t="str">
        <f t="shared" ca="1" si="5"/>
        <v/>
      </c>
      <c r="AE6" s="214" t="str">
        <f t="shared" ca="1" si="5"/>
        <v/>
      </c>
      <c r="AF6" s="214" t="str">
        <f t="shared" ca="1" si="5"/>
        <v/>
      </c>
      <c r="AG6" s="214" t="str">
        <f t="shared" ca="1" si="5"/>
        <v/>
      </c>
      <c r="AH6" s="214" t="str">
        <f t="shared" ca="1" si="6"/>
        <v/>
      </c>
      <c r="AI6" s="215" t="str">
        <f ca="1">AP!E8</f>
        <v/>
      </c>
      <c r="AJ6" s="215" t="str">
        <f ca="1">IF(AP!F8="","",AP!F8)</f>
        <v/>
      </c>
      <c r="AK6" s="215" t="str">
        <f ca="1">AP!G8</f>
        <v/>
      </c>
      <c r="AL6" s="215" t="str">
        <f ca="1">AP!H8</f>
        <v/>
      </c>
      <c r="AM6" s="215" t="str">
        <f ca="1">AP!I8</f>
        <v/>
      </c>
    </row>
    <row r="7" spans="1:39" x14ac:dyDescent="0.2">
      <c r="A7" s="8">
        <v>4</v>
      </c>
      <c r="B7" s="9" t="str">
        <f t="shared" ca="1" si="7"/>
        <v xml:space="preserve">, </v>
      </c>
      <c r="C7" s="210" t="str">
        <f ca="1">INDIRECT(ADDRESS(3+$A7*2,C$2,,,"Notenbogen"))</f>
        <v/>
      </c>
      <c r="D7" s="210" t="str">
        <f t="shared" ca="1" si="0"/>
        <v/>
      </c>
      <c r="E7" s="210" t="str">
        <f t="shared" ca="1" si="0"/>
        <v/>
      </c>
      <c r="F7" s="211" t="str">
        <f t="shared" ca="1" si="1"/>
        <v/>
      </c>
      <c r="G7" s="211" t="str">
        <f t="shared" ca="1" si="1"/>
        <v/>
      </c>
      <c r="H7" s="211" t="str">
        <f t="shared" ca="1" si="1"/>
        <v/>
      </c>
      <c r="I7" s="211" t="str">
        <f t="shared" ca="1" si="1"/>
        <v/>
      </c>
      <c r="J7" s="212" t="str">
        <f t="shared" ca="1" si="2"/>
        <v/>
      </c>
      <c r="K7" s="212" t="str">
        <f t="shared" ca="1" si="2"/>
        <v/>
      </c>
      <c r="L7" s="212" t="str">
        <f t="shared" ca="1" si="2"/>
        <v/>
      </c>
      <c r="M7" s="213" t="str">
        <f t="shared" ca="1" si="2"/>
        <v/>
      </c>
      <c r="N7" s="212" t="str">
        <f t="shared" ca="1" si="2"/>
        <v/>
      </c>
      <c r="O7" s="214" t="str">
        <f t="shared" ca="1" si="2"/>
        <v/>
      </c>
      <c r="P7" s="214" t="str">
        <f t="shared" ca="1" si="2"/>
        <v/>
      </c>
      <c r="Q7" s="214" t="str">
        <f t="shared" ca="1" si="2"/>
        <v/>
      </c>
      <c r="R7" s="214" t="str">
        <f t="shared" ca="1" si="3"/>
        <v/>
      </c>
      <c r="S7" s="210" t="str">
        <f t="shared" ca="1" si="3"/>
        <v/>
      </c>
      <c r="T7" s="210" t="str">
        <f t="shared" ca="1" si="4"/>
        <v/>
      </c>
      <c r="U7" s="210" t="str">
        <f t="shared" ca="1" si="4"/>
        <v/>
      </c>
      <c r="V7" s="211" t="str">
        <f t="shared" ca="1" si="5"/>
        <v/>
      </c>
      <c r="W7" s="211" t="str">
        <f t="shared" ca="1" si="5"/>
        <v/>
      </c>
      <c r="X7" s="211" t="str">
        <f t="shared" ca="1" si="5"/>
        <v/>
      </c>
      <c r="Y7" s="211" t="str">
        <f t="shared" ca="1" si="5"/>
        <v/>
      </c>
      <c r="Z7" s="212" t="str">
        <f t="shared" ca="1" si="5"/>
        <v/>
      </c>
      <c r="AA7" s="212" t="str">
        <f t="shared" ca="1" si="5"/>
        <v/>
      </c>
      <c r="AB7" s="212" t="str">
        <f t="shared" ca="1" si="5"/>
        <v/>
      </c>
      <c r="AC7" s="212" t="str">
        <f t="shared" ca="1" si="5"/>
        <v/>
      </c>
      <c r="AD7" s="212" t="str">
        <f t="shared" ca="1" si="5"/>
        <v/>
      </c>
      <c r="AE7" s="214" t="str">
        <f t="shared" ca="1" si="5"/>
        <v/>
      </c>
      <c r="AF7" s="214" t="str">
        <f t="shared" ca="1" si="5"/>
        <v/>
      </c>
      <c r="AG7" s="214" t="str">
        <f t="shared" ca="1" si="5"/>
        <v/>
      </c>
      <c r="AH7" s="214" t="str">
        <f t="shared" ca="1" si="6"/>
        <v/>
      </c>
      <c r="AI7" s="215" t="str">
        <f ca="1">AP!E9</f>
        <v/>
      </c>
      <c r="AJ7" s="215" t="str">
        <f ca="1">IF(AP!F9="","",AP!F9)</f>
        <v/>
      </c>
      <c r="AK7" s="215" t="str">
        <f ca="1">AP!G9</f>
        <v/>
      </c>
      <c r="AL7" s="215" t="str">
        <f ca="1">AP!H9</f>
        <v/>
      </c>
      <c r="AM7" s="215" t="str">
        <f ca="1">AP!I9</f>
        <v/>
      </c>
    </row>
    <row r="8" spans="1:39" x14ac:dyDescent="0.2">
      <c r="A8" s="8">
        <v>5</v>
      </c>
      <c r="B8" s="9" t="str">
        <f t="shared" ca="1" si="7"/>
        <v xml:space="preserve">, </v>
      </c>
      <c r="C8" s="210" t="str">
        <f t="shared" ca="1" si="8"/>
        <v/>
      </c>
      <c r="D8" s="210" t="str">
        <f t="shared" ca="1" si="0"/>
        <v/>
      </c>
      <c r="E8" s="210" t="str">
        <f t="shared" ca="1" si="0"/>
        <v/>
      </c>
      <c r="F8" s="211" t="str">
        <f t="shared" ca="1" si="1"/>
        <v/>
      </c>
      <c r="G8" s="211" t="str">
        <f t="shared" ca="1" si="1"/>
        <v/>
      </c>
      <c r="H8" s="211" t="str">
        <f t="shared" ca="1" si="1"/>
        <v/>
      </c>
      <c r="I8" s="211" t="str">
        <f t="shared" ca="1" si="1"/>
        <v/>
      </c>
      <c r="J8" s="212" t="str">
        <f t="shared" ca="1" si="2"/>
        <v/>
      </c>
      <c r="K8" s="212" t="str">
        <f t="shared" ca="1" si="2"/>
        <v/>
      </c>
      <c r="L8" s="212" t="str">
        <f t="shared" ca="1" si="2"/>
        <v/>
      </c>
      <c r="M8" s="213" t="str">
        <f t="shared" ca="1" si="2"/>
        <v/>
      </c>
      <c r="N8" s="212" t="str">
        <f t="shared" ca="1" si="2"/>
        <v/>
      </c>
      <c r="O8" s="214" t="str">
        <f t="shared" ca="1" si="2"/>
        <v/>
      </c>
      <c r="P8" s="214" t="str">
        <f t="shared" ca="1" si="2"/>
        <v/>
      </c>
      <c r="Q8" s="214" t="str">
        <f t="shared" ca="1" si="2"/>
        <v/>
      </c>
      <c r="R8" s="214" t="str">
        <f t="shared" ca="1" si="3"/>
        <v/>
      </c>
      <c r="S8" s="210" t="str">
        <f t="shared" ca="1" si="3"/>
        <v/>
      </c>
      <c r="T8" s="210" t="str">
        <f t="shared" ca="1" si="4"/>
        <v/>
      </c>
      <c r="U8" s="210" t="str">
        <f t="shared" ca="1" si="4"/>
        <v/>
      </c>
      <c r="V8" s="211" t="str">
        <f t="shared" ca="1" si="5"/>
        <v/>
      </c>
      <c r="W8" s="211" t="str">
        <f t="shared" ca="1" si="5"/>
        <v/>
      </c>
      <c r="X8" s="211" t="str">
        <f t="shared" ca="1" si="5"/>
        <v/>
      </c>
      <c r="Y8" s="211" t="str">
        <f t="shared" ca="1" si="5"/>
        <v/>
      </c>
      <c r="Z8" s="212" t="str">
        <f t="shared" ca="1" si="5"/>
        <v/>
      </c>
      <c r="AA8" s="212" t="str">
        <f t="shared" ca="1" si="5"/>
        <v/>
      </c>
      <c r="AB8" s="212" t="str">
        <f t="shared" ca="1" si="5"/>
        <v/>
      </c>
      <c r="AC8" s="212" t="str">
        <f t="shared" ca="1" si="5"/>
        <v/>
      </c>
      <c r="AD8" s="212" t="str">
        <f t="shared" ca="1" si="5"/>
        <v/>
      </c>
      <c r="AE8" s="214" t="str">
        <f t="shared" ca="1" si="5"/>
        <v/>
      </c>
      <c r="AF8" s="214" t="str">
        <f t="shared" ca="1" si="5"/>
        <v/>
      </c>
      <c r="AG8" s="214" t="str">
        <f t="shared" ca="1" si="5"/>
        <v/>
      </c>
      <c r="AH8" s="214" t="str">
        <f t="shared" ca="1" si="6"/>
        <v/>
      </c>
      <c r="AI8" s="215" t="str">
        <f ca="1">AP!E10</f>
        <v/>
      </c>
      <c r="AJ8" s="215" t="str">
        <f ca="1">IF(AP!F10="","",AP!F10)</f>
        <v/>
      </c>
      <c r="AK8" s="215" t="str">
        <f ca="1">AP!G10</f>
        <v/>
      </c>
      <c r="AL8" s="215" t="str">
        <f ca="1">AP!H10</f>
        <v/>
      </c>
      <c r="AM8" s="215" t="str">
        <f ca="1">AP!I10</f>
        <v/>
      </c>
    </row>
    <row r="9" spans="1:39" x14ac:dyDescent="0.2">
      <c r="A9" s="8">
        <v>6</v>
      </c>
      <c r="B9" s="9" t="str">
        <f t="shared" ca="1" si="7"/>
        <v xml:space="preserve">, </v>
      </c>
      <c r="C9" s="210" t="str">
        <f t="shared" ca="1" si="8"/>
        <v/>
      </c>
      <c r="D9" s="210" t="str">
        <f t="shared" ca="1" si="0"/>
        <v/>
      </c>
      <c r="E9" s="210" t="str">
        <f t="shared" ca="1" si="0"/>
        <v/>
      </c>
      <c r="F9" s="211" t="str">
        <f t="shared" ca="1" si="1"/>
        <v/>
      </c>
      <c r="G9" s="211" t="str">
        <f t="shared" ca="1" si="1"/>
        <v/>
      </c>
      <c r="H9" s="211" t="str">
        <f t="shared" ca="1" si="1"/>
        <v/>
      </c>
      <c r="I9" s="211" t="str">
        <f t="shared" ca="1" si="1"/>
        <v/>
      </c>
      <c r="J9" s="212" t="str">
        <f t="shared" ca="1" si="2"/>
        <v/>
      </c>
      <c r="K9" s="212" t="str">
        <f t="shared" ca="1" si="2"/>
        <v/>
      </c>
      <c r="L9" s="212" t="str">
        <f t="shared" ca="1" si="2"/>
        <v/>
      </c>
      <c r="M9" s="213" t="str">
        <f t="shared" ca="1" si="2"/>
        <v/>
      </c>
      <c r="N9" s="212" t="str">
        <f t="shared" ca="1" si="2"/>
        <v/>
      </c>
      <c r="O9" s="214" t="str">
        <f t="shared" ca="1" si="2"/>
        <v/>
      </c>
      <c r="P9" s="214" t="str">
        <f t="shared" ca="1" si="2"/>
        <v/>
      </c>
      <c r="Q9" s="214" t="str">
        <f t="shared" ca="1" si="2"/>
        <v/>
      </c>
      <c r="R9" s="214" t="str">
        <f t="shared" ca="1" si="3"/>
        <v/>
      </c>
      <c r="S9" s="210" t="str">
        <f t="shared" ca="1" si="3"/>
        <v/>
      </c>
      <c r="T9" s="210" t="str">
        <f t="shared" ca="1" si="4"/>
        <v/>
      </c>
      <c r="U9" s="210" t="str">
        <f t="shared" ca="1" si="4"/>
        <v/>
      </c>
      <c r="V9" s="211" t="str">
        <f t="shared" ca="1" si="5"/>
        <v/>
      </c>
      <c r="W9" s="211" t="str">
        <f t="shared" ca="1" si="5"/>
        <v/>
      </c>
      <c r="X9" s="211" t="str">
        <f t="shared" ca="1" si="5"/>
        <v/>
      </c>
      <c r="Y9" s="211" t="str">
        <f t="shared" ca="1" si="5"/>
        <v/>
      </c>
      <c r="Z9" s="212" t="str">
        <f t="shared" ca="1" si="5"/>
        <v/>
      </c>
      <c r="AA9" s="212" t="str">
        <f t="shared" ca="1" si="5"/>
        <v/>
      </c>
      <c r="AB9" s="212" t="str">
        <f t="shared" ca="1" si="5"/>
        <v/>
      </c>
      <c r="AC9" s="212" t="str">
        <f t="shared" ca="1" si="5"/>
        <v/>
      </c>
      <c r="AD9" s="212" t="str">
        <f t="shared" ca="1" si="5"/>
        <v/>
      </c>
      <c r="AE9" s="214" t="str">
        <f t="shared" ca="1" si="5"/>
        <v/>
      </c>
      <c r="AF9" s="214" t="str">
        <f t="shared" ca="1" si="5"/>
        <v/>
      </c>
      <c r="AG9" s="214" t="str">
        <f t="shared" ca="1" si="5"/>
        <v/>
      </c>
      <c r="AH9" s="214" t="str">
        <f t="shared" ca="1" si="6"/>
        <v/>
      </c>
      <c r="AI9" s="215" t="str">
        <f ca="1">AP!E11</f>
        <v/>
      </c>
      <c r="AJ9" s="215" t="str">
        <f ca="1">IF(AP!F11="","",AP!F11)</f>
        <v/>
      </c>
      <c r="AK9" s="215" t="str">
        <f ca="1">AP!G11</f>
        <v/>
      </c>
      <c r="AL9" s="215" t="str">
        <f ca="1">AP!H11</f>
        <v/>
      </c>
      <c r="AM9" s="215" t="str">
        <f ca="1">AP!I11</f>
        <v/>
      </c>
    </row>
    <row r="10" spans="1:39" x14ac:dyDescent="0.2">
      <c r="A10" s="8">
        <v>7</v>
      </c>
      <c r="B10" s="9" t="str">
        <f t="shared" ca="1" si="7"/>
        <v xml:space="preserve">, </v>
      </c>
      <c r="C10" s="210" t="str">
        <f t="shared" ca="1" si="8"/>
        <v/>
      </c>
      <c r="D10" s="210" t="str">
        <f t="shared" ca="1" si="0"/>
        <v/>
      </c>
      <c r="E10" s="210" t="str">
        <f t="shared" ca="1" si="0"/>
        <v/>
      </c>
      <c r="F10" s="211" t="str">
        <f t="shared" ca="1" si="1"/>
        <v/>
      </c>
      <c r="G10" s="211" t="str">
        <f t="shared" ca="1" si="1"/>
        <v/>
      </c>
      <c r="H10" s="211" t="str">
        <f t="shared" ca="1" si="1"/>
        <v/>
      </c>
      <c r="I10" s="211" t="str">
        <f t="shared" ca="1" si="1"/>
        <v/>
      </c>
      <c r="J10" s="212" t="str">
        <f t="shared" ca="1" si="2"/>
        <v/>
      </c>
      <c r="K10" s="212" t="str">
        <f t="shared" ca="1" si="2"/>
        <v/>
      </c>
      <c r="L10" s="212" t="str">
        <f t="shared" ca="1" si="2"/>
        <v/>
      </c>
      <c r="M10" s="213" t="str">
        <f t="shared" ca="1" si="2"/>
        <v/>
      </c>
      <c r="N10" s="212" t="str">
        <f t="shared" ca="1" si="2"/>
        <v/>
      </c>
      <c r="O10" s="214" t="str">
        <f t="shared" ca="1" si="2"/>
        <v/>
      </c>
      <c r="P10" s="214" t="str">
        <f t="shared" ca="1" si="2"/>
        <v/>
      </c>
      <c r="Q10" s="214" t="str">
        <f t="shared" ca="1" si="2"/>
        <v/>
      </c>
      <c r="R10" s="214" t="str">
        <f t="shared" ca="1" si="3"/>
        <v/>
      </c>
      <c r="S10" s="210" t="str">
        <f t="shared" ca="1" si="3"/>
        <v/>
      </c>
      <c r="T10" s="210" t="str">
        <f t="shared" ca="1" si="4"/>
        <v/>
      </c>
      <c r="U10" s="210" t="str">
        <f t="shared" ca="1" si="4"/>
        <v/>
      </c>
      <c r="V10" s="211" t="str">
        <f ca="1">IF(INDIRECT(ADDRESS(4+$A10*2,V$2,,,"Notenbogen"))="","",INDIRECT(ADDRESS(4+$A10*2,V$2,,,"Notenbogen")))</f>
        <v/>
      </c>
      <c r="W10" s="211" t="str">
        <f ca="1">IF(INDIRECT(ADDRESS(4+$A10*2,W$2,,,"Notenbogen"))="","",INDIRECT(ADDRESS(4+$A10*2,W$2,,,"Notenbogen")))</f>
        <v/>
      </c>
      <c r="X10" s="211" t="str">
        <f ca="1">IF(INDIRECT(ADDRESS(4+$A10*2,X$2,,,"Notenbogen"))="","",INDIRECT(ADDRESS(4+$A10*2,X$2,,,"Notenbogen")))</f>
        <v/>
      </c>
      <c r="Y10" s="211" t="str">
        <f t="shared" ref="V10:AG31" ca="1" si="9">IF(INDIRECT(ADDRESS(4+$A10*2,Y$2,,,"Notenbogen"))="","",INDIRECT(ADDRESS(4+$A10*2,Y$2,,,"Notenbogen")))</f>
        <v/>
      </c>
      <c r="Z10" s="212" t="str">
        <f t="shared" ca="1" si="9"/>
        <v/>
      </c>
      <c r="AA10" s="212" t="str">
        <f t="shared" ca="1" si="9"/>
        <v/>
      </c>
      <c r="AB10" s="212" t="str">
        <f t="shared" ca="1" si="9"/>
        <v/>
      </c>
      <c r="AC10" s="212" t="str">
        <f t="shared" ca="1" si="9"/>
        <v/>
      </c>
      <c r="AD10" s="212" t="str">
        <f t="shared" ca="1" si="9"/>
        <v/>
      </c>
      <c r="AE10" s="214" t="str">
        <f t="shared" ca="1" si="9"/>
        <v/>
      </c>
      <c r="AF10" s="214" t="str">
        <f t="shared" ca="1" si="9"/>
        <v/>
      </c>
      <c r="AG10" s="214" t="str">
        <f t="shared" ca="1" si="9"/>
        <v/>
      </c>
      <c r="AH10" s="214" t="str">
        <f t="shared" ca="1" si="6"/>
        <v/>
      </c>
      <c r="AI10" s="215" t="str">
        <f ca="1">AP!E12</f>
        <v/>
      </c>
      <c r="AJ10" s="215" t="str">
        <f ca="1">IF(AP!F12="","",AP!F12)</f>
        <v/>
      </c>
      <c r="AK10" s="215" t="str">
        <f ca="1">AP!G12</f>
        <v/>
      </c>
      <c r="AL10" s="215" t="str">
        <f ca="1">AP!H12</f>
        <v/>
      </c>
      <c r="AM10" s="215" t="str">
        <f ca="1">AP!I12</f>
        <v/>
      </c>
    </row>
    <row r="11" spans="1:39" x14ac:dyDescent="0.2">
      <c r="A11" s="8">
        <v>8</v>
      </c>
      <c r="B11" s="9" t="str">
        <f t="shared" ca="1" si="7"/>
        <v xml:space="preserve">, </v>
      </c>
      <c r="C11" s="210" t="str">
        <f t="shared" ca="1" si="8"/>
        <v/>
      </c>
      <c r="D11" s="210" t="str">
        <f t="shared" ca="1" si="0"/>
        <v/>
      </c>
      <c r="E11" s="210" t="str">
        <f t="shared" ca="1" si="0"/>
        <v/>
      </c>
      <c r="F11" s="211" t="str">
        <f t="shared" ca="1" si="1"/>
        <v/>
      </c>
      <c r="G11" s="211" t="str">
        <f t="shared" ca="1" si="1"/>
        <v/>
      </c>
      <c r="H11" s="211" t="str">
        <f t="shared" ca="1" si="1"/>
        <v/>
      </c>
      <c r="I11" s="211" t="str">
        <f t="shared" ca="1" si="1"/>
        <v/>
      </c>
      <c r="J11" s="212" t="str">
        <f t="shared" ca="1" si="2"/>
        <v/>
      </c>
      <c r="K11" s="212" t="str">
        <f t="shared" ca="1" si="2"/>
        <v/>
      </c>
      <c r="L11" s="212" t="str">
        <f t="shared" ca="1" si="2"/>
        <v/>
      </c>
      <c r="M11" s="213" t="str">
        <f t="shared" ca="1" si="2"/>
        <v/>
      </c>
      <c r="N11" s="212" t="str">
        <f t="shared" ca="1" si="2"/>
        <v/>
      </c>
      <c r="O11" s="214" t="str">
        <f t="shared" ca="1" si="2"/>
        <v/>
      </c>
      <c r="P11" s="214" t="str">
        <f t="shared" ca="1" si="2"/>
        <v/>
      </c>
      <c r="Q11" s="214" t="str">
        <f t="shared" ca="1" si="2"/>
        <v/>
      </c>
      <c r="R11" s="214" t="str">
        <f t="shared" ca="1" si="3"/>
        <v/>
      </c>
      <c r="S11" s="210" t="str">
        <f t="shared" ca="1" si="3"/>
        <v/>
      </c>
      <c r="T11" s="210" t="str">
        <f t="shared" ca="1" si="4"/>
        <v/>
      </c>
      <c r="U11" s="210" t="str">
        <f t="shared" ca="1" si="4"/>
        <v/>
      </c>
      <c r="V11" s="211" t="str">
        <f t="shared" ca="1" si="9"/>
        <v/>
      </c>
      <c r="W11" s="211" t="str">
        <f t="shared" ca="1" si="9"/>
        <v/>
      </c>
      <c r="X11" s="211" t="str">
        <f t="shared" ca="1" si="9"/>
        <v/>
      </c>
      <c r="Y11" s="211" t="str">
        <f t="shared" ca="1" si="9"/>
        <v/>
      </c>
      <c r="Z11" s="212" t="str">
        <f t="shared" ca="1" si="9"/>
        <v/>
      </c>
      <c r="AA11" s="212" t="str">
        <f t="shared" ca="1" si="9"/>
        <v/>
      </c>
      <c r="AB11" s="212" t="str">
        <f t="shared" ca="1" si="9"/>
        <v/>
      </c>
      <c r="AC11" s="212" t="str">
        <f t="shared" ca="1" si="9"/>
        <v/>
      </c>
      <c r="AD11" s="212" t="str">
        <f t="shared" ca="1" si="9"/>
        <v/>
      </c>
      <c r="AE11" s="214" t="str">
        <f t="shared" ca="1" si="9"/>
        <v/>
      </c>
      <c r="AF11" s="214" t="str">
        <f t="shared" ca="1" si="9"/>
        <v/>
      </c>
      <c r="AG11" s="214" t="str">
        <f t="shared" ca="1" si="9"/>
        <v/>
      </c>
      <c r="AH11" s="214" t="str">
        <f t="shared" ca="1" si="6"/>
        <v/>
      </c>
      <c r="AI11" s="215" t="str">
        <f ca="1">AP!E13</f>
        <v/>
      </c>
      <c r="AJ11" s="215" t="str">
        <f ca="1">IF(AP!F13="","",AP!F13)</f>
        <v/>
      </c>
      <c r="AK11" s="215" t="str">
        <f ca="1">AP!G13</f>
        <v/>
      </c>
      <c r="AL11" s="215" t="str">
        <f ca="1">AP!H13</f>
        <v/>
      </c>
      <c r="AM11" s="215" t="str">
        <f ca="1">AP!I13</f>
        <v/>
      </c>
    </row>
    <row r="12" spans="1:39" x14ac:dyDescent="0.2">
      <c r="A12" s="8">
        <v>9</v>
      </c>
      <c r="B12" s="9" t="str">
        <f t="shared" ca="1" si="7"/>
        <v xml:space="preserve">, </v>
      </c>
      <c r="C12" s="210" t="str">
        <f t="shared" ca="1" si="8"/>
        <v/>
      </c>
      <c r="D12" s="210" t="str">
        <f t="shared" ca="1" si="0"/>
        <v/>
      </c>
      <c r="E12" s="210" t="str">
        <f t="shared" ca="1" si="0"/>
        <v/>
      </c>
      <c r="F12" s="211" t="str">
        <f t="shared" ca="1" si="1"/>
        <v/>
      </c>
      <c r="G12" s="211" t="str">
        <f t="shared" ca="1" si="1"/>
        <v/>
      </c>
      <c r="H12" s="211" t="str">
        <f t="shared" ca="1" si="1"/>
        <v/>
      </c>
      <c r="I12" s="211" t="str">
        <f t="shared" ca="1" si="1"/>
        <v/>
      </c>
      <c r="J12" s="212" t="str">
        <f t="shared" ca="1" si="2"/>
        <v/>
      </c>
      <c r="K12" s="212" t="str">
        <f t="shared" ca="1" si="2"/>
        <v/>
      </c>
      <c r="L12" s="212" t="str">
        <f t="shared" ca="1" si="2"/>
        <v/>
      </c>
      <c r="M12" s="213" t="str">
        <f t="shared" ca="1" si="2"/>
        <v/>
      </c>
      <c r="N12" s="212" t="str">
        <f t="shared" ca="1" si="2"/>
        <v/>
      </c>
      <c r="O12" s="214" t="str">
        <f t="shared" ca="1" si="2"/>
        <v/>
      </c>
      <c r="P12" s="214" t="str">
        <f t="shared" ca="1" si="2"/>
        <v/>
      </c>
      <c r="Q12" s="214" t="str">
        <f t="shared" ca="1" si="2"/>
        <v/>
      </c>
      <c r="R12" s="214" t="str">
        <f t="shared" ca="1" si="3"/>
        <v/>
      </c>
      <c r="S12" s="210" t="str">
        <f t="shared" ca="1" si="3"/>
        <v/>
      </c>
      <c r="T12" s="210" t="str">
        <f t="shared" ca="1" si="4"/>
        <v/>
      </c>
      <c r="U12" s="210" t="str">
        <f t="shared" ca="1" si="4"/>
        <v/>
      </c>
      <c r="V12" s="211" t="str">
        <f t="shared" ca="1" si="9"/>
        <v/>
      </c>
      <c r="W12" s="211" t="str">
        <f t="shared" ca="1" si="9"/>
        <v/>
      </c>
      <c r="X12" s="211" t="str">
        <f t="shared" ca="1" si="9"/>
        <v/>
      </c>
      <c r="Y12" s="211" t="str">
        <f t="shared" ca="1" si="9"/>
        <v/>
      </c>
      <c r="Z12" s="212" t="str">
        <f t="shared" ca="1" si="9"/>
        <v/>
      </c>
      <c r="AA12" s="212" t="str">
        <f t="shared" ca="1" si="9"/>
        <v/>
      </c>
      <c r="AB12" s="212" t="str">
        <f t="shared" ca="1" si="9"/>
        <v/>
      </c>
      <c r="AC12" s="212" t="str">
        <f t="shared" ca="1" si="9"/>
        <v/>
      </c>
      <c r="AD12" s="212" t="str">
        <f t="shared" ca="1" si="9"/>
        <v/>
      </c>
      <c r="AE12" s="214" t="str">
        <f t="shared" ca="1" si="9"/>
        <v/>
      </c>
      <c r="AF12" s="214" t="str">
        <f t="shared" ca="1" si="9"/>
        <v/>
      </c>
      <c r="AG12" s="214" t="str">
        <f t="shared" ca="1" si="9"/>
        <v/>
      </c>
      <c r="AH12" s="214" t="str">
        <f t="shared" ca="1" si="6"/>
        <v/>
      </c>
      <c r="AI12" s="215" t="str">
        <f ca="1">AP!E14</f>
        <v/>
      </c>
      <c r="AJ12" s="215" t="str">
        <f ca="1">IF(AP!F14="","",AP!F14)</f>
        <v/>
      </c>
      <c r="AK12" s="215" t="str">
        <f ca="1">AP!G14</f>
        <v/>
      </c>
      <c r="AL12" s="215" t="str">
        <f ca="1">AP!H14</f>
        <v/>
      </c>
      <c r="AM12" s="215" t="str">
        <f ca="1">AP!I14</f>
        <v/>
      </c>
    </row>
    <row r="13" spans="1:39" x14ac:dyDescent="0.2">
      <c r="A13" s="8">
        <v>10</v>
      </c>
      <c r="B13" s="9" t="str">
        <f t="shared" ca="1" si="7"/>
        <v xml:space="preserve">, </v>
      </c>
      <c r="C13" s="210" t="str">
        <f t="shared" ca="1" si="8"/>
        <v/>
      </c>
      <c r="D13" s="210" t="str">
        <f t="shared" ca="1" si="0"/>
        <v/>
      </c>
      <c r="E13" s="210" t="str">
        <f t="shared" ca="1" si="0"/>
        <v/>
      </c>
      <c r="F13" s="211" t="str">
        <f t="shared" ca="1" si="1"/>
        <v/>
      </c>
      <c r="G13" s="211" t="str">
        <f t="shared" ca="1" si="1"/>
        <v/>
      </c>
      <c r="H13" s="211" t="str">
        <f t="shared" ca="1" si="1"/>
        <v/>
      </c>
      <c r="I13" s="211" t="str">
        <f t="shared" ca="1" si="1"/>
        <v/>
      </c>
      <c r="J13" s="212" t="str">
        <f t="shared" ca="1" si="2"/>
        <v/>
      </c>
      <c r="K13" s="212" t="str">
        <f t="shared" ca="1" si="2"/>
        <v/>
      </c>
      <c r="L13" s="212" t="str">
        <f t="shared" ca="1" si="2"/>
        <v/>
      </c>
      <c r="M13" s="213" t="str">
        <f t="shared" ca="1" si="2"/>
        <v/>
      </c>
      <c r="N13" s="212" t="str">
        <f t="shared" ca="1" si="2"/>
        <v/>
      </c>
      <c r="O13" s="214" t="str">
        <f t="shared" ca="1" si="2"/>
        <v/>
      </c>
      <c r="P13" s="214" t="str">
        <f t="shared" ca="1" si="2"/>
        <v/>
      </c>
      <c r="Q13" s="214" t="str">
        <f t="shared" ca="1" si="2"/>
        <v/>
      </c>
      <c r="R13" s="214" t="str">
        <f t="shared" ca="1" si="3"/>
        <v/>
      </c>
      <c r="S13" s="210" t="str">
        <f t="shared" ca="1" si="3"/>
        <v/>
      </c>
      <c r="T13" s="210" t="str">
        <f t="shared" ca="1" si="4"/>
        <v/>
      </c>
      <c r="U13" s="210" t="str">
        <f t="shared" ca="1" si="4"/>
        <v/>
      </c>
      <c r="V13" s="211" t="str">
        <f t="shared" ca="1" si="9"/>
        <v/>
      </c>
      <c r="W13" s="211" t="str">
        <f t="shared" ca="1" si="9"/>
        <v/>
      </c>
      <c r="X13" s="211" t="str">
        <f t="shared" ca="1" si="9"/>
        <v/>
      </c>
      <c r="Y13" s="211" t="str">
        <f t="shared" ca="1" si="9"/>
        <v/>
      </c>
      <c r="Z13" s="212" t="str">
        <f t="shared" ca="1" si="9"/>
        <v/>
      </c>
      <c r="AA13" s="212" t="str">
        <f t="shared" ca="1" si="9"/>
        <v/>
      </c>
      <c r="AB13" s="212" t="str">
        <f t="shared" ca="1" si="9"/>
        <v/>
      </c>
      <c r="AC13" s="212" t="str">
        <f t="shared" ca="1" si="9"/>
        <v/>
      </c>
      <c r="AD13" s="212" t="str">
        <f t="shared" ca="1" si="9"/>
        <v/>
      </c>
      <c r="AE13" s="214" t="str">
        <f t="shared" ca="1" si="9"/>
        <v/>
      </c>
      <c r="AF13" s="214" t="str">
        <f t="shared" ca="1" si="9"/>
        <v/>
      </c>
      <c r="AG13" s="214" t="str">
        <f t="shared" ca="1" si="9"/>
        <v/>
      </c>
      <c r="AH13" s="214" t="str">
        <f t="shared" ca="1" si="6"/>
        <v/>
      </c>
      <c r="AI13" s="215" t="str">
        <f ca="1">AP!E15</f>
        <v/>
      </c>
      <c r="AJ13" s="215" t="str">
        <f ca="1">IF(AP!F15="","",AP!F15)</f>
        <v/>
      </c>
      <c r="AK13" s="215" t="str">
        <f ca="1">AP!G15</f>
        <v/>
      </c>
      <c r="AL13" s="215" t="str">
        <f ca="1">AP!H15</f>
        <v/>
      </c>
      <c r="AM13" s="215" t="str">
        <f ca="1">AP!I15</f>
        <v/>
      </c>
    </row>
    <row r="14" spans="1:39" x14ac:dyDescent="0.2">
      <c r="A14" s="8">
        <v>11</v>
      </c>
      <c r="B14" s="9" t="str">
        <f t="shared" ca="1" si="7"/>
        <v xml:space="preserve">, </v>
      </c>
      <c r="C14" s="210" t="str">
        <f t="shared" ca="1" si="8"/>
        <v/>
      </c>
      <c r="D14" s="210" t="str">
        <f t="shared" ca="1" si="0"/>
        <v/>
      </c>
      <c r="E14" s="210" t="str">
        <f t="shared" ca="1" si="0"/>
        <v/>
      </c>
      <c r="F14" s="211" t="str">
        <f t="shared" ca="1" si="1"/>
        <v/>
      </c>
      <c r="G14" s="211" t="str">
        <f t="shared" ca="1" si="1"/>
        <v/>
      </c>
      <c r="H14" s="211" t="str">
        <f t="shared" ca="1" si="1"/>
        <v/>
      </c>
      <c r="I14" s="211" t="str">
        <f t="shared" ca="1" si="1"/>
        <v/>
      </c>
      <c r="J14" s="212" t="str">
        <f t="shared" ca="1" si="2"/>
        <v/>
      </c>
      <c r="K14" s="212" t="str">
        <f t="shared" ca="1" si="2"/>
        <v/>
      </c>
      <c r="L14" s="212" t="str">
        <f t="shared" ca="1" si="2"/>
        <v/>
      </c>
      <c r="M14" s="213" t="str">
        <f t="shared" ca="1" si="2"/>
        <v/>
      </c>
      <c r="N14" s="212" t="str">
        <f t="shared" ca="1" si="2"/>
        <v/>
      </c>
      <c r="O14" s="214" t="str">
        <f t="shared" ca="1" si="2"/>
        <v/>
      </c>
      <c r="P14" s="214" t="str">
        <f t="shared" ca="1" si="2"/>
        <v/>
      </c>
      <c r="Q14" s="214" t="str">
        <f t="shared" ca="1" si="2"/>
        <v/>
      </c>
      <c r="R14" s="214" t="str">
        <f t="shared" ca="1" si="3"/>
        <v/>
      </c>
      <c r="S14" s="210" t="str">
        <f t="shared" ca="1" si="3"/>
        <v/>
      </c>
      <c r="T14" s="210" t="str">
        <f t="shared" ca="1" si="4"/>
        <v/>
      </c>
      <c r="U14" s="210" t="str">
        <f t="shared" ca="1" si="4"/>
        <v/>
      </c>
      <c r="V14" s="211" t="str">
        <f t="shared" ca="1" si="9"/>
        <v/>
      </c>
      <c r="W14" s="211" t="str">
        <f t="shared" ca="1" si="9"/>
        <v/>
      </c>
      <c r="X14" s="211" t="str">
        <f t="shared" ca="1" si="9"/>
        <v/>
      </c>
      <c r="Y14" s="211" t="str">
        <f t="shared" ca="1" si="9"/>
        <v/>
      </c>
      <c r="Z14" s="212" t="str">
        <f t="shared" ca="1" si="9"/>
        <v/>
      </c>
      <c r="AA14" s="212" t="str">
        <f t="shared" ca="1" si="9"/>
        <v/>
      </c>
      <c r="AB14" s="212" t="str">
        <f t="shared" ca="1" si="9"/>
        <v/>
      </c>
      <c r="AC14" s="212" t="str">
        <f t="shared" ca="1" si="9"/>
        <v/>
      </c>
      <c r="AD14" s="212" t="str">
        <f t="shared" ca="1" si="9"/>
        <v/>
      </c>
      <c r="AE14" s="214" t="str">
        <f t="shared" ca="1" si="9"/>
        <v/>
      </c>
      <c r="AF14" s="214" t="str">
        <f t="shared" ca="1" si="9"/>
        <v/>
      </c>
      <c r="AG14" s="214" t="str">
        <f t="shared" ca="1" si="9"/>
        <v/>
      </c>
      <c r="AH14" s="214" t="str">
        <f t="shared" ca="1" si="6"/>
        <v/>
      </c>
      <c r="AI14" s="215" t="str">
        <f ca="1">AP!E16</f>
        <v/>
      </c>
      <c r="AJ14" s="215" t="str">
        <f ca="1">IF(AP!F16="","",AP!F16)</f>
        <v/>
      </c>
      <c r="AK14" s="215" t="str">
        <f ca="1">AP!G16</f>
        <v/>
      </c>
      <c r="AL14" s="215" t="str">
        <f ca="1">AP!H16</f>
        <v/>
      </c>
      <c r="AM14" s="215" t="str">
        <f ca="1">AP!I16</f>
        <v/>
      </c>
    </row>
    <row r="15" spans="1:39" x14ac:dyDescent="0.2">
      <c r="A15" s="8">
        <v>12</v>
      </c>
      <c r="B15" s="9" t="str">
        <f t="shared" ca="1" si="7"/>
        <v xml:space="preserve">, </v>
      </c>
      <c r="C15" s="210" t="str">
        <f t="shared" ca="1" si="8"/>
        <v/>
      </c>
      <c r="D15" s="210" t="str">
        <f t="shared" ca="1" si="0"/>
        <v/>
      </c>
      <c r="E15" s="210" t="str">
        <f t="shared" ca="1" si="0"/>
        <v/>
      </c>
      <c r="F15" s="211" t="str">
        <f t="shared" ca="1" si="1"/>
        <v/>
      </c>
      <c r="G15" s="211" t="str">
        <f t="shared" ca="1" si="1"/>
        <v/>
      </c>
      <c r="H15" s="211" t="str">
        <f t="shared" ca="1" si="1"/>
        <v/>
      </c>
      <c r="I15" s="211" t="str">
        <f t="shared" ca="1" si="1"/>
        <v/>
      </c>
      <c r="J15" s="212" t="str">
        <f t="shared" ca="1" si="2"/>
        <v/>
      </c>
      <c r="K15" s="212" t="str">
        <f t="shared" ca="1" si="2"/>
        <v/>
      </c>
      <c r="L15" s="212" t="str">
        <f t="shared" ca="1" si="2"/>
        <v/>
      </c>
      <c r="M15" s="213" t="str">
        <f t="shared" ca="1" si="2"/>
        <v/>
      </c>
      <c r="N15" s="212" t="str">
        <f t="shared" ca="1" si="2"/>
        <v/>
      </c>
      <c r="O15" s="214" t="str">
        <f t="shared" ca="1" si="2"/>
        <v/>
      </c>
      <c r="P15" s="214" t="str">
        <f t="shared" ca="1" si="2"/>
        <v/>
      </c>
      <c r="Q15" s="214" t="str">
        <f t="shared" ca="1" si="2"/>
        <v/>
      </c>
      <c r="R15" s="214" t="str">
        <f t="shared" ca="1" si="3"/>
        <v/>
      </c>
      <c r="S15" s="210" t="str">
        <f t="shared" ca="1" si="3"/>
        <v/>
      </c>
      <c r="T15" s="210" t="str">
        <f t="shared" ca="1" si="4"/>
        <v/>
      </c>
      <c r="U15" s="210" t="str">
        <f t="shared" ca="1" si="4"/>
        <v/>
      </c>
      <c r="V15" s="211" t="str">
        <f t="shared" ca="1" si="9"/>
        <v/>
      </c>
      <c r="W15" s="211" t="str">
        <f t="shared" ca="1" si="9"/>
        <v/>
      </c>
      <c r="X15" s="211" t="str">
        <f t="shared" ca="1" si="9"/>
        <v/>
      </c>
      <c r="Y15" s="211" t="str">
        <f t="shared" ca="1" si="9"/>
        <v/>
      </c>
      <c r="Z15" s="212" t="str">
        <f t="shared" ca="1" si="9"/>
        <v/>
      </c>
      <c r="AA15" s="212" t="str">
        <f t="shared" ca="1" si="9"/>
        <v/>
      </c>
      <c r="AB15" s="212" t="str">
        <f t="shared" ca="1" si="9"/>
        <v/>
      </c>
      <c r="AC15" s="212" t="str">
        <f t="shared" ca="1" si="9"/>
        <v/>
      </c>
      <c r="AD15" s="212" t="str">
        <f t="shared" ca="1" si="9"/>
        <v/>
      </c>
      <c r="AE15" s="214" t="str">
        <f t="shared" ca="1" si="9"/>
        <v/>
      </c>
      <c r="AF15" s="214" t="str">
        <f t="shared" ca="1" si="9"/>
        <v/>
      </c>
      <c r="AG15" s="214" t="str">
        <f t="shared" ca="1" si="9"/>
        <v/>
      </c>
      <c r="AH15" s="214" t="str">
        <f t="shared" ca="1" si="6"/>
        <v/>
      </c>
      <c r="AI15" s="215" t="str">
        <f ca="1">AP!E17</f>
        <v/>
      </c>
      <c r="AJ15" s="215" t="str">
        <f ca="1">IF(AP!F17="","",AP!F17)</f>
        <v/>
      </c>
      <c r="AK15" s="215" t="str">
        <f ca="1">AP!G17</f>
        <v/>
      </c>
      <c r="AL15" s="215" t="str">
        <f ca="1">AP!H17</f>
        <v/>
      </c>
      <c r="AM15" s="215" t="str">
        <f ca="1">AP!I17</f>
        <v/>
      </c>
    </row>
    <row r="16" spans="1:39" x14ac:dyDescent="0.2">
      <c r="A16" s="8">
        <v>13</v>
      </c>
      <c r="B16" s="9" t="str">
        <f t="shared" ca="1" si="7"/>
        <v xml:space="preserve">, </v>
      </c>
      <c r="C16" s="210" t="str">
        <f t="shared" ca="1" si="8"/>
        <v/>
      </c>
      <c r="D16" s="210" t="str">
        <f t="shared" ca="1" si="0"/>
        <v/>
      </c>
      <c r="E16" s="210" t="str">
        <f t="shared" ca="1" si="0"/>
        <v/>
      </c>
      <c r="F16" s="211" t="str">
        <f t="shared" ca="1" si="1"/>
        <v/>
      </c>
      <c r="G16" s="211" t="str">
        <f t="shared" ca="1" si="1"/>
        <v/>
      </c>
      <c r="H16" s="211" t="str">
        <f t="shared" ca="1" si="1"/>
        <v/>
      </c>
      <c r="I16" s="211" t="str">
        <f t="shared" ca="1" si="1"/>
        <v/>
      </c>
      <c r="J16" s="212" t="str">
        <f t="shared" ca="1" si="2"/>
        <v/>
      </c>
      <c r="K16" s="212" t="str">
        <f t="shared" ca="1" si="2"/>
        <v/>
      </c>
      <c r="L16" s="212" t="str">
        <f t="shared" ca="1" si="2"/>
        <v/>
      </c>
      <c r="M16" s="213" t="str">
        <f t="shared" ca="1" si="2"/>
        <v/>
      </c>
      <c r="N16" s="212" t="str">
        <f t="shared" ca="1" si="2"/>
        <v/>
      </c>
      <c r="O16" s="214" t="str">
        <f t="shared" ca="1" si="2"/>
        <v/>
      </c>
      <c r="P16" s="214" t="str">
        <f t="shared" ca="1" si="2"/>
        <v/>
      </c>
      <c r="Q16" s="214" t="str">
        <f t="shared" ca="1" si="2"/>
        <v/>
      </c>
      <c r="R16" s="214" t="str">
        <f t="shared" ca="1" si="3"/>
        <v/>
      </c>
      <c r="S16" s="210" t="str">
        <f t="shared" ca="1" si="3"/>
        <v/>
      </c>
      <c r="T16" s="210" t="str">
        <f t="shared" ca="1" si="4"/>
        <v/>
      </c>
      <c r="U16" s="210" t="str">
        <f t="shared" ca="1" si="4"/>
        <v/>
      </c>
      <c r="V16" s="211" t="str">
        <f t="shared" ca="1" si="9"/>
        <v/>
      </c>
      <c r="W16" s="211" t="str">
        <f t="shared" ca="1" si="9"/>
        <v/>
      </c>
      <c r="X16" s="211" t="str">
        <f t="shared" ca="1" si="9"/>
        <v/>
      </c>
      <c r="Y16" s="211" t="str">
        <f t="shared" ca="1" si="9"/>
        <v/>
      </c>
      <c r="Z16" s="212" t="str">
        <f t="shared" ca="1" si="9"/>
        <v/>
      </c>
      <c r="AA16" s="212" t="str">
        <f t="shared" ca="1" si="9"/>
        <v/>
      </c>
      <c r="AB16" s="212" t="str">
        <f t="shared" ca="1" si="9"/>
        <v/>
      </c>
      <c r="AC16" s="212" t="str">
        <f t="shared" ca="1" si="9"/>
        <v/>
      </c>
      <c r="AD16" s="212" t="str">
        <f t="shared" ca="1" si="9"/>
        <v/>
      </c>
      <c r="AE16" s="214" t="str">
        <f t="shared" ca="1" si="9"/>
        <v/>
      </c>
      <c r="AF16" s="214" t="str">
        <f t="shared" ca="1" si="9"/>
        <v/>
      </c>
      <c r="AG16" s="214" t="str">
        <f t="shared" ca="1" si="9"/>
        <v/>
      </c>
      <c r="AH16" s="214" t="str">
        <f t="shared" ca="1" si="6"/>
        <v/>
      </c>
      <c r="AI16" s="215" t="str">
        <f ca="1">AP!E18</f>
        <v/>
      </c>
      <c r="AJ16" s="215" t="str">
        <f ca="1">IF(AP!F18="","",AP!F18)</f>
        <v/>
      </c>
      <c r="AK16" s="215" t="str">
        <f ca="1">AP!G18</f>
        <v/>
      </c>
      <c r="AL16" s="215" t="str">
        <f ca="1">AP!H18</f>
        <v/>
      </c>
      <c r="AM16" s="215" t="str">
        <f ca="1">AP!I18</f>
        <v/>
      </c>
    </row>
    <row r="17" spans="1:39" x14ac:dyDescent="0.2">
      <c r="A17" s="8">
        <v>14</v>
      </c>
      <c r="B17" s="9" t="str">
        <f t="shared" ca="1" si="7"/>
        <v xml:space="preserve">, </v>
      </c>
      <c r="C17" s="210" t="str">
        <f t="shared" ca="1" si="8"/>
        <v/>
      </c>
      <c r="D17" s="210" t="str">
        <f t="shared" ca="1" si="0"/>
        <v/>
      </c>
      <c r="E17" s="210" t="str">
        <f t="shared" ca="1" si="0"/>
        <v/>
      </c>
      <c r="F17" s="211" t="str">
        <f t="shared" ca="1" si="1"/>
        <v/>
      </c>
      <c r="G17" s="211" t="str">
        <f t="shared" ca="1" si="1"/>
        <v/>
      </c>
      <c r="H17" s="211" t="str">
        <f t="shared" ca="1" si="1"/>
        <v/>
      </c>
      <c r="I17" s="211" t="str">
        <f t="shared" ca="1" si="1"/>
        <v/>
      </c>
      <c r="J17" s="212" t="str">
        <f t="shared" ca="1" si="2"/>
        <v/>
      </c>
      <c r="K17" s="212" t="str">
        <f t="shared" ca="1" si="2"/>
        <v/>
      </c>
      <c r="L17" s="212" t="str">
        <f t="shared" ca="1" si="2"/>
        <v/>
      </c>
      <c r="M17" s="213" t="str">
        <f t="shared" ca="1" si="2"/>
        <v/>
      </c>
      <c r="N17" s="212" t="str">
        <f t="shared" ca="1" si="2"/>
        <v/>
      </c>
      <c r="O17" s="214" t="str">
        <f t="shared" ca="1" si="2"/>
        <v/>
      </c>
      <c r="P17" s="214" t="str">
        <f t="shared" ca="1" si="2"/>
        <v/>
      </c>
      <c r="Q17" s="214" t="str">
        <f t="shared" ca="1" si="2"/>
        <v/>
      </c>
      <c r="R17" s="214" t="str">
        <f t="shared" ca="1" si="3"/>
        <v/>
      </c>
      <c r="S17" s="210" t="str">
        <f t="shared" ca="1" si="3"/>
        <v/>
      </c>
      <c r="T17" s="210" t="str">
        <f t="shared" ca="1" si="4"/>
        <v/>
      </c>
      <c r="U17" s="210" t="str">
        <f t="shared" ca="1" si="4"/>
        <v/>
      </c>
      <c r="V17" s="211" t="str">
        <f t="shared" ca="1" si="9"/>
        <v/>
      </c>
      <c r="W17" s="211" t="str">
        <f t="shared" ca="1" si="9"/>
        <v/>
      </c>
      <c r="X17" s="211" t="str">
        <f t="shared" ca="1" si="9"/>
        <v/>
      </c>
      <c r="Y17" s="211" t="str">
        <f t="shared" ca="1" si="9"/>
        <v/>
      </c>
      <c r="Z17" s="212" t="str">
        <f t="shared" ca="1" si="9"/>
        <v/>
      </c>
      <c r="AA17" s="212" t="str">
        <f t="shared" ca="1" si="9"/>
        <v/>
      </c>
      <c r="AB17" s="212" t="str">
        <f t="shared" ca="1" si="9"/>
        <v/>
      </c>
      <c r="AC17" s="212" t="str">
        <f t="shared" ca="1" si="9"/>
        <v/>
      </c>
      <c r="AD17" s="212" t="str">
        <f t="shared" ca="1" si="9"/>
        <v/>
      </c>
      <c r="AE17" s="214" t="str">
        <f t="shared" ca="1" si="9"/>
        <v/>
      </c>
      <c r="AF17" s="214" t="str">
        <f t="shared" ca="1" si="9"/>
        <v/>
      </c>
      <c r="AG17" s="214" t="str">
        <f t="shared" ca="1" si="9"/>
        <v/>
      </c>
      <c r="AH17" s="214" t="str">
        <f t="shared" ca="1" si="6"/>
        <v/>
      </c>
      <c r="AI17" s="215" t="str">
        <f ca="1">AP!E19</f>
        <v/>
      </c>
      <c r="AJ17" s="215" t="str">
        <f ca="1">IF(AP!F19="","",AP!F19)</f>
        <v/>
      </c>
      <c r="AK17" s="215" t="str">
        <f ca="1">AP!G19</f>
        <v/>
      </c>
      <c r="AL17" s="215" t="str">
        <f ca="1">AP!H19</f>
        <v/>
      </c>
      <c r="AM17" s="215" t="str">
        <f ca="1">AP!I19</f>
        <v/>
      </c>
    </row>
    <row r="18" spans="1:39" x14ac:dyDescent="0.2">
      <c r="A18" s="8">
        <v>15</v>
      </c>
      <c r="B18" s="9" t="str">
        <f t="shared" ca="1" si="7"/>
        <v xml:space="preserve">, </v>
      </c>
      <c r="C18" s="210" t="str">
        <f t="shared" ca="1" si="8"/>
        <v/>
      </c>
      <c r="D18" s="210" t="str">
        <f t="shared" ca="1" si="0"/>
        <v/>
      </c>
      <c r="E18" s="210" t="str">
        <f t="shared" ca="1" si="0"/>
        <v/>
      </c>
      <c r="F18" s="211" t="str">
        <f t="shared" ca="1" si="1"/>
        <v/>
      </c>
      <c r="G18" s="211" t="str">
        <f t="shared" ca="1" si="1"/>
        <v/>
      </c>
      <c r="H18" s="211" t="str">
        <f t="shared" ca="1" si="1"/>
        <v/>
      </c>
      <c r="I18" s="211" t="str">
        <f t="shared" ca="1" si="1"/>
        <v/>
      </c>
      <c r="J18" s="212" t="str">
        <f t="shared" ca="1" si="2"/>
        <v/>
      </c>
      <c r="K18" s="212" t="str">
        <f t="shared" ca="1" si="2"/>
        <v/>
      </c>
      <c r="L18" s="212" t="str">
        <f t="shared" ca="1" si="2"/>
        <v/>
      </c>
      <c r="M18" s="213" t="str">
        <f t="shared" ca="1" si="2"/>
        <v/>
      </c>
      <c r="N18" s="212" t="str">
        <f t="shared" ca="1" si="2"/>
        <v/>
      </c>
      <c r="O18" s="214" t="str">
        <f t="shared" ca="1" si="2"/>
        <v/>
      </c>
      <c r="P18" s="214" t="str">
        <f t="shared" ca="1" si="2"/>
        <v/>
      </c>
      <c r="Q18" s="214" t="str">
        <f t="shared" ca="1" si="2"/>
        <v/>
      </c>
      <c r="R18" s="214" t="str">
        <f t="shared" ca="1" si="3"/>
        <v/>
      </c>
      <c r="S18" s="210" t="str">
        <f t="shared" ca="1" si="3"/>
        <v/>
      </c>
      <c r="T18" s="210" t="str">
        <f t="shared" ca="1" si="4"/>
        <v/>
      </c>
      <c r="U18" s="210" t="str">
        <f t="shared" ca="1" si="4"/>
        <v/>
      </c>
      <c r="V18" s="211" t="str">
        <f t="shared" ca="1" si="9"/>
        <v/>
      </c>
      <c r="W18" s="211" t="str">
        <f t="shared" ca="1" si="9"/>
        <v/>
      </c>
      <c r="X18" s="211" t="str">
        <f t="shared" ca="1" si="9"/>
        <v/>
      </c>
      <c r="Y18" s="211" t="str">
        <f t="shared" ca="1" si="9"/>
        <v/>
      </c>
      <c r="Z18" s="212" t="str">
        <f t="shared" ca="1" si="9"/>
        <v/>
      </c>
      <c r="AA18" s="212" t="str">
        <f t="shared" ca="1" si="9"/>
        <v/>
      </c>
      <c r="AB18" s="212" t="str">
        <f t="shared" ca="1" si="9"/>
        <v/>
      </c>
      <c r="AC18" s="212" t="str">
        <f t="shared" ca="1" si="9"/>
        <v/>
      </c>
      <c r="AD18" s="212" t="str">
        <f t="shared" ca="1" si="9"/>
        <v/>
      </c>
      <c r="AE18" s="214" t="str">
        <f t="shared" ca="1" si="9"/>
        <v/>
      </c>
      <c r="AF18" s="214" t="str">
        <f t="shared" ca="1" si="9"/>
        <v/>
      </c>
      <c r="AG18" s="214" t="str">
        <f t="shared" ca="1" si="9"/>
        <v/>
      </c>
      <c r="AH18" s="214" t="str">
        <f t="shared" ca="1" si="6"/>
        <v/>
      </c>
      <c r="AI18" s="215" t="str">
        <f ca="1">AP!E20</f>
        <v/>
      </c>
      <c r="AJ18" s="215" t="str">
        <f ca="1">IF(AP!F20="","",AP!F20)</f>
        <v/>
      </c>
      <c r="AK18" s="215" t="str">
        <f ca="1">AP!G20</f>
        <v/>
      </c>
      <c r="AL18" s="215" t="str">
        <f ca="1">AP!H20</f>
        <v/>
      </c>
      <c r="AM18" s="215" t="str">
        <f ca="1">AP!I20</f>
        <v/>
      </c>
    </row>
    <row r="19" spans="1:39" x14ac:dyDescent="0.2">
      <c r="A19" s="8">
        <v>16</v>
      </c>
      <c r="B19" s="9" t="str">
        <f t="shared" ca="1" si="7"/>
        <v xml:space="preserve">, </v>
      </c>
      <c r="C19" s="210" t="str">
        <f t="shared" ca="1" si="8"/>
        <v/>
      </c>
      <c r="D19" s="210" t="str">
        <f t="shared" ca="1" si="0"/>
        <v/>
      </c>
      <c r="E19" s="210" t="str">
        <f t="shared" ca="1" si="0"/>
        <v/>
      </c>
      <c r="F19" s="211" t="str">
        <f t="shared" ca="1" si="1"/>
        <v/>
      </c>
      <c r="G19" s="211" t="str">
        <f t="shared" ca="1" si="1"/>
        <v/>
      </c>
      <c r="H19" s="211" t="str">
        <f t="shared" ca="1" si="1"/>
        <v/>
      </c>
      <c r="I19" s="211" t="str">
        <f t="shared" ca="1" si="1"/>
        <v/>
      </c>
      <c r="J19" s="212" t="str">
        <f t="shared" ca="1" si="2"/>
        <v/>
      </c>
      <c r="K19" s="212" t="str">
        <f t="shared" ca="1" si="2"/>
        <v/>
      </c>
      <c r="L19" s="212" t="str">
        <f t="shared" ca="1" si="2"/>
        <v/>
      </c>
      <c r="M19" s="213" t="str">
        <f t="shared" ca="1" si="2"/>
        <v/>
      </c>
      <c r="N19" s="212" t="str">
        <f t="shared" ca="1" si="2"/>
        <v/>
      </c>
      <c r="O19" s="214" t="str">
        <f t="shared" ca="1" si="2"/>
        <v/>
      </c>
      <c r="P19" s="214" t="str">
        <f t="shared" ca="1" si="2"/>
        <v/>
      </c>
      <c r="Q19" s="214" t="str">
        <f t="shared" ca="1" si="2"/>
        <v/>
      </c>
      <c r="R19" s="214" t="str">
        <f t="shared" ca="1" si="3"/>
        <v/>
      </c>
      <c r="S19" s="210" t="str">
        <f t="shared" ca="1" si="3"/>
        <v/>
      </c>
      <c r="T19" s="210" t="str">
        <f t="shared" ca="1" si="4"/>
        <v/>
      </c>
      <c r="U19" s="210" t="str">
        <f t="shared" ca="1" si="4"/>
        <v/>
      </c>
      <c r="V19" s="211" t="str">
        <f t="shared" ca="1" si="9"/>
        <v/>
      </c>
      <c r="W19" s="211" t="str">
        <f t="shared" ca="1" si="9"/>
        <v/>
      </c>
      <c r="X19" s="211" t="str">
        <f t="shared" ca="1" si="9"/>
        <v/>
      </c>
      <c r="Y19" s="211" t="str">
        <f t="shared" ca="1" si="9"/>
        <v/>
      </c>
      <c r="Z19" s="212" t="str">
        <f t="shared" ca="1" si="9"/>
        <v/>
      </c>
      <c r="AA19" s="212" t="str">
        <f t="shared" ca="1" si="9"/>
        <v/>
      </c>
      <c r="AB19" s="212" t="str">
        <f t="shared" ca="1" si="9"/>
        <v/>
      </c>
      <c r="AC19" s="212" t="str">
        <f t="shared" ca="1" si="9"/>
        <v/>
      </c>
      <c r="AD19" s="212" t="str">
        <f t="shared" ca="1" si="9"/>
        <v/>
      </c>
      <c r="AE19" s="214" t="str">
        <f t="shared" ca="1" si="9"/>
        <v/>
      </c>
      <c r="AF19" s="214" t="str">
        <f t="shared" ca="1" si="9"/>
        <v/>
      </c>
      <c r="AG19" s="214" t="str">
        <f t="shared" ca="1" si="9"/>
        <v/>
      </c>
      <c r="AH19" s="214" t="str">
        <f t="shared" ca="1" si="6"/>
        <v/>
      </c>
      <c r="AI19" s="215" t="str">
        <f ca="1">AP!E21</f>
        <v/>
      </c>
      <c r="AJ19" s="215" t="str">
        <f ca="1">IF(AP!F21="","",AP!F21)</f>
        <v/>
      </c>
      <c r="AK19" s="215" t="str">
        <f ca="1">AP!G21</f>
        <v/>
      </c>
      <c r="AL19" s="215" t="str">
        <f ca="1">AP!H21</f>
        <v/>
      </c>
      <c r="AM19" s="215" t="str">
        <f ca="1">AP!I21</f>
        <v/>
      </c>
    </row>
    <row r="20" spans="1:39" x14ac:dyDescent="0.2">
      <c r="A20" s="8">
        <v>17</v>
      </c>
      <c r="B20" s="9" t="str">
        <f t="shared" ca="1" si="7"/>
        <v xml:space="preserve">, </v>
      </c>
      <c r="C20" s="210" t="str">
        <f t="shared" ca="1" si="8"/>
        <v/>
      </c>
      <c r="D20" s="210" t="str">
        <f t="shared" ca="1" si="8"/>
        <v/>
      </c>
      <c r="E20" s="210" t="str">
        <f t="shared" ca="1" si="8"/>
        <v/>
      </c>
      <c r="F20" s="211" t="str">
        <f t="shared" ref="F20:Q38" ca="1" si="10">IF(INDIRECT(ADDRESS(4+$A20*2,F$2,,,"Notenbogen"))="","",INDIRECT(ADDRESS(4+$A20*2,F$2,,,"Notenbogen")))</f>
        <v/>
      </c>
      <c r="G20" s="211" t="str">
        <f t="shared" ca="1" si="10"/>
        <v/>
      </c>
      <c r="H20" s="211" t="str">
        <f t="shared" ca="1" si="10"/>
        <v/>
      </c>
      <c r="I20" s="211" t="str">
        <f t="shared" ca="1" si="10"/>
        <v/>
      </c>
      <c r="J20" s="212" t="str">
        <f t="shared" ca="1" si="10"/>
        <v/>
      </c>
      <c r="K20" s="212" t="str">
        <f t="shared" ca="1" si="10"/>
        <v/>
      </c>
      <c r="L20" s="212" t="str">
        <f t="shared" ca="1" si="10"/>
        <v/>
      </c>
      <c r="M20" s="213" t="str">
        <f t="shared" ca="1" si="10"/>
        <v/>
      </c>
      <c r="N20" s="212" t="str">
        <f t="shared" ca="1" si="10"/>
        <v/>
      </c>
      <c r="O20" s="214" t="str">
        <f t="shared" ca="1" si="10"/>
        <v/>
      </c>
      <c r="P20" s="214" t="str">
        <f t="shared" ca="1" si="10"/>
        <v/>
      </c>
      <c r="Q20" s="214" t="str">
        <f t="shared" ca="1" si="10"/>
        <v/>
      </c>
      <c r="R20" s="214" t="str">
        <f t="shared" ref="R20:U38" ca="1" si="11">INDIRECT(ADDRESS(3+$A20*2,R$2,,,"Notenbogen"))</f>
        <v/>
      </c>
      <c r="S20" s="210" t="str">
        <f t="shared" ca="1" si="11"/>
        <v/>
      </c>
      <c r="T20" s="210" t="str">
        <f t="shared" ca="1" si="11"/>
        <v/>
      </c>
      <c r="U20" s="210" t="str">
        <f t="shared" ca="1" si="11"/>
        <v/>
      </c>
      <c r="V20" s="211" t="str">
        <f t="shared" ca="1" si="9"/>
        <v/>
      </c>
      <c r="W20" s="211" t="str">
        <f t="shared" ca="1" si="9"/>
        <v/>
      </c>
      <c r="X20" s="211" t="str">
        <f t="shared" ca="1" si="9"/>
        <v/>
      </c>
      <c r="Y20" s="211" t="str">
        <f t="shared" ca="1" si="9"/>
        <v/>
      </c>
      <c r="Z20" s="212" t="str">
        <f t="shared" ca="1" si="9"/>
        <v/>
      </c>
      <c r="AA20" s="212" t="str">
        <f t="shared" ca="1" si="9"/>
        <v/>
      </c>
      <c r="AB20" s="212" t="str">
        <f t="shared" ca="1" si="9"/>
        <v/>
      </c>
      <c r="AC20" s="212" t="str">
        <f t="shared" ca="1" si="9"/>
        <v/>
      </c>
      <c r="AD20" s="212" t="str">
        <f t="shared" ca="1" si="9"/>
        <v/>
      </c>
      <c r="AE20" s="214" t="str">
        <f t="shared" ca="1" si="9"/>
        <v/>
      </c>
      <c r="AF20" s="214" t="str">
        <f t="shared" ca="1" si="9"/>
        <v/>
      </c>
      <c r="AG20" s="214" t="str">
        <f t="shared" ca="1" si="9"/>
        <v/>
      </c>
      <c r="AH20" s="214" t="str">
        <f t="shared" ca="1" si="6"/>
        <v/>
      </c>
      <c r="AI20" s="215" t="str">
        <f ca="1">AP!E22</f>
        <v/>
      </c>
      <c r="AJ20" s="215" t="str">
        <f ca="1">IF(AP!F22="","",AP!F22)</f>
        <v/>
      </c>
      <c r="AK20" s="215" t="str">
        <f ca="1">AP!G22</f>
        <v/>
      </c>
      <c r="AL20" s="215" t="str">
        <f ca="1">AP!H22</f>
        <v/>
      </c>
      <c r="AM20" s="215" t="str">
        <f ca="1">AP!I22</f>
        <v/>
      </c>
    </row>
    <row r="21" spans="1:39" x14ac:dyDescent="0.2">
      <c r="A21" s="8">
        <v>18</v>
      </c>
      <c r="B21" s="9" t="str">
        <f t="shared" ca="1" si="7"/>
        <v xml:space="preserve">, </v>
      </c>
      <c r="C21" s="210" t="str">
        <f t="shared" ca="1" si="8"/>
        <v/>
      </c>
      <c r="D21" s="210" t="str">
        <f t="shared" ca="1" si="8"/>
        <v/>
      </c>
      <c r="E21" s="210" t="str">
        <f t="shared" ca="1" si="8"/>
        <v/>
      </c>
      <c r="F21" s="211" t="str">
        <f t="shared" ca="1" si="10"/>
        <v/>
      </c>
      <c r="G21" s="211" t="str">
        <f t="shared" ca="1" si="10"/>
        <v/>
      </c>
      <c r="H21" s="211" t="str">
        <f t="shared" ca="1" si="10"/>
        <v/>
      </c>
      <c r="I21" s="211" t="str">
        <f t="shared" ca="1" si="10"/>
        <v/>
      </c>
      <c r="J21" s="212" t="str">
        <f t="shared" ca="1" si="10"/>
        <v/>
      </c>
      <c r="K21" s="212" t="str">
        <f t="shared" ca="1" si="10"/>
        <v/>
      </c>
      <c r="L21" s="212" t="str">
        <f t="shared" ca="1" si="10"/>
        <v/>
      </c>
      <c r="M21" s="213" t="str">
        <f t="shared" ca="1" si="10"/>
        <v/>
      </c>
      <c r="N21" s="212" t="str">
        <f t="shared" ca="1" si="10"/>
        <v/>
      </c>
      <c r="O21" s="214" t="str">
        <f t="shared" ca="1" si="10"/>
        <v/>
      </c>
      <c r="P21" s="214" t="str">
        <f t="shared" ca="1" si="10"/>
        <v/>
      </c>
      <c r="Q21" s="214" t="str">
        <f t="shared" ca="1" si="10"/>
        <v/>
      </c>
      <c r="R21" s="214" t="str">
        <f t="shared" ca="1" si="11"/>
        <v/>
      </c>
      <c r="S21" s="210" t="str">
        <f t="shared" ca="1" si="11"/>
        <v/>
      </c>
      <c r="T21" s="210" t="str">
        <f t="shared" ca="1" si="11"/>
        <v/>
      </c>
      <c r="U21" s="210" t="str">
        <f t="shared" ca="1" si="11"/>
        <v/>
      </c>
      <c r="V21" s="211" t="str">
        <f t="shared" ca="1" si="9"/>
        <v/>
      </c>
      <c r="W21" s="211" t="str">
        <f t="shared" ca="1" si="9"/>
        <v/>
      </c>
      <c r="X21" s="211" t="str">
        <f t="shared" ca="1" si="9"/>
        <v/>
      </c>
      <c r="Y21" s="211" t="str">
        <f t="shared" ca="1" si="9"/>
        <v/>
      </c>
      <c r="Z21" s="212" t="str">
        <f t="shared" ca="1" si="9"/>
        <v/>
      </c>
      <c r="AA21" s="212" t="str">
        <f t="shared" ca="1" si="9"/>
        <v/>
      </c>
      <c r="AB21" s="212" t="str">
        <f t="shared" ca="1" si="9"/>
        <v/>
      </c>
      <c r="AC21" s="212" t="str">
        <f t="shared" ca="1" si="9"/>
        <v/>
      </c>
      <c r="AD21" s="212" t="str">
        <f t="shared" ca="1" si="9"/>
        <v/>
      </c>
      <c r="AE21" s="214" t="str">
        <f t="shared" ca="1" si="9"/>
        <v/>
      </c>
      <c r="AF21" s="214" t="str">
        <f t="shared" ca="1" si="9"/>
        <v/>
      </c>
      <c r="AG21" s="214" t="str">
        <f t="shared" ca="1" si="9"/>
        <v/>
      </c>
      <c r="AH21" s="214" t="str">
        <f t="shared" ca="1" si="6"/>
        <v/>
      </c>
      <c r="AI21" s="215" t="str">
        <f ca="1">AP!E23</f>
        <v/>
      </c>
      <c r="AJ21" s="215" t="str">
        <f ca="1">IF(AP!F23="","",AP!F23)</f>
        <v/>
      </c>
      <c r="AK21" s="215" t="str">
        <f ca="1">AP!G23</f>
        <v/>
      </c>
      <c r="AL21" s="215" t="str">
        <f ca="1">AP!H23</f>
        <v/>
      </c>
      <c r="AM21" s="215" t="str">
        <f ca="1">AP!I23</f>
        <v/>
      </c>
    </row>
    <row r="22" spans="1:39" x14ac:dyDescent="0.2">
      <c r="A22" s="8">
        <v>19</v>
      </c>
      <c r="B22" s="9" t="str">
        <f t="shared" ca="1" si="7"/>
        <v xml:space="preserve">, </v>
      </c>
      <c r="C22" s="210" t="str">
        <f t="shared" ca="1" si="8"/>
        <v/>
      </c>
      <c r="D22" s="210" t="str">
        <f t="shared" ca="1" si="8"/>
        <v/>
      </c>
      <c r="E22" s="210" t="str">
        <f t="shared" ca="1" si="8"/>
        <v/>
      </c>
      <c r="F22" s="211" t="str">
        <f t="shared" ca="1" si="10"/>
        <v/>
      </c>
      <c r="G22" s="211" t="str">
        <f t="shared" ca="1" si="10"/>
        <v/>
      </c>
      <c r="H22" s="211" t="str">
        <f t="shared" ca="1" si="10"/>
        <v/>
      </c>
      <c r="I22" s="211" t="str">
        <f t="shared" ca="1" si="10"/>
        <v/>
      </c>
      <c r="J22" s="212" t="str">
        <f t="shared" ca="1" si="10"/>
        <v/>
      </c>
      <c r="K22" s="212" t="str">
        <f t="shared" ca="1" si="10"/>
        <v/>
      </c>
      <c r="L22" s="212" t="str">
        <f t="shared" ca="1" si="10"/>
        <v/>
      </c>
      <c r="M22" s="213" t="str">
        <f t="shared" ca="1" si="10"/>
        <v/>
      </c>
      <c r="N22" s="212" t="str">
        <f t="shared" ca="1" si="10"/>
        <v/>
      </c>
      <c r="O22" s="214" t="str">
        <f t="shared" ca="1" si="10"/>
        <v/>
      </c>
      <c r="P22" s="214" t="str">
        <f t="shared" ca="1" si="10"/>
        <v/>
      </c>
      <c r="Q22" s="214" t="str">
        <f t="shared" ca="1" si="10"/>
        <v/>
      </c>
      <c r="R22" s="214" t="str">
        <f t="shared" ca="1" si="11"/>
        <v/>
      </c>
      <c r="S22" s="210" t="str">
        <f t="shared" ca="1" si="11"/>
        <v/>
      </c>
      <c r="T22" s="210" t="str">
        <f t="shared" ca="1" si="11"/>
        <v/>
      </c>
      <c r="U22" s="210" t="str">
        <f t="shared" ca="1" si="11"/>
        <v/>
      </c>
      <c r="V22" s="211" t="str">
        <f t="shared" ca="1" si="9"/>
        <v/>
      </c>
      <c r="W22" s="211" t="str">
        <f t="shared" ca="1" si="9"/>
        <v/>
      </c>
      <c r="X22" s="211" t="str">
        <f t="shared" ca="1" si="9"/>
        <v/>
      </c>
      <c r="Y22" s="211" t="str">
        <f t="shared" ca="1" si="9"/>
        <v/>
      </c>
      <c r="Z22" s="212" t="str">
        <f t="shared" ca="1" si="9"/>
        <v/>
      </c>
      <c r="AA22" s="212" t="str">
        <f t="shared" ca="1" si="9"/>
        <v/>
      </c>
      <c r="AB22" s="212" t="str">
        <f t="shared" ca="1" si="9"/>
        <v/>
      </c>
      <c r="AC22" s="212" t="str">
        <f t="shared" ca="1" si="9"/>
        <v/>
      </c>
      <c r="AD22" s="212" t="str">
        <f t="shared" ca="1" si="9"/>
        <v/>
      </c>
      <c r="AE22" s="214" t="str">
        <f t="shared" ca="1" si="9"/>
        <v/>
      </c>
      <c r="AF22" s="214" t="str">
        <f t="shared" ca="1" si="9"/>
        <v/>
      </c>
      <c r="AG22" s="214" t="str">
        <f t="shared" ca="1" si="9"/>
        <v/>
      </c>
      <c r="AH22" s="214" t="str">
        <f t="shared" ca="1" si="6"/>
        <v/>
      </c>
      <c r="AI22" s="215" t="str">
        <f ca="1">AP!E24</f>
        <v/>
      </c>
      <c r="AJ22" s="215" t="str">
        <f ca="1">IF(AP!F24="","",AP!F24)</f>
        <v/>
      </c>
      <c r="AK22" s="215" t="str">
        <f ca="1">AP!G24</f>
        <v/>
      </c>
      <c r="AL22" s="215" t="str">
        <f ca="1">AP!H24</f>
        <v/>
      </c>
      <c r="AM22" s="215" t="str">
        <f ca="1">AP!I24</f>
        <v/>
      </c>
    </row>
    <row r="23" spans="1:39" x14ac:dyDescent="0.2">
      <c r="A23" s="8">
        <v>20</v>
      </c>
      <c r="B23" s="9" t="str">
        <f t="shared" ca="1" si="7"/>
        <v xml:space="preserve">, </v>
      </c>
      <c r="C23" s="210" t="str">
        <f t="shared" ca="1" si="8"/>
        <v/>
      </c>
      <c r="D23" s="210" t="str">
        <f t="shared" ca="1" si="8"/>
        <v/>
      </c>
      <c r="E23" s="210" t="str">
        <f t="shared" ca="1" si="8"/>
        <v/>
      </c>
      <c r="F23" s="211" t="str">
        <f t="shared" ca="1" si="10"/>
        <v/>
      </c>
      <c r="G23" s="211" t="str">
        <f t="shared" ca="1" si="10"/>
        <v/>
      </c>
      <c r="H23" s="211" t="str">
        <f t="shared" ca="1" si="10"/>
        <v/>
      </c>
      <c r="I23" s="211" t="str">
        <f t="shared" ca="1" si="10"/>
        <v/>
      </c>
      <c r="J23" s="212" t="str">
        <f t="shared" ca="1" si="10"/>
        <v/>
      </c>
      <c r="K23" s="212" t="str">
        <f t="shared" ca="1" si="10"/>
        <v/>
      </c>
      <c r="L23" s="212" t="str">
        <f t="shared" ca="1" si="10"/>
        <v/>
      </c>
      <c r="M23" s="213" t="str">
        <f t="shared" ca="1" si="10"/>
        <v/>
      </c>
      <c r="N23" s="212" t="str">
        <f t="shared" ca="1" si="10"/>
        <v/>
      </c>
      <c r="O23" s="214" t="str">
        <f t="shared" ca="1" si="10"/>
        <v/>
      </c>
      <c r="P23" s="214" t="str">
        <f t="shared" ca="1" si="10"/>
        <v/>
      </c>
      <c r="Q23" s="214" t="str">
        <f t="shared" ca="1" si="10"/>
        <v/>
      </c>
      <c r="R23" s="214" t="str">
        <f t="shared" ca="1" si="11"/>
        <v/>
      </c>
      <c r="S23" s="210" t="str">
        <f t="shared" ca="1" si="11"/>
        <v/>
      </c>
      <c r="T23" s="210" t="str">
        <f t="shared" ca="1" si="11"/>
        <v/>
      </c>
      <c r="U23" s="210" t="str">
        <f t="shared" ca="1" si="11"/>
        <v/>
      </c>
      <c r="V23" s="211" t="str">
        <f t="shared" ca="1" si="9"/>
        <v/>
      </c>
      <c r="W23" s="211" t="str">
        <f t="shared" ca="1" si="9"/>
        <v/>
      </c>
      <c r="X23" s="211" t="str">
        <f t="shared" ca="1" si="9"/>
        <v/>
      </c>
      <c r="Y23" s="211" t="str">
        <f t="shared" ca="1" si="9"/>
        <v/>
      </c>
      <c r="Z23" s="212" t="str">
        <f t="shared" ca="1" si="9"/>
        <v/>
      </c>
      <c r="AA23" s="212" t="str">
        <f t="shared" ca="1" si="9"/>
        <v/>
      </c>
      <c r="AB23" s="212" t="str">
        <f t="shared" ca="1" si="9"/>
        <v/>
      </c>
      <c r="AC23" s="212" t="str">
        <f t="shared" ca="1" si="9"/>
        <v/>
      </c>
      <c r="AD23" s="212" t="str">
        <f t="shared" ca="1" si="9"/>
        <v/>
      </c>
      <c r="AE23" s="214" t="str">
        <f t="shared" ca="1" si="9"/>
        <v/>
      </c>
      <c r="AF23" s="214" t="str">
        <f t="shared" ca="1" si="9"/>
        <v/>
      </c>
      <c r="AG23" s="214" t="str">
        <f t="shared" ca="1" si="9"/>
        <v/>
      </c>
      <c r="AH23" s="214" t="str">
        <f t="shared" ca="1" si="6"/>
        <v/>
      </c>
      <c r="AI23" s="215" t="str">
        <f ca="1">AP!E25</f>
        <v/>
      </c>
      <c r="AJ23" s="215" t="str">
        <f ca="1">IF(AP!F25="","",AP!F25)</f>
        <v/>
      </c>
      <c r="AK23" s="215" t="str">
        <f ca="1">AP!G25</f>
        <v/>
      </c>
      <c r="AL23" s="215" t="str">
        <f ca="1">AP!H25</f>
        <v/>
      </c>
      <c r="AM23" s="215" t="str">
        <f ca="1">AP!I25</f>
        <v/>
      </c>
    </row>
    <row r="24" spans="1:39" x14ac:dyDescent="0.2">
      <c r="A24" s="8">
        <v>21</v>
      </c>
      <c r="B24" s="9" t="str">
        <f t="shared" ca="1" si="7"/>
        <v xml:space="preserve">, </v>
      </c>
      <c r="C24" s="210" t="str">
        <f t="shared" ca="1" si="8"/>
        <v/>
      </c>
      <c r="D24" s="210" t="str">
        <f t="shared" ca="1" si="8"/>
        <v/>
      </c>
      <c r="E24" s="210" t="str">
        <f t="shared" ca="1" si="8"/>
        <v/>
      </c>
      <c r="F24" s="211" t="str">
        <f t="shared" ca="1" si="10"/>
        <v/>
      </c>
      <c r="G24" s="211" t="str">
        <f t="shared" ca="1" si="10"/>
        <v/>
      </c>
      <c r="H24" s="211" t="str">
        <f t="shared" ca="1" si="10"/>
        <v/>
      </c>
      <c r="I24" s="211" t="str">
        <f t="shared" ca="1" si="10"/>
        <v/>
      </c>
      <c r="J24" s="212" t="str">
        <f t="shared" ca="1" si="10"/>
        <v/>
      </c>
      <c r="K24" s="212" t="str">
        <f t="shared" ca="1" si="10"/>
        <v/>
      </c>
      <c r="L24" s="212" t="str">
        <f t="shared" ca="1" si="10"/>
        <v/>
      </c>
      <c r="M24" s="213" t="str">
        <f t="shared" ca="1" si="10"/>
        <v/>
      </c>
      <c r="N24" s="212" t="str">
        <f t="shared" ca="1" si="10"/>
        <v/>
      </c>
      <c r="O24" s="214" t="str">
        <f t="shared" ca="1" si="10"/>
        <v/>
      </c>
      <c r="P24" s="214" t="str">
        <f t="shared" ca="1" si="10"/>
        <v/>
      </c>
      <c r="Q24" s="214" t="str">
        <f t="shared" ca="1" si="10"/>
        <v/>
      </c>
      <c r="R24" s="214" t="str">
        <f t="shared" ca="1" si="11"/>
        <v/>
      </c>
      <c r="S24" s="210" t="str">
        <f t="shared" ca="1" si="11"/>
        <v/>
      </c>
      <c r="T24" s="210" t="str">
        <f t="shared" ca="1" si="11"/>
        <v/>
      </c>
      <c r="U24" s="210" t="str">
        <f t="shared" ca="1" si="11"/>
        <v/>
      </c>
      <c r="V24" s="211" t="str">
        <f t="shared" ca="1" si="9"/>
        <v/>
      </c>
      <c r="W24" s="211" t="str">
        <f t="shared" ca="1" si="9"/>
        <v/>
      </c>
      <c r="X24" s="211" t="str">
        <f t="shared" ca="1" si="9"/>
        <v/>
      </c>
      <c r="Y24" s="211" t="str">
        <f t="shared" ca="1" si="9"/>
        <v/>
      </c>
      <c r="Z24" s="212" t="str">
        <f t="shared" ca="1" si="9"/>
        <v/>
      </c>
      <c r="AA24" s="212" t="str">
        <f t="shared" ca="1" si="9"/>
        <v/>
      </c>
      <c r="AB24" s="212" t="str">
        <f t="shared" ca="1" si="9"/>
        <v/>
      </c>
      <c r="AC24" s="212" t="str">
        <f t="shared" ca="1" si="9"/>
        <v/>
      </c>
      <c r="AD24" s="212" t="str">
        <f t="shared" ca="1" si="9"/>
        <v/>
      </c>
      <c r="AE24" s="214" t="str">
        <f t="shared" ca="1" si="9"/>
        <v/>
      </c>
      <c r="AF24" s="214" t="str">
        <f t="shared" ca="1" si="9"/>
        <v/>
      </c>
      <c r="AG24" s="214" t="str">
        <f t="shared" ca="1" si="9"/>
        <v/>
      </c>
      <c r="AH24" s="214" t="str">
        <f t="shared" ca="1" si="6"/>
        <v/>
      </c>
      <c r="AI24" s="215" t="str">
        <f ca="1">AP!E26</f>
        <v/>
      </c>
      <c r="AJ24" s="215" t="str">
        <f ca="1">IF(AP!F26="","",AP!F26)</f>
        <v/>
      </c>
      <c r="AK24" s="215" t="str">
        <f ca="1">AP!G26</f>
        <v/>
      </c>
      <c r="AL24" s="215" t="str">
        <f ca="1">AP!H26</f>
        <v/>
      </c>
      <c r="AM24" s="215" t="str">
        <f ca="1">AP!I26</f>
        <v/>
      </c>
    </row>
    <row r="25" spans="1:39" x14ac:dyDescent="0.2">
      <c r="A25" s="8">
        <v>22</v>
      </c>
      <c r="B25" s="9" t="str">
        <f t="shared" ca="1" si="7"/>
        <v xml:space="preserve">, </v>
      </c>
      <c r="C25" s="210" t="str">
        <f t="shared" ca="1" si="8"/>
        <v/>
      </c>
      <c r="D25" s="210" t="str">
        <f t="shared" ca="1" si="8"/>
        <v/>
      </c>
      <c r="E25" s="210" t="str">
        <f t="shared" ca="1" si="8"/>
        <v/>
      </c>
      <c r="F25" s="211" t="str">
        <f t="shared" ca="1" si="10"/>
        <v/>
      </c>
      <c r="G25" s="211" t="str">
        <f t="shared" ca="1" si="10"/>
        <v/>
      </c>
      <c r="H25" s="211" t="str">
        <f t="shared" ca="1" si="10"/>
        <v/>
      </c>
      <c r="I25" s="211" t="str">
        <f t="shared" ca="1" si="10"/>
        <v/>
      </c>
      <c r="J25" s="212" t="str">
        <f t="shared" ca="1" si="10"/>
        <v/>
      </c>
      <c r="K25" s="212" t="str">
        <f t="shared" ca="1" si="10"/>
        <v/>
      </c>
      <c r="L25" s="212" t="str">
        <f t="shared" ca="1" si="10"/>
        <v/>
      </c>
      <c r="M25" s="213" t="str">
        <f t="shared" ca="1" si="10"/>
        <v/>
      </c>
      <c r="N25" s="212" t="str">
        <f t="shared" ca="1" si="10"/>
        <v/>
      </c>
      <c r="O25" s="214" t="str">
        <f t="shared" ca="1" si="10"/>
        <v/>
      </c>
      <c r="P25" s="214" t="str">
        <f t="shared" ca="1" si="10"/>
        <v/>
      </c>
      <c r="Q25" s="214" t="str">
        <f t="shared" ca="1" si="10"/>
        <v/>
      </c>
      <c r="R25" s="214" t="str">
        <f t="shared" ca="1" si="11"/>
        <v/>
      </c>
      <c r="S25" s="210" t="str">
        <f t="shared" ca="1" si="11"/>
        <v/>
      </c>
      <c r="T25" s="210" t="str">
        <f t="shared" ca="1" si="11"/>
        <v/>
      </c>
      <c r="U25" s="210" t="str">
        <f t="shared" ca="1" si="11"/>
        <v/>
      </c>
      <c r="V25" s="211" t="str">
        <f t="shared" ca="1" si="9"/>
        <v/>
      </c>
      <c r="W25" s="211" t="str">
        <f t="shared" ca="1" si="9"/>
        <v/>
      </c>
      <c r="X25" s="211" t="str">
        <f t="shared" ca="1" si="9"/>
        <v/>
      </c>
      <c r="Y25" s="211" t="str">
        <f t="shared" ca="1" si="9"/>
        <v/>
      </c>
      <c r="Z25" s="212" t="str">
        <f t="shared" ca="1" si="9"/>
        <v/>
      </c>
      <c r="AA25" s="212" t="str">
        <f t="shared" ca="1" si="9"/>
        <v/>
      </c>
      <c r="AB25" s="212" t="str">
        <f t="shared" ca="1" si="9"/>
        <v/>
      </c>
      <c r="AC25" s="212" t="str">
        <f t="shared" ca="1" si="9"/>
        <v/>
      </c>
      <c r="AD25" s="212" t="str">
        <f t="shared" ca="1" si="9"/>
        <v/>
      </c>
      <c r="AE25" s="214" t="str">
        <f t="shared" ca="1" si="9"/>
        <v/>
      </c>
      <c r="AF25" s="214" t="str">
        <f t="shared" ca="1" si="9"/>
        <v/>
      </c>
      <c r="AG25" s="214" t="str">
        <f t="shared" ca="1" si="9"/>
        <v/>
      </c>
      <c r="AH25" s="214" t="str">
        <f t="shared" ca="1" si="6"/>
        <v/>
      </c>
      <c r="AI25" s="215" t="str">
        <f ca="1">AP!E27</f>
        <v/>
      </c>
      <c r="AJ25" s="215" t="str">
        <f ca="1">IF(AP!F27="","",AP!F27)</f>
        <v/>
      </c>
      <c r="AK25" s="215" t="str">
        <f ca="1">AP!G27</f>
        <v/>
      </c>
      <c r="AL25" s="215" t="str">
        <f ca="1">AP!H27</f>
        <v/>
      </c>
      <c r="AM25" s="215" t="str">
        <f ca="1">AP!I27</f>
        <v/>
      </c>
    </row>
    <row r="26" spans="1:39" x14ac:dyDescent="0.2">
      <c r="A26" s="8">
        <v>23</v>
      </c>
      <c r="B26" s="9" t="str">
        <f t="shared" ca="1" si="7"/>
        <v xml:space="preserve">, </v>
      </c>
      <c r="C26" s="210" t="str">
        <f t="shared" ca="1" si="8"/>
        <v/>
      </c>
      <c r="D26" s="210" t="str">
        <f t="shared" ca="1" si="8"/>
        <v/>
      </c>
      <c r="E26" s="210" t="str">
        <f t="shared" ca="1" si="8"/>
        <v/>
      </c>
      <c r="F26" s="211" t="str">
        <f t="shared" ca="1" si="10"/>
        <v/>
      </c>
      <c r="G26" s="211" t="str">
        <f t="shared" ca="1" si="10"/>
        <v/>
      </c>
      <c r="H26" s="211" t="str">
        <f t="shared" ca="1" si="10"/>
        <v/>
      </c>
      <c r="I26" s="211" t="str">
        <f t="shared" ca="1" si="10"/>
        <v/>
      </c>
      <c r="J26" s="212" t="str">
        <f t="shared" ca="1" si="10"/>
        <v/>
      </c>
      <c r="K26" s="212" t="str">
        <f t="shared" ca="1" si="10"/>
        <v/>
      </c>
      <c r="L26" s="212" t="str">
        <f t="shared" ca="1" si="10"/>
        <v/>
      </c>
      <c r="M26" s="213" t="str">
        <f t="shared" ca="1" si="10"/>
        <v/>
      </c>
      <c r="N26" s="212" t="str">
        <f t="shared" ca="1" si="10"/>
        <v/>
      </c>
      <c r="O26" s="214" t="str">
        <f t="shared" ca="1" si="10"/>
        <v/>
      </c>
      <c r="P26" s="214" t="str">
        <f t="shared" ca="1" si="10"/>
        <v/>
      </c>
      <c r="Q26" s="214" t="str">
        <f t="shared" ca="1" si="10"/>
        <v/>
      </c>
      <c r="R26" s="214" t="str">
        <f t="shared" ca="1" si="11"/>
        <v/>
      </c>
      <c r="S26" s="210" t="str">
        <f t="shared" ca="1" si="11"/>
        <v/>
      </c>
      <c r="T26" s="210" t="str">
        <f t="shared" ca="1" si="11"/>
        <v/>
      </c>
      <c r="U26" s="210" t="str">
        <f t="shared" ca="1" si="11"/>
        <v/>
      </c>
      <c r="V26" s="211" t="str">
        <f t="shared" ca="1" si="9"/>
        <v/>
      </c>
      <c r="W26" s="211" t="str">
        <f t="shared" ca="1" si="9"/>
        <v/>
      </c>
      <c r="X26" s="211" t="str">
        <f t="shared" ca="1" si="9"/>
        <v/>
      </c>
      <c r="Y26" s="211" t="str">
        <f t="shared" ca="1" si="9"/>
        <v/>
      </c>
      <c r="Z26" s="212" t="str">
        <f t="shared" ca="1" si="9"/>
        <v/>
      </c>
      <c r="AA26" s="212" t="str">
        <f t="shared" ca="1" si="9"/>
        <v/>
      </c>
      <c r="AB26" s="212" t="str">
        <f t="shared" ca="1" si="9"/>
        <v/>
      </c>
      <c r="AC26" s="212" t="str">
        <f t="shared" ca="1" si="9"/>
        <v/>
      </c>
      <c r="AD26" s="212" t="str">
        <f t="shared" ca="1" si="9"/>
        <v/>
      </c>
      <c r="AE26" s="214" t="str">
        <f t="shared" ca="1" si="9"/>
        <v/>
      </c>
      <c r="AF26" s="214" t="str">
        <f t="shared" ca="1" si="9"/>
        <v/>
      </c>
      <c r="AG26" s="214" t="str">
        <f t="shared" ca="1" si="9"/>
        <v/>
      </c>
      <c r="AH26" s="214" t="str">
        <f t="shared" ca="1" si="6"/>
        <v/>
      </c>
      <c r="AI26" s="215" t="str">
        <f ca="1">AP!E28</f>
        <v/>
      </c>
      <c r="AJ26" s="215" t="str">
        <f ca="1">IF(AP!F28="","",AP!F28)</f>
        <v/>
      </c>
      <c r="AK26" s="215" t="str">
        <f ca="1">AP!G28</f>
        <v/>
      </c>
      <c r="AL26" s="215" t="str">
        <f ca="1">AP!H28</f>
        <v/>
      </c>
      <c r="AM26" s="215" t="str">
        <f ca="1">AP!I28</f>
        <v/>
      </c>
    </row>
    <row r="27" spans="1:39" x14ac:dyDescent="0.2">
      <c r="A27" s="8">
        <v>24</v>
      </c>
      <c r="B27" s="9" t="str">
        <f t="shared" ca="1" si="7"/>
        <v xml:space="preserve">, </v>
      </c>
      <c r="C27" s="210" t="str">
        <f t="shared" ca="1" si="8"/>
        <v/>
      </c>
      <c r="D27" s="210" t="str">
        <f t="shared" ca="1" si="8"/>
        <v/>
      </c>
      <c r="E27" s="210" t="str">
        <f t="shared" ca="1" si="8"/>
        <v/>
      </c>
      <c r="F27" s="211" t="str">
        <f t="shared" ca="1" si="10"/>
        <v/>
      </c>
      <c r="G27" s="211" t="str">
        <f t="shared" ca="1" si="10"/>
        <v/>
      </c>
      <c r="H27" s="211" t="str">
        <f t="shared" ca="1" si="10"/>
        <v/>
      </c>
      <c r="I27" s="211" t="str">
        <f t="shared" ca="1" si="10"/>
        <v/>
      </c>
      <c r="J27" s="212" t="str">
        <f t="shared" ca="1" si="10"/>
        <v/>
      </c>
      <c r="K27" s="212" t="str">
        <f t="shared" ca="1" si="10"/>
        <v/>
      </c>
      <c r="L27" s="212" t="str">
        <f t="shared" ca="1" si="10"/>
        <v/>
      </c>
      <c r="M27" s="213" t="str">
        <f t="shared" ca="1" si="10"/>
        <v/>
      </c>
      <c r="N27" s="212" t="str">
        <f t="shared" ca="1" si="10"/>
        <v/>
      </c>
      <c r="O27" s="214" t="str">
        <f t="shared" ca="1" si="10"/>
        <v/>
      </c>
      <c r="P27" s="214" t="str">
        <f t="shared" ca="1" si="10"/>
        <v/>
      </c>
      <c r="Q27" s="214" t="str">
        <f t="shared" ca="1" si="10"/>
        <v/>
      </c>
      <c r="R27" s="214" t="str">
        <f t="shared" ca="1" si="11"/>
        <v/>
      </c>
      <c r="S27" s="210" t="str">
        <f t="shared" ca="1" si="11"/>
        <v/>
      </c>
      <c r="T27" s="210" t="str">
        <f t="shared" ca="1" si="11"/>
        <v/>
      </c>
      <c r="U27" s="210" t="str">
        <f t="shared" ca="1" si="11"/>
        <v/>
      </c>
      <c r="V27" s="211" t="str">
        <f t="shared" ca="1" si="9"/>
        <v/>
      </c>
      <c r="W27" s="211" t="str">
        <f t="shared" ca="1" si="9"/>
        <v/>
      </c>
      <c r="X27" s="211" t="str">
        <f t="shared" ca="1" si="9"/>
        <v/>
      </c>
      <c r="Y27" s="211" t="str">
        <f t="shared" ca="1" si="9"/>
        <v/>
      </c>
      <c r="Z27" s="212" t="str">
        <f t="shared" ca="1" si="9"/>
        <v/>
      </c>
      <c r="AA27" s="212" t="str">
        <f t="shared" ca="1" si="9"/>
        <v/>
      </c>
      <c r="AB27" s="212" t="str">
        <f t="shared" ca="1" si="9"/>
        <v/>
      </c>
      <c r="AC27" s="212" t="str">
        <f t="shared" ca="1" si="9"/>
        <v/>
      </c>
      <c r="AD27" s="212" t="str">
        <f t="shared" ca="1" si="9"/>
        <v/>
      </c>
      <c r="AE27" s="214" t="str">
        <f t="shared" ca="1" si="9"/>
        <v/>
      </c>
      <c r="AF27" s="214" t="str">
        <f t="shared" ca="1" si="9"/>
        <v/>
      </c>
      <c r="AG27" s="214" t="str">
        <f t="shared" ca="1" si="9"/>
        <v/>
      </c>
      <c r="AH27" s="214" t="str">
        <f t="shared" ca="1" si="6"/>
        <v/>
      </c>
      <c r="AI27" s="215" t="str">
        <f ca="1">AP!E29</f>
        <v/>
      </c>
      <c r="AJ27" s="215" t="str">
        <f ca="1">IF(AP!F29="","",AP!F29)</f>
        <v/>
      </c>
      <c r="AK27" s="215" t="str">
        <f ca="1">AP!G29</f>
        <v/>
      </c>
      <c r="AL27" s="215" t="str">
        <f ca="1">AP!H29</f>
        <v/>
      </c>
      <c r="AM27" s="215" t="str">
        <f ca="1">AP!I29</f>
        <v/>
      </c>
    </row>
    <row r="28" spans="1:39" x14ac:dyDescent="0.2">
      <c r="A28" s="8">
        <v>25</v>
      </c>
      <c r="B28" s="9" t="str">
        <f t="shared" ca="1" si="7"/>
        <v xml:space="preserve">, </v>
      </c>
      <c r="C28" s="210" t="str">
        <f t="shared" ca="1" si="8"/>
        <v/>
      </c>
      <c r="D28" s="210" t="str">
        <f t="shared" ca="1" si="8"/>
        <v/>
      </c>
      <c r="E28" s="210" t="str">
        <f t="shared" ca="1" si="8"/>
        <v/>
      </c>
      <c r="F28" s="211" t="str">
        <f t="shared" ca="1" si="10"/>
        <v/>
      </c>
      <c r="G28" s="211" t="str">
        <f t="shared" ca="1" si="10"/>
        <v/>
      </c>
      <c r="H28" s="211" t="str">
        <f t="shared" ca="1" si="10"/>
        <v/>
      </c>
      <c r="I28" s="211" t="str">
        <f t="shared" ca="1" si="10"/>
        <v/>
      </c>
      <c r="J28" s="212" t="str">
        <f t="shared" ca="1" si="10"/>
        <v/>
      </c>
      <c r="K28" s="212" t="str">
        <f t="shared" ca="1" si="10"/>
        <v/>
      </c>
      <c r="L28" s="212" t="str">
        <f t="shared" ca="1" si="10"/>
        <v/>
      </c>
      <c r="M28" s="213" t="str">
        <f t="shared" ca="1" si="10"/>
        <v/>
      </c>
      <c r="N28" s="212" t="str">
        <f t="shared" ca="1" si="10"/>
        <v/>
      </c>
      <c r="O28" s="214" t="str">
        <f t="shared" ca="1" si="10"/>
        <v/>
      </c>
      <c r="P28" s="214" t="str">
        <f t="shared" ca="1" si="10"/>
        <v/>
      </c>
      <c r="Q28" s="214" t="str">
        <f t="shared" ca="1" si="10"/>
        <v/>
      </c>
      <c r="R28" s="214" t="str">
        <f t="shared" ca="1" si="11"/>
        <v/>
      </c>
      <c r="S28" s="210" t="str">
        <f t="shared" ca="1" si="11"/>
        <v/>
      </c>
      <c r="T28" s="210" t="str">
        <f t="shared" ca="1" si="11"/>
        <v/>
      </c>
      <c r="U28" s="210" t="str">
        <f t="shared" ca="1" si="11"/>
        <v/>
      </c>
      <c r="V28" s="211" t="str">
        <f t="shared" ca="1" si="9"/>
        <v/>
      </c>
      <c r="W28" s="211" t="str">
        <f t="shared" ca="1" si="9"/>
        <v/>
      </c>
      <c r="X28" s="211" t="str">
        <f t="shared" ca="1" si="9"/>
        <v/>
      </c>
      <c r="Y28" s="211" t="str">
        <f t="shared" ca="1" si="9"/>
        <v/>
      </c>
      <c r="Z28" s="212" t="str">
        <f t="shared" ca="1" si="9"/>
        <v/>
      </c>
      <c r="AA28" s="212" t="str">
        <f t="shared" ca="1" si="9"/>
        <v/>
      </c>
      <c r="AB28" s="212" t="str">
        <f t="shared" ca="1" si="9"/>
        <v/>
      </c>
      <c r="AC28" s="212" t="str">
        <f t="shared" ca="1" si="9"/>
        <v/>
      </c>
      <c r="AD28" s="212" t="str">
        <f t="shared" ca="1" si="9"/>
        <v/>
      </c>
      <c r="AE28" s="214" t="str">
        <f t="shared" ca="1" si="9"/>
        <v/>
      </c>
      <c r="AF28" s="214" t="str">
        <f t="shared" ca="1" si="9"/>
        <v/>
      </c>
      <c r="AG28" s="214" t="str">
        <f t="shared" ca="1" si="9"/>
        <v/>
      </c>
      <c r="AH28" s="214" t="str">
        <f t="shared" ca="1" si="6"/>
        <v/>
      </c>
      <c r="AI28" s="215" t="str">
        <f ca="1">AP!E30</f>
        <v/>
      </c>
      <c r="AJ28" s="215" t="str">
        <f ca="1">IF(AP!F30="","",AP!F30)</f>
        <v/>
      </c>
      <c r="AK28" s="215" t="str">
        <f ca="1">AP!G30</f>
        <v/>
      </c>
      <c r="AL28" s="215" t="str">
        <f ca="1">AP!H30</f>
        <v/>
      </c>
      <c r="AM28" s="215" t="str">
        <f ca="1">AP!I30</f>
        <v/>
      </c>
    </row>
    <row r="29" spans="1:39" x14ac:dyDescent="0.2">
      <c r="A29" s="8">
        <v>26</v>
      </c>
      <c r="B29" s="9" t="str">
        <f t="shared" ca="1" si="7"/>
        <v xml:space="preserve">, </v>
      </c>
      <c r="C29" s="210" t="str">
        <f t="shared" ca="1" si="8"/>
        <v/>
      </c>
      <c r="D29" s="210" t="str">
        <f t="shared" ca="1" si="8"/>
        <v/>
      </c>
      <c r="E29" s="210" t="str">
        <f t="shared" ca="1" si="8"/>
        <v/>
      </c>
      <c r="F29" s="211" t="str">
        <f t="shared" ca="1" si="10"/>
        <v/>
      </c>
      <c r="G29" s="211" t="str">
        <f t="shared" ca="1" si="10"/>
        <v/>
      </c>
      <c r="H29" s="211" t="str">
        <f t="shared" ca="1" si="10"/>
        <v/>
      </c>
      <c r="I29" s="211" t="str">
        <f t="shared" ca="1" si="10"/>
        <v/>
      </c>
      <c r="J29" s="212" t="str">
        <f t="shared" ca="1" si="10"/>
        <v/>
      </c>
      <c r="K29" s="212" t="str">
        <f t="shared" ca="1" si="10"/>
        <v/>
      </c>
      <c r="L29" s="212" t="str">
        <f t="shared" ca="1" si="10"/>
        <v/>
      </c>
      <c r="M29" s="213" t="str">
        <f t="shared" ca="1" si="10"/>
        <v/>
      </c>
      <c r="N29" s="212" t="str">
        <f t="shared" ca="1" si="10"/>
        <v/>
      </c>
      <c r="O29" s="214" t="str">
        <f t="shared" ca="1" si="10"/>
        <v/>
      </c>
      <c r="P29" s="214" t="str">
        <f t="shared" ca="1" si="10"/>
        <v/>
      </c>
      <c r="Q29" s="214" t="str">
        <f t="shared" ca="1" si="10"/>
        <v/>
      </c>
      <c r="R29" s="214" t="str">
        <f t="shared" ca="1" si="11"/>
        <v/>
      </c>
      <c r="S29" s="210" t="str">
        <f t="shared" ca="1" si="11"/>
        <v/>
      </c>
      <c r="T29" s="210" t="str">
        <f t="shared" ca="1" si="11"/>
        <v/>
      </c>
      <c r="U29" s="210" t="str">
        <f t="shared" ca="1" si="11"/>
        <v/>
      </c>
      <c r="V29" s="211" t="str">
        <f t="shared" ca="1" si="9"/>
        <v/>
      </c>
      <c r="W29" s="211" t="str">
        <f t="shared" ca="1" si="9"/>
        <v/>
      </c>
      <c r="X29" s="211" t="str">
        <f t="shared" ca="1" si="9"/>
        <v/>
      </c>
      <c r="Y29" s="211" t="str">
        <f t="shared" ca="1" si="9"/>
        <v/>
      </c>
      <c r="Z29" s="212" t="str">
        <f t="shared" ca="1" si="9"/>
        <v/>
      </c>
      <c r="AA29" s="212" t="str">
        <f t="shared" ca="1" si="9"/>
        <v/>
      </c>
      <c r="AB29" s="212" t="str">
        <f t="shared" ca="1" si="9"/>
        <v/>
      </c>
      <c r="AC29" s="212" t="str">
        <f t="shared" ca="1" si="9"/>
        <v/>
      </c>
      <c r="AD29" s="212" t="str">
        <f t="shared" ca="1" si="9"/>
        <v/>
      </c>
      <c r="AE29" s="214" t="str">
        <f t="shared" ca="1" si="9"/>
        <v/>
      </c>
      <c r="AF29" s="214" t="str">
        <f t="shared" ca="1" si="9"/>
        <v/>
      </c>
      <c r="AG29" s="214" t="str">
        <f t="shared" ca="1" si="9"/>
        <v/>
      </c>
      <c r="AH29" s="214" t="str">
        <f t="shared" ca="1" si="6"/>
        <v/>
      </c>
      <c r="AI29" s="215" t="str">
        <f ca="1">AP!E31</f>
        <v/>
      </c>
      <c r="AJ29" s="215" t="str">
        <f ca="1">IF(AP!F31="","",AP!F31)</f>
        <v/>
      </c>
      <c r="AK29" s="215" t="str">
        <f ca="1">AP!G31</f>
        <v/>
      </c>
      <c r="AL29" s="215" t="str">
        <f ca="1">AP!H31</f>
        <v/>
      </c>
      <c r="AM29" s="215" t="str">
        <f ca="1">AP!I31</f>
        <v/>
      </c>
    </row>
    <row r="30" spans="1:39" x14ac:dyDescent="0.2">
      <c r="A30" s="8">
        <v>27</v>
      </c>
      <c r="B30" s="9" t="str">
        <f t="shared" ca="1" si="7"/>
        <v xml:space="preserve">, </v>
      </c>
      <c r="C30" s="210" t="str">
        <f t="shared" ca="1" si="8"/>
        <v/>
      </c>
      <c r="D30" s="210" t="str">
        <f t="shared" ca="1" si="8"/>
        <v/>
      </c>
      <c r="E30" s="210" t="str">
        <f t="shared" ca="1" si="8"/>
        <v/>
      </c>
      <c r="F30" s="211" t="str">
        <f t="shared" ca="1" si="10"/>
        <v/>
      </c>
      <c r="G30" s="211" t="str">
        <f t="shared" ca="1" si="10"/>
        <v/>
      </c>
      <c r="H30" s="211" t="str">
        <f t="shared" ca="1" si="10"/>
        <v/>
      </c>
      <c r="I30" s="211" t="str">
        <f t="shared" ca="1" si="10"/>
        <v/>
      </c>
      <c r="J30" s="212" t="str">
        <f t="shared" ca="1" si="10"/>
        <v/>
      </c>
      <c r="K30" s="212" t="str">
        <f t="shared" ca="1" si="10"/>
        <v/>
      </c>
      <c r="L30" s="212" t="str">
        <f t="shared" ca="1" si="10"/>
        <v/>
      </c>
      <c r="M30" s="213" t="str">
        <f t="shared" ca="1" si="10"/>
        <v/>
      </c>
      <c r="N30" s="212" t="str">
        <f t="shared" ca="1" si="10"/>
        <v/>
      </c>
      <c r="O30" s="214" t="str">
        <f t="shared" ca="1" si="10"/>
        <v/>
      </c>
      <c r="P30" s="214" t="str">
        <f t="shared" ca="1" si="10"/>
        <v/>
      </c>
      <c r="Q30" s="214" t="str">
        <f t="shared" ca="1" si="10"/>
        <v/>
      </c>
      <c r="R30" s="214" t="str">
        <f t="shared" ca="1" si="11"/>
        <v/>
      </c>
      <c r="S30" s="210" t="str">
        <f t="shared" ca="1" si="11"/>
        <v/>
      </c>
      <c r="T30" s="210" t="str">
        <f t="shared" ca="1" si="11"/>
        <v/>
      </c>
      <c r="U30" s="210" t="str">
        <f t="shared" ca="1" si="11"/>
        <v/>
      </c>
      <c r="V30" s="211" t="str">
        <f t="shared" ca="1" si="9"/>
        <v/>
      </c>
      <c r="W30" s="211" t="str">
        <f t="shared" ca="1" si="9"/>
        <v/>
      </c>
      <c r="X30" s="211" t="str">
        <f t="shared" ca="1" si="9"/>
        <v/>
      </c>
      <c r="Y30" s="211" t="str">
        <f t="shared" ca="1" si="9"/>
        <v/>
      </c>
      <c r="Z30" s="212" t="str">
        <f t="shared" ca="1" si="9"/>
        <v/>
      </c>
      <c r="AA30" s="212" t="str">
        <f t="shared" ca="1" si="9"/>
        <v/>
      </c>
      <c r="AB30" s="212" t="str">
        <f t="shared" ca="1" si="9"/>
        <v/>
      </c>
      <c r="AC30" s="212" t="str">
        <f t="shared" ca="1" si="9"/>
        <v/>
      </c>
      <c r="AD30" s="212" t="str">
        <f t="shared" ca="1" si="9"/>
        <v/>
      </c>
      <c r="AE30" s="214" t="str">
        <f t="shared" ca="1" si="9"/>
        <v/>
      </c>
      <c r="AF30" s="214" t="str">
        <f t="shared" ca="1" si="9"/>
        <v/>
      </c>
      <c r="AG30" s="214" t="str">
        <f t="shared" ca="1" si="9"/>
        <v/>
      </c>
      <c r="AH30" s="214" t="str">
        <f t="shared" ca="1" si="6"/>
        <v/>
      </c>
      <c r="AI30" s="215" t="str">
        <f ca="1">AP!E32</f>
        <v/>
      </c>
      <c r="AJ30" s="215" t="str">
        <f ca="1">IF(AP!F32="","",AP!F32)</f>
        <v/>
      </c>
      <c r="AK30" s="215" t="str">
        <f ca="1">AP!G32</f>
        <v/>
      </c>
      <c r="AL30" s="215" t="str">
        <f ca="1">AP!H32</f>
        <v/>
      </c>
      <c r="AM30" s="215" t="str">
        <f ca="1">AP!I32</f>
        <v/>
      </c>
    </row>
    <row r="31" spans="1:39" x14ac:dyDescent="0.2">
      <c r="A31" s="8">
        <v>28</v>
      </c>
      <c r="B31" s="9" t="str">
        <f t="shared" ca="1" si="7"/>
        <v xml:space="preserve">, </v>
      </c>
      <c r="C31" s="210" t="str">
        <f t="shared" ca="1" si="8"/>
        <v/>
      </c>
      <c r="D31" s="210" t="str">
        <f t="shared" ca="1" si="8"/>
        <v/>
      </c>
      <c r="E31" s="210" t="str">
        <f t="shared" ca="1" si="8"/>
        <v/>
      </c>
      <c r="F31" s="211" t="str">
        <f t="shared" ca="1" si="10"/>
        <v/>
      </c>
      <c r="G31" s="211" t="str">
        <f t="shared" ca="1" si="10"/>
        <v/>
      </c>
      <c r="H31" s="211" t="str">
        <f t="shared" ca="1" si="10"/>
        <v/>
      </c>
      <c r="I31" s="211" t="str">
        <f t="shared" ca="1" si="10"/>
        <v/>
      </c>
      <c r="J31" s="212" t="str">
        <f t="shared" ca="1" si="10"/>
        <v/>
      </c>
      <c r="K31" s="212" t="str">
        <f t="shared" ca="1" si="10"/>
        <v/>
      </c>
      <c r="L31" s="212" t="str">
        <f t="shared" ca="1" si="10"/>
        <v/>
      </c>
      <c r="M31" s="213" t="str">
        <f t="shared" ca="1" si="10"/>
        <v/>
      </c>
      <c r="N31" s="212" t="str">
        <f t="shared" ca="1" si="10"/>
        <v/>
      </c>
      <c r="O31" s="214" t="str">
        <f t="shared" ca="1" si="10"/>
        <v/>
      </c>
      <c r="P31" s="214" t="str">
        <f t="shared" ca="1" si="10"/>
        <v/>
      </c>
      <c r="Q31" s="214" t="str">
        <f t="shared" ca="1" si="10"/>
        <v/>
      </c>
      <c r="R31" s="214" t="str">
        <f t="shared" ca="1" si="11"/>
        <v/>
      </c>
      <c r="S31" s="210" t="str">
        <f t="shared" ca="1" si="11"/>
        <v/>
      </c>
      <c r="T31" s="210" t="str">
        <f t="shared" ca="1" si="11"/>
        <v/>
      </c>
      <c r="U31" s="210" t="str">
        <f t="shared" ca="1" si="11"/>
        <v/>
      </c>
      <c r="V31" s="211" t="str">
        <f t="shared" ca="1" si="9"/>
        <v/>
      </c>
      <c r="W31" s="211" t="str">
        <f t="shared" ca="1" si="9"/>
        <v/>
      </c>
      <c r="X31" s="211" t="str">
        <f t="shared" ca="1" si="9"/>
        <v/>
      </c>
      <c r="Y31" s="211" t="str">
        <f t="shared" ca="1" si="9"/>
        <v/>
      </c>
      <c r="Z31" s="212" t="str">
        <f t="shared" ca="1" si="9"/>
        <v/>
      </c>
      <c r="AA31" s="212" t="str">
        <f t="shared" ca="1" si="9"/>
        <v/>
      </c>
      <c r="AB31" s="212" t="str">
        <f t="shared" ref="V31:AG38" ca="1" si="12">IF(INDIRECT(ADDRESS(4+$A31*2,AB$2,,,"Notenbogen"))="","",INDIRECT(ADDRESS(4+$A31*2,AB$2,,,"Notenbogen")))</f>
        <v/>
      </c>
      <c r="AC31" s="212" t="str">
        <f t="shared" ca="1" si="12"/>
        <v/>
      </c>
      <c r="AD31" s="212" t="str">
        <f t="shared" ca="1" si="12"/>
        <v/>
      </c>
      <c r="AE31" s="214" t="str">
        <f t="shared" ca="1" si="12"/>
        <v/>
      </c>
      <c r="AF31" s="214" t="str">
        <f t="shared" ca="1" si="12"/>
        <v/>
      </c>
      <c r="AG31" s="214" t="str">
        <f t="shared" ca="1" si="12"/>
        <v/>
      </c>
      <c r="AH31" s="214" t="str">
        <f t="shared" ca="1" si="6"/>
        <v/>
      </c>
      <c r="AI31" s="215" t="str">
        <f ca="1">AP!E33</f>
        <v/>
      </c>
      <c r="AJ31" s="215" t="str">
        <f ca="1">IF(AP!F33="","",AP!F33)</f>
        <v/>
      </c>
      <c r="AK31" s="215" t="str">
        <f ca="1">AP!G33</f>
        <v/>
      </c>
      <c r="AL31" s="215" t="str">
        <f ca="1">AP!H33</f>
        <v/>
      </c>
      <c r="AM31" s="215" t="str">
        <f ca="1">AP!I33</f>
        <v/>
      </c>
    </row>
    <row r="32" spans="1:39" x14ac:dyDescent="0.2">
      <c r="A32" s="8">
        <v>29</v>
      </c>
      <c r="B32" s="9" t="str">
        <f t="shared" ca="1" si="7"/>
        <v xml:space="preserve">, </v>
      </c>
      <c r="C32" s="210" t="str">
        <f t="shared" ca="1" si="8"/>
        <v/>
      </c>
      <c r="D32" s="210" t="str">
        <f t="shared" ca="1" si="8"/>
        <v/>
      </c>
      <c r="E32" s="210" t="str">
        <f t="shared" ca="1" si="8"/>
        <v/>
      </c>
      <c r="F32" s="211" t="str">
        <f t="shared" ca="1" si="10"/>
        <v/>
      </c>
      <c r="G32" s="211" t="str">
        <f t="shared" ca="1" si="10"/>
        <v/>
      </c>
      <c r="H32" s="211" t="str">
        <f t="shared" ca="1" si="10"/>
        <v/>
      </c>
      <c r="I32" s="211" t="str">
        <f t="shared" ca="1" si="10"/>
        <v/>
      </c>
      <c r="J32" s="212" t="str">
        <f t="shared" ca="1" si="10"/>
        <v/>
      </c>
      <c r="K32" s="212" t="str">
        <f t="shared" ca="1" si="10"/>
        <v/>
      </c>
      <c r="L32" s="212" t="str">
        <f t="shared" ca="1" si="10"/>
        <v/>
      </c>
      <c r="M32" s="213" t="str">
        <f t="shared" ca="1" si="10"/>
        <v/>
      </c>
      <c r="N32" s="212" t="str">
        <f t="shared" ca="1" si="10"/>
        <v/>
      </c>
      <c r="O32" s="214" t="str">
        <f t="shared" ca="1" si="10"/>
        <v/>
      </c>
      <c r="P32" s="214" t="str">
        <f t="shared" ca="1" si="10"/>
        <v/>
      </c>
      <c r="Q32" s="214" t="str">
        <f t="shared" ca="1" si="10"/>
        <v/>
      </c>
      <c r="R32" s="214" t="str">
        <f t="shared" ca="1" si="11"/>
        <v/>
      </c>
      <c r="S32" s="210" t="str">
        <f t="shared" ca="1" si="11"/>
        <v/>
      </c>
      <c r="T32" s="210" t="str">
        <f t="shared" ca="1" si="11"/>
        <v/>
      </c>
      <c r="U32" s="210" t="str">
        <f t="shared" ca="1" si="11"/>
        <v/>
      </c>
      <c r="V32" s="211" t="str">
        <f t="shared" ca="1" si="12"/>
        <v/>
      </c>
      <c r="W32" s="211" t="str">
        <f t="shared" ca="1" si="12"/>
        <v/>
      </c>
      <c r="X32" s="211" t="str">
        <f t="shared" ca="1" si="12"/>
        <v/>
      </c>
      <c r="Y32" s="211" t="str">
        <f t="shared" ca="1" si="12"/>
        <v/>
      </c>
      <c r="Z32" s="212" t="str">
        <f t="shared" ca="1" si="12"/>
        <v/>
      </c>
      <c r="AA32" s="212" t="str">
        <f t="shared" ca="1" si="12"/>
        <v/>
      </c>
      <c r="AB32" s="212" t="str">
        <f t="shared" ca="1" si="12"/>
        <v/>
      </c>
      <c r="AC32" s="212" t="str">
        <f t="shared" ca="1" si="12"/>
        <v/>
      </c>
      <c r="AD32" s="212" t="str">
        <f t="shared" ca="1" si="12"/>
        <v/>
      </c>
      <c r="AE32" s="214" t="str">
        <f t="shared" ca="1" si="12"/>
        <v/>
      </c>
      <c r="AF32" s="214" t="str">
        <f t="shared" ca="1" si="12"/>
        <v/>
      </c>
      <c r="AG32" s="214" t="str">
        <f t="shared" ca="1" si="12"/>
        <v/>
      </c>
      <c r="AH32" s="214" t="str">
        <f t="shared" ca="1" si="6"/>
        <v/>
      </c>
      <c r="AI32" s="215" t="str">
        <f ca="1">AP!E34</f>
        <v/>
      </c>
      <c r="AJ32" s="215" t="str">
        <f ca="1">IF(AP!F34="","",AP!F34)</f>
        <v/>
      </c>
      <c r="AK32" s="215" t="str">
        <f ca="1">AP!G34</f>
        <v/>
      </c>
      <c r="AL32" s="215" t="str">
        <f ca="1">AP!H34</f>
        <v/>
      </c>
      <c r="AM32" s="215" t="str">
        <f ca="1">AP!I34</f>
        <v/>
      </c>
    </row>
    <row r="33" spans="1:39" x14ac:dyDescent="0.2">
      <c r="A33" s="8">
        <v>30</v>
      </c>
      <c r="B33" s="9" t="str">
        <f t="shared" ca="1" si="7"/>
        <v xml:space="preserve">, </v>
      </c>
      <c r="C33" s="210" t="str">
        <f t="shared" ca="1" si="8"/>
        <v/>
      </c>
      <c r="D33" s="210" t="str">
        <f t="shared" ca="1" si="8"/>
        <v/>
      </c>
      <c r="E33" s="210" t="str">
        <f t="shared" ca="1" si="8"/>
        <v/>
      </c>
      <c r="F33" s="211" t="str">
        <f t="shared" ca="1" si="10"/>
        <v/>
      </c>
      <c r="G33" s="211" t="str">
        <f t="shared" ca="1" si="10"/>
        <v/>
      </c>
      <c r="H33" s="211" t="str">
        <f t="shared" ca="1" si="10"/>
        <v/>
      </c>
      <c r="I33" s="211" t="str">
        <f t="shared" ca="1" si="10"/>
        <v/>
      </c>
      <c r="J33" s="212" t="str">
        <f t="shared" ca="1" si="10"/>
        <v/>
      </c>
      <c r="K33" s="212" t="str">
        <f t="shared" ca="1" si="10"/>
        <v/>
      </c>
      <c r="L33" s="212" t="str">
        <f t="shared" ca="1" si="10"/>
        <v/>
      </c>
      <c r="M33" s="213" t="str">
        <f t="shared" ca="1" si="10"/>
        <v/>
      </c>
      <c r="N33" s="212" t="str">
        <f t="shared" ca="1" si="10"/>
        <v/>
      </c>
      <c r="O33" s="214" t="str">
        <f t="shared" ca="1" si="10"/>
        <v/>
      </c>
      <c r="P33" s="214" t="str">
        <f t="shared" ca="1" si="10"/>
        <v/>
      </c>
      <c r="Q33" s="214" t="str">
        <f t="shared" ca="1" si="10"/>
        <v/>
      </c>
      <c r="R33" s="214" t="str">
        <f t="shared" ca="1" si="11"/>
        <v/>
      </c>
      <c r="S33" s="210" t="str">
        <f t="shared" ca="1" si="11"/>
        <v/>
      </c>
      <c r="T33" s="210" t="str">
        <f t="shared" ca="1" si="11"/>
        <v/>
      </c>
      <c r="U33" s="210" t="str">
        <f t="shared" ca="1" si="11"/>
        <v/>
      </c>
      <c r="V33" s="211" t="str">
        <f t="shared" ca="1" si="12"/>
        <v/>
      </c>
      <c r="W33" s="211" t="str">
        <f t="shared" ca="1" si="12"/>
        <v/>
      </c>
      <c r="X33" s="211" t="str">
        <f t="shared" ca="1" si="12"/>
        <v/>
      </c>
      <c r="Y33" s="211" t="str">
        <f t="shared" ca="1" si="12"/>
        <v/>
      </c>
      <c r="Z33" s="212" t="str">
        <f t="shared" ca="1" si="12"/>
        <v/>
      </c>
      <c r="AA33" s="212" t="str">
        <f t="shared" ca="1" si="12"/>
        <v/>
      </c>
      <c r="AB33" s="212" t="str">
        <f t="shared" ca="1" si="12"/>
        <v/>
      </c>
      <c r="AC33" s="212" t="str">
        <f t="shared" ca="1" si="12"/>
        <v/>
      </c>
      <c r="AD33" s="212" t="str">
        <f t="shared" ca="1" si="12"/>
        <v/>
      </c>
      <c r="AE33" s="214" t="str">
        <f t="shared" ca="1" si="12"/>
        <v/>
      </c>
      <c r="AF33" s="214" t="str">
        <f t="shared" ca="1" si="12"/>
        <v/>
      </c>
      <c r="AG33" s="214" t="str">
        <f t="shared" ca="1" si="12"/>
        <v/>
      </c>
      <c r="AH33" s="214" t="str">
        <f t="shared" ca="1" si="6"/>
        <v/>
      </c>
      <c r="AI33" s="215" t="str">
        <f ca="1">AP!E35</f>
        <v/>
      </c>
      <c r="AJ33" s="215" t="str">
        <f ca="1">IF(AP!F35="","",AP!F35)</f>
        <v/>
      </c>
      <c r="AK33" s="215" t="str">
        <f ca="1">AP!G35</f>
        <v/>
      </c>
      <c r="AL33" s="215" t="str">
        <f ca="1">AP!H35</f>
        <v/>
      </c>
      <c r="AM33" s="215" t="str">
        <f ca="1">AP!I35</f>
        <v/>
      </c>
    </row>
    <row r="34" spans="1:39" x14ac:dyDescent="0.2">
      <c r="A34" s="8">
        <v>31</v>
      </c>
      <c r="B34" s="9" t="str">
        <f t="shared" ca="1" si="7"/>
        <v xml:space="preserve">, </v>
      </c>
      <c r="C34" s="210" t="str">
        <f t="shared" ca="1" si="8"/>
        <v/>
      </c>
      <c r="D34" s="210" t="str">
        <f t="shared" ca="1" si="8"/>
        <v/>
      </c>
      <c r="E34" s="210" t="str">
        <f t="shared" ca="1" si="8"/>
        <v/>
      </c>
      <c r="F34" s="211" t="str">
        <f t="shared" ca="1" si="10"/>
        <v/>
      </c>
      <c r="G34" s="211" t="str">
        <f t="shared" ca="1" si="10"/>
        <v/>
      </c>
      <c r="H34" s="211" t="str">
        <f t="shared" ca="1" si="10"/>
        <v/>
      </c>
      <c r="I34" s="211" t="str">
        <f t="shared" ca="1" si="10"/>
        <v/>
      </c>
      <c r="J34" s="212" t="str">
        <f t="shared" ca="1" si="10"/>
        <v/>
      </c>
      <c r="K34" s="212" t="str">
        <f t="shared" ca="1" si="10"/>
        <v/>
      </c>
      <c r="L34" s="212" t="str">
        <f t="shared" ca="1" si="10"/>
        <v/>
      </c>
      <c r="M34" s="213" t="str">
        <f t="shared" ca="1" si="10"/>
        <v/>
      </c>
      <c r="N34" s="212" t="str">
        <f t="shared" ca="1" si="10"/>
        <v/>
      </c>
      <c r="O34" s="214" t="str">
        <f t="shared" ca="1" si="10"/>
        <v/>
      </c>
      <c r="P34" s="214" t="str">
        <f t="shared" ca="1" si="10"/>
        <v/>
      </c>
      <c r="Q34" s="214" t="str">
        <f t="shared" ca="1" si="10"/>
        <v/>
      </c>
      <c r="R34" s="214" t="str">
        <f t="shared" ca="1" si="11"/>
        <v/>
      </c>
      <c r="S34" s="210" t="str">
        <f t="shared" ca="1" si="11"/>
        <v/>
      </c>
      <c r="T34" s="210" t="str">
        <f t="shared" ca="1" si="11"/>
        <v/>
      </c>
      <c r="U34" s="210" t="str">
        <f t="shared" ca="1" si="11"/>
        <v/>
      </c>
      <c r="V34" s="211" t="str">
        <f t="shared" ca="1" si="12"/>
        <v/>
      </c>
      <c r="W34" s="211" t="str">
        <f t="shared" ca="1" si="12"/>
        <v/>
      </c>
      <c r="X34" s="211" t="str">
        <f t="shared" ca="1" si="12"/>
        <v/>
      </c>
      <c r="Y34" s="211" t="str">
        <f t="shared" ca="1" si="12"/>
        <v/>
      </c>
      <c r="Z34" s="212" t="str">
        <f t="shared" ca="1" si="12"/>
        <v/>
      </c>
      <c r="AA34" s="212" t="str">
        <f t="shared" ca="1" si="12"/>
        <v/>
      </c>
      <c r="AB34" s="212" t="str">
        <f t="shared" ca="1" si="12"/>
        <v/>
      </c>
      <c r="AC34" s="212" t="str">
        <f t="shared" ca="1" si="12"/>
        <v/>
      </c>
      <c r="AD34" s="212" t="str">
        <f t="shared" ca="1" si="12"/>
        <v/>
      </c>
      <c r="AE34" s="214" t="str">
        <f t="shared" ca="1" si="12"/>
        <v/>
      </c>
      <c r="AF34" s="214" t="str">
        <f t="shared" ca="1" si="12"/>
        <v/>
      </c>
      <c r="AG34" s="214" t="str">
        <f t="shared" ca="1" si="12"/>
        <v/>
      </c>
      <c r="AH34" s="214" t="str">
        <f t="shared" ca="1" si="6"/>
        <v/>
      </c>
      <c r="AI34" s="215" t="str">
        <f ca="1">AP!E36</f>
        <v/>
      </c>
      <c r="AJ34" s="215" t="str">
        <f ca="1">IF(AP!F36="","",AP!F36)</f>
        <v/>
      </c>
      <c r="AK34" s="215" t="str">
        <f ca="1">AP!G36</f>
        <v/>
      </c>
      <c r="AL34" s="215" t="str">
        <f ca="1">AP!H36</f>
        <v/>
      </c>
      <c r="AM34" s="215" t="str">
        <f ca="1">AP!I36</f>
        <v/>
      </c>
    </row>
    <row r="35" spans="1:39" x14ac:dyDescent="0.2">
      <c r="A35" s="8">
        <v>32</v>
      </c>
      <c r="B35" s="9" t="str">
        <f t="shared" ca="1" si="7"/>
        <v xml:space="preserve">, </v>
      </c>
      <c r="C35" s="210" t="str">
        <f t="shared" ca="1" si="8"/>
        <v/>
      </c>
      <c r="D35" s="210" t="str">
        <f t="shared" ca="1" si="8"/>
        <v/>
      </c>
      <c r="E35" s="210" t="str">
        <f t="shared" ca="1" si="8"/>
        <v/>
      </c>
      <c r="F35" s="211" t="str">
        <f t="shared" ca="1" si="10"/>
        <v/>
      </c>
      <c r="G35" s="211" t="str">
        <f t="shared" ca="1" si="10"/>
        <v/>
      </c>
      <c r="H35" s="211" t="str">
        <f t="shared" ca="1" si="10"/>
        <v/>
      </c>
      <c r="I35" s="211" t="str">
        <f t="shared" ca="1" si="10"/>
        <v/>
      </c>
      <c r="J35" s="212" t="str">
        <f t="shared" ca="1" si="10"/>
        <v/>
      </c>
      <c r="K35" s="212" t="str">
        <f t="shared" ca="1" si="10"/>
        <v/>
      </c>
      <c r="L35" s="212" t="str">
        <f t="shared" ca="1" si="10"/>
        <v/>
      </c>
      <c r="M35" s="213" t="str">
        <f t="shared" ca="1" si="10"/>
        <v/>
      </c>
      <c r="N35" s="212" t="str">
        <f t="shared" ca="1" si="10"/>
        <v/>
      </c>
      <c r="O35" s="214" t="str">
        <f t="shared" ca="1" si="10"/>
        <v/>
      </c>
      <c r="P35" s="214" t="str">
        <f t="shared" ca="1" si="10"/>
        <v/>
      </c>
      <c r="Q35" s="214" t="str">
        <f t="shared" ca="1" si="10"/>
        <v/>
      </c>
      <c r="R35" s="214" t="str">
        <f t="shared" ca="1" si="11"/>
        <v/>
      </c>
      <c r="S35" s="210" t="str">
        <f t="shared" ca="1" si="11"/>
        <v/>
      </c>
      <c r="T35" s="210" t="str">
        <f t="shared" ca="1" si="11"/>
        <v/>
      </c>
      <c r="U35" s="210" t="str">
        <f t="shared" ca="1" si="11"/>
        <v/>
      </c>
      <c r="V35" s="211" t="str">
        <f t="shared" ca="1" si="12"/>
        <v/>
      </c>
      <c r="W35" s="211" t="str">
        <f t="shared" ca="1" si="12"/>
        <v/>
      </c>
      <c r="X35" s="211" t="str">
        <f t="shared" ca="1" si="12"/>
        <v/>
      </c>
      <c r="Y35" s="211" t="str">
        <f t="shared" ca="1" si="12"/>
        <v/>
      </c>
      <c r="Z35" s="212" t="str">
        <f t="shared" ca="1" si="12"/>
        <v/>
      </c>
      <c r="AA35" s="212" t="str">
        <f t="shared" ca="1" si="12"/>
        <v/>
      </c>
      <c r="AB35" s="212" t="str">
        <f t="shared" ca="1" si="12"/>
        <v/>
      </c>
      <c r="AC35" s="212" t="str">
        <f t="shared" ca="1" si="12"/>
        <v/>
      </c>
      <c r="AD35" s="212" t="str">
        <f t="shared" ca="1" si="12"/>
        <v/>
      </c>
      <c r="AE35" s="214" t="str">
        <f t="shared" ca="1" si="12"/>
        <v/>
      </c>
      <c r="AF35" s="214" t="str">
        <f t="shared" ca="1" si="12"/>
        <v/>
      </c>
      <c r="AG35" s="214" t="str">
        <f t="shared" ca="1" si="12"/>
        <v/>
      </c>
      <c r="AH35" s="214" t="str">
        <f t="shared" ca="1" si="6"/>
        <v/>
      </c>
      <c r="AI35" s="215" t="str">
        <f ca="1">AP!E37</f>
        <v/>
      </c>
      <c r="AJ35" s="215" t="str">
        <f ca="1">IF(AP!F37="","",AP!F37)</f>
        <v/>
      </c>
      <c r="AK35" s="215" t="str">
        <f ca="1">AP!G37</f>
        <v/>
      </c>
      <c r="AL35" s="215" t="str">
        <f ca="1">AP!H37</f>
        <v/>
      </c>
      <c r="AM35" s="215" t="str">
        <f ca="1">AP!I37</f>
        <v/>
      </c>
    </row>
    <row r="36" spans="1:39" x14ac:dyDescent="0.2">
      <c r="A36" s="8">
        <v>33</v>
      </c>
      <c r="B36" s="9" t="str">
        <f t="shared" ca="1" si="7"/>
        <v xml:space="preserve">, </v>
      </c>
      <c r="C36" s="210" t="str">
        <f t="shared" ca="1" si="8"/>
        <v/>
      </c>
      <c r="D36" s="210" t="str">
        <f t="shared" ca="1" si="8"/>
        <v/>
      </c>
      <c r="E36" s="210" t="str">
        <f t="shared" ca="1" si="8"/>
        <v/>
      </c>
      <c r="F36" s="211" t="str">
        <f t="shared" ca="1" si="10"/>
        <v/>
      </c>
      <c r="G36" s="211" t="str">
        <f t="shared" ca="1" si="10"/>
        <v/>
      </c>
      <c r="H36" s="211" t="str">
        <f t="shared" ca="1" si="10"/>
        <v/>
      </c>
      <c r="I36" s="211" t="str">
        <f t="shared" ca="1" si="10"/>
        <v/>
      </c>
      <c r="J36" s="212" t="str">
        <f t="shared" ca="1" si="10"/>
        <v/>
      </c>
      <c r="K36" s="212" t="str">
        <f t="shared" ca="1" si="10"/>
        <v/>
      </c>
      <c r="L36" s="212" t="str">
        <f t="shared" ca="1" si="10"/>
        <v/>
      </c>
      <c r="M36" s="213" t="str">
        <f t="shared" ca="1" si="10"/>
        <v/>
      </c>
      <c r="N36" s="212" t="str">
        <f t="shared" ca="1" si="10"/>
        <v/>
      </c>
      <c r="O36" s="214" t="str">
        <f t="shared" ca="1" si="10"/>
        <v/>
      </c>
      <c r="P36" s="214" t="str">
        <f t="shared" ca="1" si="10"/>
        <v/>
      </c>
      <c r="Q36" s="214" t="str">
        <f t="shared" ca="1" si="10"/>
        <v/>
      </c>
      <c r="R36" s="214" t="str">
        <f t="shared" ca="1" si="11"/>
        <v/>
      </c>
      <c r="S36" s="210" t="str">
        <f t="shared" ca="1" si="11"/>
        <v/>
      </c>
      <c r="T36" s="210" t="str">
        <f t="shared" ca="1" si="11"/>
        <v/>
      </c>
      <c r="U36" s="210" t="str">
        <f t="shared" ca="1" si="11"/>
        <v/>
      </c>
      <c r="V36" s="211" t="str">
        <f t="shared" ca="1" si="12"/>
        <v/>
      </c>
      <c r="W36" s="211" t="str">
        <f t="shared" ca="1" si="12"/>
        <v/>
      </c>
      <c r="X36" s="211" t="str">
        <f t="shared" ca="1" si="12"/>
        <v/>
      </c>
      <c r="Y36" s="211" t="str">
        <f t="shared" ca="1" si="12"/>
        <v/>
      </c>
      <c r="Z36" s="212" t="str">
        <f t="shared" ca="1" si="12"/>
        <v/>
      </c>
      <c r="AA36" s="212" t="str">
        <f t="shared" ca="1" si="12"/>
        <v/>
      </c>
      <c r="AB36" s="212" t="str">
        <f t="shared" ca="1" si="12"/>
        <v/>
      </c>
      <c r="AC36" s="212" t="str">
        <f t="shared" ca="1" si="12"/>
        <v/>
      </c>
      <c r="AD36" s="212" t="str">
        <f t="shared" ca="1" si="12"/>
        <v/>
      </c>
      <c r="AE36" s="214" t="str">
        <f t="shared" ca="1" si="12"/>
        <v/>
      </c>
      <c r="AF36" s="214" t="str">
        <f t="shared" ca="1" si="12"/>
        <v/>
      </c>
      <c r="AG36" s="214" t="str">
        <f t="shared" ca="1" si="12"/>
        <v/>
      </c>
      <c r="AH36" s="214" t="str">
        <f t="shared" ca="1" si="6"/>
        <v/>
      </c>
      <c r="AI36" s="215" t="str">
        <f ca="1">AP!E38</f>
        <v/>
      </c>
      <c r="AJ36" s="215" t="str">
        <f ca="1">IF(AP!F38="","",AP!F38)</f>
        <v/>
      </c>
      <c r="AK36" s="215" t="str">
        <f ca="1">AP!G38</f>
        <v/>
      </c>
      <c r="AL36" s="215" t="str">
        <f ca="1">AP!H38</f>
        <v/>
      </c>
      <c r="AM36" s="215" t="str">
        <f ca="1">AP!I38</f>
        <v/>
      </c>
    </row>
    <row r="37" spans="1:39" x14ac:dyDescent="0.2">
      <c r="A37" s="8">
        <v>34</v>
      </c>
      <c r="B37" s="9" t="str">
        <f t="shared" ca="1" si="7"/>
        <v xml:space="preserve">, </v>
      </c>
      <c r="C37" s="210" t="str">
        <f t="shared" ca="1" si="8"/>
        <v/>
      </c>
      <c r="D37" s="210" t="str">
        <f t="shared" ca="1" si="8"/>
        <v/>
      </c>
      <c r="E37" s="210" t="str">
        <f t="shared" ca="1" si="8"/>
        <v/>
      </c>
      <c r="F37" s="211" t="str">
        <f t="shared" ca="1" si="10"/>
        <v/>
      </c>
      <c r="G37" s="211" t="str">
        <f t="shared" ca="1" si="10"/>
        <v/>
      </c>
      <c r="H37" s="211" t="str">
        <f t="shared" ca="1" si="10"/>
        <v/>
      </c>
      <c r="I37" s="211" t="str">
        <f t="shared" ca="1" si="10"/>
        <v/>
      </c>
      <c r="J37" s="212" t="str">
        <f t="shared" ca="1" si="10"/>
        <v/>
      </c>
      <c r="K37" s="212" t="str">
        <f t="shared" ca="1" si="10"/>
        <v/>
      </c>
      <c r="L37" s="212" t="str">
        <f t="shared" ca="1" si="10"/>
        <v/>
      </c>
      <c r="M37" s="213" t="str">
        <f t="shared" ca="1" si="10"/>
        <v/>
      </c>
      <c r="N37" s="212" t="str">
        <f t="shared" ca="1" si="10"/>
        <v/>
      </c>
      <c r="O37" s="214" t="str">
        <f t="shared" ca="1" si="10"/>
        <v/>
      </c>
      <c r="P37" s="214" t="str">
        <f t="shared" ca="1" si="10"/>
        <v/>
      </c>
      <c r="Q37" s="214" t="str">
        <f t="shared" ca="1" si="10"/>
        <v/>
      </c>
      <c r="R37" s="214" t="str">
        <f t="shared" ca="1" si="11"/>
        <v/>
      </c>
      <c r="S37" s="210" t="str">
        <f t="shared" ca="1" si="11"/>
        <v/>
      </c>
      <c r="T37" s="210" t="str">
        <f t="shared" ca="1" si="11"/>
        <v/>
      </c>
      <c r="U37" s="210" t="str">
        <f t="shared" ca="1" si="11"/>
        <v/>
      </c>
      <c r="V37" s="211" t="str">
        <f t="shared" ca="1" si="12"/>
        <v/>
      </c>
      <c r="W37" s="211" t="str">
        <f t="shared" ca="1" si="12"/>
        <v/>
      </c>
      <c r="X37" s="211" t="str">
        <f t="shared" ca="1" si="12"/>
        <v/>
      </c>
      <c r="Y37" s="211" t="str">
        <f t="shared" ca="1" si="12"/>
        <v/>
      </c>
      <c r="Z37" s="212" t="str">
        <f t="shared" ca="1" si="12"/>
        <v/>
      </c>
      <c r="AA37" s="212" t="str">
        <f t="shared" ca="1" si="12"/>
        <v/>
      </c>
      <c r="AB37" s="212" t="str">
        <f t="shared" ca="1" si="12"/>
        <v/>
      </c>
      <c r="AC37" s="212" t="str">
        <f t="shared" ca="1" si="12"/>
        <v/>
      </c>
      <c r="AD37" s="212" t="str">
        <f t="shared" ca="1" si="12"/>
        <v/>
      </c>
      <c r="AE37" s="214" t="str">
        <f t="shared" ca="1" si="12"/>
        <v/>
      </c>
      <c r="AF37" s="214" t="str">
        <f t="shared" ca="1" si="12"/>
        <v/>
      </c>
      <c r="AG37" s="214" t="str">
        <f t="shared" ca="1" si="12"/>
        <v/>
      </c>
      <c r="AH37" s="214" t="str">
        <f t="shared" ca="1" si="6"/>
        <v/>
      </c>
      <c r="AI37" s="215" t="str">
        <f ca="1">AP!E39</f>
        <v/>
      </c>
      <c r="AJ37" s="215" t="str">
        <f ca="1">IF(AP!F39="","",AP!F39)</f>
        <v/>
      </c>
      <c r="AK37" s="215" t="str">
        <f ca="1">AP!G39</f>
        <v/>
      </c>
      <c r="AL37" s="215" t="str">
        <f ca="1">AP!H39</f>
        <v/>
      </c>
      <c r="AM37" s="215" t="str">
        <f ca="1">AP!I39</f>
        <v/>
      </c>
    </row>
    <row r="38" spans="1:39" x14ac:dyDescent="0.2">
      <c r="A38" s="8">
        <v>35</v>
      </c>
      <c r="B38" s="9" t="str">
        <f t="shared" ca="1" si="7"/>
        <v xml:space="preserve">, </v>
      </c>
      <c r="C38" s="210" t="str">
        <f t="shared" ca="1" si="8"/>
        <v/>
      </c>
      <c r="D38" s="210" t="str">
        <f t="shared" ca="1" si="8"/>
        <v/>
      </c>
      <c r="E38" s="210" t="str">
        <f t="shared" ca="1" si="8"/>
        <v/>
      </c>
      <c r="F38" s="211" t="str">
        <f t="shared" ca="1" si="10"/>
        <v/>
      </c>
      <c r="G38" s="211" t="str">
        <f t="shared" ca="1" si="10"/>
        <v/>
      </c>
      <c r="H38" s="211" t="str">
        <f t="shared" ca="1" si="10"/>
        <v/>
      </c>
      <c r="I38" s="211" t="str">
        <f t="shared" ca="1" si="10"/>
        <v/>
      </c>
      <c r="J38" s="212" t="str">
        <f t="shared" ca="1" si="10"/>
        <v/>
      </c>
      <c r="K38" s="212" t="str">
        <f t="shared" ca="1" si="10"/>
        <v/>
      </c>
      <c r="L38" s="212" t="str">
        <f t="shared" ca="1" si="10"/>
        <v/>
      </c>
      <c r="M38" s="213" t="str">
        <f t="shared" ca="1" si="10"/>
        <v/>
      </c>
      <c r="N38" s="212" t="str">
        <f t="shared" ca="1" si="10"/>
        <v/>
      </c>
      <c r="O38" s="214" t="str">
        <f t="shared" ca="1" si="10"/>
        <v/>
      </c>
      <c r="P38" s="214" t="str">
        <f t="shared" ca="1" si="10"/>
        <v/>
      </c>
      <c r="Q38" s="214" t="str">
        <f t="shared" ca="1" si="10"/>
        <v/>
      </c>
      <c r="R38" s="214" t="str">
        <f t="shared" ca="1" si="11"/>
        <v/>
      </c>
      <c r="S38" s="210" t="str">
        <f t="shared" ca="1" si="11"/>
        <v/>
      </c>
      <c r="T38" s="210" t="str">
        <f t="shared" ca="1" si="11"/>
        <v/>
      </c>
      <c r="U38" s="210" t="str">
        <f t="shared" ca="1" si="11"/>
        <v/>
      </c>
      <c r="V38" s="211" t="str">
        <f t="shared" ca="1" si="12"/>
        <v/>
      </c>
      <c r="W38" s="211" t="str">
        <f t="shared" ca="1" si="12"/>
        <v/>
      </c>
      <c r="X38" s="211" t="str">
        <f t="shared" ca="1" si="12"/>
        <v/>
      </c>
      <c r="Y38" s="211" t="str">
        <f t="shared" ca="1" si="12"/>
        <v/>
      </c>
      <c r="Z38" s="212" t="str">
        <f t="shared" ca="1" si="12"/>
        <v/>
      </c>
      <c r="AA38" s="212" t="str">
        <f t="shared" ca="1" si="12"/>
        <v/>
      </c>
      <c r="AB38" s="212" t="str">
        <f t="shared" ca="1" si="12"/>
        <v/>
      </c>
      <c r="AC38" s="212" t="str">
        <f t="shared" ca="1" si="12"/>
        <v/>
      </c>
      <c r="AD38" s="212" t="str">
        <f t="shared" ca="1" si="12"/>
        <v/>
      </c>
      <c r="AE38" s="214" t="str">
        <f t="shared" ca="1" si="12"/>
        <v/>
      </c>
      <c r="AF38" s="214" t="str">
        <f t="shared" ca="1" si="12"/>
        <v/>
      </c>
      <c r="AG38" s="214" t="str">
        <f t="shared" ca="1" si="12"/>
        <v/>
      </c>
      <c r="AH38" s="214" t="str">
        <f t="shared" ca="1" si="6"/>
        <v/>
      </c>
      <c r="AI38" s="215" t="str">
        <f ca="1">AP!E40</f>
        <v/>
      </c>
      <c r="AJ38" s="215" t="str">
        <f ca="1">IF(AP!F40="","",AP!F40)</f>
        <v/>
      </c>
      <c r="AK38" s="215" t="str">
        <f ca="1">AP!G40</f>
        <v/>
      </c>
      <c r="AL38" s="215" t="str">
        <f ca="1">AP!H40</f>
        <v/>
      </c>
      <c r="AM38" s="215" t="str">
        <f ca="1">AP!I40</f>
        <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topLeftCell="A19" workbookViewId="0">
      <selection activeCell="F63" sqref="F63"/>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- 4. Extemporale aus","I - 4. Kurzarbeit aus")</f>
        <v>I - 4. Extemporale aus</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IF(D4="","",IF($H$3="BE",LOOKUP(IF(E4="",D4+0.01,D4*$H$30/E4+0.5),NB!$X$624:$X$639,NB!$Y$624:$Y$639),D4))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IF(D5="","",IF($H$3="BE",LOOKUP(IF(E5="",D5+0.01,D5*$H$30/E5+0.5),NB!$X$624:$X$639,NB!$Y$624:$Y$639),D5))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IF(D6="","",IF($H$3="BE",LOOKUP(IF(E6="",D6+0.01,D6*$H$30/E6+0.5),NB!$X$624:$X$639,NB!$Y$624:$Y$639),D6))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IF(D7="","",IF($H$3="BE",LOOKUP(IF(E7="",D7+0.01,D7*$H$30/E7+0.5),NB!$X$624:$X$639,NB!$Y$624:$Y$639),D7))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IF(D9="","",IF($H$3="BE",LOOKUP(IF(E9="",D9+0.01,D9*$H$30/E9+0.5),NB!$X$624:$X$639,NB!$Y$624:$Y$639),D9))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IF(D10="","",IF($H$3="BE",LOOKUP(IF(E10="",D10+0.01,D10*$H$30/E10+0.5),NB!$X$624:$X$639,NB!$Y$624:$Y$639),D10))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IF(D12="","",IF($H$3="BE",LOOKUP(IF(E12="",D12+0.01,D12*$H$30/E12+0.5),NB!$X$624:$X$639,NB!$Y$624:$Y$639),D12))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IF(D13="","",IF($H$3="BE",LOOKUP(IF(E13="",D13+0.01,D13*$H$30/E13+0.5),NB!$X$624:$X$639,NB!$Y$624:$Y$639),D13))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IF(D14="","",IF($H$3="BE",LOOKUP(IF(E14="",D14+0.01,D14*$H$30/E14+0.5),NB!$X$624:$X$639,NB!$Y$624:$Y$639),D14))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IF(D22="","",IF($H$3="BE",LOOKUP(IF(E22="",D22+0.01,D22*$H$30/E22+0.5),NB!$X$624:$X$639,NB!$Y$624:$Y$639),D22))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IF(D23="","",IF($H$3="BE",LOOKUP(IF(E23="",D23+0.01,D23*$H$30/E23+0.5),NB!$X$624:$X$639,NB!$Y$624:$Y$639),D23))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TEXT(NB!V606,"#0")&amp;"                      "&amp;TEXT(NB!Y606,"#0")&amp;"   "</f>
        <v xml:space="preserve">2                      15   </v>
      </c>
      <c r="C43" s="375">
        <f>+NB!W606</f>
        <v>40</v>
      </c>
      <c r="D43" s="342">
        <f>+NB!X606</f>
        <v>38.5</v>
      </c>
      <c r="E43" s="308" t="str">
        <f>+NB!Z606</f>
        <v xml:space="preserve"> </v>
      </c>
      <c r="F43" s="308"/>
      <c r="G43" s="311"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TEXT(NB!V607,"#0")&amp;"                      "&amp;TEXT(NB!Y607,"#0")&amp;"   "</f>
        <v xml:space="preserve">2                      14   </v>
      </c>
      <c r="C44" s="376">
        <f>+NB!W607</f>
        <v>38</v>
      </c>
      <c r="D44" s="343">
        <f>+NB!X607</f>
        <v>36.5</v>
      </c>
      <c r="E44" s="179" t="str">
        <f>+NB!Z607</f>
        <v xml:space="preserve"> </v>
      </c>
      <c r="F44" s="179"/>
      <c r="G44" s="303"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TEXT(NB!V608,"#0")&amp;"                      "&amp;TEXT(NB!Y608,"#0")&amp;"   "</f>
        <v xml:space="preserve">2                      13   </v>
      </c>
      <c r="C45" s="377">
        <f>+NB!W608</f>
        <v>36</v>
      </c>
      <c r="D45" s="344">
        <f>+NB!X608</f>
        <v>34.5</v>
      </c>
      <c r="E45" s="310" t="str">
        <f>+NB!Z608</f>
        <v xml:space="preserve"> </v>
      </c>
      <c r="F45" s="310"/>
      <c r="G45" s="312"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TEXT(NB!V609,"#0")&amp;"                      "&amp;TEXT(NB!Y609,"#0")&amp;"   "</f>
        <v xml:space="preserve">2                      12   </v>
      </c>
      <c r="C46" s="376">
        <f>+NB!W609</f>
        <v>34</v>
      </c>
      <c r="D46" s="343">
        <f>+NB!X609</f>
        <v>32.5</v>
      </c>
      <c r="E46" s="179" t="str">
        <f>+NB!Z609</f>
        <v xml:space="preserve"> </v>
      </c>
      <c r="F46" s="179"/>
      <c r="G46" s="303"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TEXT(NB!V610,"#0")&amp;"                      "&amp;TEXT(NB!Y610,"#0")&amp;"   "</f>
        <v xml:space="preserve">2                      11   </v>
      </c>
      <c r="C47" s="376">
        <f>+NB!W610</f>
        <v>32</v>
      </c>
      <c r="D47" s="343">
        <f>+NB!X610</f>
        <v>30.5</v>
      </c>
      <c r="E47" s="179" t="str">
        <f>+NB!Z610</f>
        <v xml:space="preserve"> </v>
      </c>
      <c r="F47" s="179"/>
      <c r="G47" s="303"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TEXT(NB!V611,"#0")&amp;"                      "&amp;TEXT(NB!Y611,"#0")&amp;"   "</f>
        <v xml:space="preserve">2                      10   </v>
      </c>
      <c r="C48" s="376">
        <f>+NB!W611</f>
        <v>30</v>
      </c>
      <c r="D48" s="343">
        <f>+NB!X611</f>
        <v>28.5</v>
      </c>
      <c r="E48" s="179" t="str">
        <f>+NB!Z611</f>
        <v xml:space="preserve"> </v>
      </c>
      <c r="F48" s="179"/>
      <c r="G48" s="303"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TEXT(NB!V612,"#0")&amp;"                        "&amp;TEXT(NB!Y612,"#0")&amp;"   "</f>
        <v xml:space="preserve">2                        9   </v>
      </c>
      <c r="C49" s="375">
        <f>+NB!W612</f>
        <v>28</v>
      </c>
      <c r="D49" s="342">
        <f>+NB!X612</f>
        <v>26.5</v>
      </c>
      <c r="E49" s="308" t="str">
        <f>+NB!Z612</f>
        <v xml:space="preserve"> </v>
      </c>
      <c r="F49" s="308"/>
      <c r="G49" s="311"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TEXT(NB!V613,"#0")&amp;"                        "&amp;TEXT(NB!Y613,"#0")&amp;"   "</f>
        <v xml:space="preserve">2                        8   </v>
      </c>
      <c r="C50" s="376">
        <f>+NB!W613</f>
        <v>26</v>
      </c>
      <c r="D50" s="343">
        <f>+NB!X613</f>
        <v>24.5</v>
      </c>
      <c r="E50" s="179" t="str">
        <f>+NB!Z613</f>
        <v xml:space="preserve"> </v>
      </c>
      <c r="F50" s="179"/>
      <c r="G50" s="303"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TEXT(NB!V614,"#0")&amp;"                        "&amp;TEXT(NB!Y614,"#0")&amp;"   "</f>
        <v xml:space="preserve">2                        7   </v>
      </c>
      <c r="C51" s="377">
        <f>+NB!W614</f>
        <v>24</v>
      </c>
      <c r="D51" s="344">
        <f>+NB!X614</f>
        <v>22.5</v>
      </c>
      <c r="E51" s="310" t="str">
        <f>+NB!Z614</f>
        <v xml:space="preserve"> </v>
      </c>
      <c r="F51" s="310"/>
      <c r="G51" s="312"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TEXT(NB!V615,"#0")&amp;"                        "&amp;TEXT(NB!Y615,"#0")&amp;"   "</f>
        <v xml:space="preserve">2                        6   </v>
      </c>
      <c r="C52" s="376">
        <f>+NB!W615</f>
        <v>22</v>
      </c>
      <c r="D52" s="343">
        <f>+NB!X615</f>
        <v>20.5</v>
      </c>
      <c r="E52" s="179" t="str">
        <f>+NB!Z615</f>
        <v xml:space="preserve"> </v>
      </c>
      <c r="F52" s="179"/>
      <c r="G52" s="303"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TEXT(NB!V616,"#0")&amp;"                        "&amp;TEXT(NB!Y616,"#0")&amp;"   "</f>
        <v xml:space="preserve">2                        5   </v>
      </c>
      <c r="C53" s="376">
        <f>+NB!W616</f>
        <v>20</v>
      </c>
      <c r="D53" s="343">
        <f>+NB!X616</f>
        <v>18.5</v>
      </c>
      <c r="E53" s="179" t="str">
        <f>+NB!Z616</f>
        <v xml:space="preserve"> </v>
      </c>
      <c r="F53" s="179"/>
      <c r="G53" s="303"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TEXT(NB!V617,"#0")&amp;"                        "&amp;TEXT(NB!Y617,"#0")&amp;"   "</f>
        <v xml:space="preserve">2                        4   </v>
      </c>
      <c r="C54" s="376">
        <f>+NB!W617</f>
        <v>18</v>
      </c>
      <c r="D54" s="343">
        <f>+NB!X617</f>
        <v>16.5</v>
      </c>
      <c r="E54" s="179" t="str">
        <f>+NB!Z617</f>
        <v xml:space="preserve"> </v>
      </c>
      <c r="F54" s="179"/>
      <c r="G54" s="303"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TEXT(NB!V618,"#0")&amp;"                        "&amp;TEXT(NB!Y618,"#0")&amp;"   "</f>
        <v xml:space="preserve">3                        3   </v>
      </c>
      <c r="C55" s="375">
        <f>+NB!W618</f>
        <v>16</v>
      </c>
      <c r="D55" s="342">
        <f>+NB!X618</f>
        <v>13.5</v>
      </c>
      <c r="E55" s="308" t="str">
        <f>+NB!Z618</f>
        <v xml:space="preserve"> </v>
      </c>
      <c r="F55" s="308"/>
      <c r="G55" s="311"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TEXT(NB!V619,"#0")&amp;"                        "&amp;TEXT(NB!Y619,"#0")&amp;"   "</f>
        <v xml:space="preserve">3                        2   </v>
      </c>
      <c r="C56" s="376">
        <f>+NB!W619</f>
        <v>13</v>
      </c>
      <c r="D56" s="343">
        <f>+NB!X619</f>
        <v>11</v>
      </c>
      <c r="E56" s="179" t="str">
        <f>+NB!Z619</f>
        <v xml:space="preserve"> </v>
      </c>
      <c r="F56" s="179"/>
      <c r="G56" s="303"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TEXT(NB!V620,"#0")&amp;"                        "&amp;TEXT(NB!Y620,"#0")&amp;"   "</f>
        <v xml:space="preserve">3                        1   </v>
      </c>
      <c r="C57" s="377">
        <f>+NB!W620</f>
        <v>10.5</v>
      </c>
      <c r="D57" s="344">
        <f>+NB!X620</f>
        <v>8</v>
      </c>
      <c r="E57" s="310" t="str">
        <f>+NB!Z620</f>
        <v xml:space="preserve"> </v>
      </c>
      <c r="F57" s="310"/>
      <c r="G57" s="312"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TEXT(NB!V621,"#0")&amp;"                        "&amp;TEXT(NB!Y621,"#0")&amp;"   "</f>
        <v xml:space="preserve">8                        0   </v>
      </c>
      <c r="C58" s="378">
        <f>+NB!W621</f>
        <v>7.5</v>
      </c>
      <c r="D58" s="345">
        <f>+NB!X621</f>
        <v>0</v>
      </c>
      <c r="E58" s="305" t="str">
        <f>+NB!Z621</f>
        <v xml:space="preserve"> </v>
      </c>
      <c r="F58" s="305"/>
      <c r="G58" s="306"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63</v>
      </c>
      <c r="C1" s="256" t="str">
        <f>IF(Notenbogen!F1="","",Notenbogen!F1)</f>
        <v/>
      </c>
      <c r="D1" s="257"/>
      <c r="E1" s="227"/>
      <c r="F1" s="229" t="s">
        <v>27</v>
      </c>
      <c r="G1" s="619">
        <v>40942</v>
      </c>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IF(D4="","",IF($H$3="BE",LOOKUP(IF(E4="",D4+0.01,D4*$H$30/E4+0.5),NB!$X$724:$X$739,NB!$Y$724:$Y$739),D4))</f>
        <v/>
      </c>
      <c r="D4" s="33"/>
      <c r="E4" s="289"/>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IF(D5="","",IF($H$3="BE",LOOKUP(IF(E5="",D5+0.01,D5*$H$30/E5+0.5),NB!$X$724:$X$739,NB!$Y$724:$Y$739),D5))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IF(D6="","",IF($H$3="BE",LOOKUP(IF(E6="",D6+0.01,D6*$H$30/E6+0.5),NB!$X$724:$X$739,NB!$Y$724:$Y$739),D6))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IF(D7="","",IF($H$3="BE",LOOKUP(IF(E7="",D7+0.01,D7*$H$30/E7+0.5),NB!$X$724:$X$739,NB!$Y$724:$Y$739),D7))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IF(D8="","",IF($H$3="BE",LOOKUP(IF(E8="",D8+0.01,D8*$H$30/E8+0.5),NB!$X$724:$X$739,NB!$Y$724:$Y$739),D8))</f>
        <v/>
      </c>
      <c r="D8" s="33"/>
      <c r="E8" s="142"/>
      <c r="F8" s="240">
        <v>14</v>
      </c>
      <c r="G8" s="122">
        <f t="shared" si="2"/>
        <v>0</v>
      </c>
      <c r="H8" s="139" t="e">
        <f t="shared" si="3"/>
        <v>#DIV/0!</v>
      </c>
      <c r="I8" s="268"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IF(D9="","",IF($H$3="BE",LOOKUP(IF(E9="",D9+0.01,D9*$H$30/E9+0.5),NB!$X$724:$X$739,NB!$Y$724:$Y$739),D9))</f>
        <v/>
      </c>
      <c r="D9" s="33"/>
      <c r="E9" s="142"/>
      <c r="F9" s="241">
        <v>13</v>
      </c>
      <c r="G9" s="131">
        <f t="shared" si="2"/>
        <v>0</v>
      </c>
      <c r="H9" s="140" t="e">
        <f t="shared" si="3"/>
        <v>#DIV/0!</v>
      </c>
      <c r="I9" s="290">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IF(D10="","",IF($H$3="BE",LOOKUP(IF(E10="",D10+0.01,D10*$H$30/E10+0.5),NB!$X$724:$X$739,NB!$Y$724:$Y$739),D10))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IF(D11="","",IF($H$3="BE",LOOKUP(IF(E11="",D11+0.01,D11*$H$30/E11+0.5),NB!$X$724:$X$739,NB!$Y$724:$Y$739),D11))</f>
        <v/>
      </c>
      <c r="D11" s="33"/>
      <c r="E11" s="142"/>
      <c r="F11" s="240">
        <v>11</v>
      </c>
      <c r="G11" s="122">
        <f t="shared" si="2"/>
        <v>0</v>
      </c>
      <c r="H11" s="139" t="e">
        <f t="shared" si="3"/>
        <v>#DIV/0!</v>
      </c>
      <c r="I11" s="268"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IF(D12="","",IF($H$3="BE",LOOKUP(IF(E12="",D12+0.01,D12*$H$30/E12+0.5),NB!$X$724:$X$739,NB!$Y$724:$Y$739),D12))</f>
        <v/>
      </c>
      <c r="D12" s="33"/>
      <c r="E12" s="142"/>
      <c r="F12" s="241">
        <v>10</v>
      </c>
      <c r="G12" s="131">
        <f t="shared" si="2"/>
        <v>0</v>
      </c>
      <c r="H12" s="140" t="e">
        <f t="shared" si="3"/>
        <v>#DIV/0!</v>
      </c>
      <c r="I12" s="290">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IF(D13="","",IF($H$3="BE",LOOKUP(IF(E13="",D13+0.01,D13*$H$30/E13+0.5),NB!$X$724:$X$739,NB!$Y$724:$Y$739),D13))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IF(D14="","",IF($H$3="BE",LOOKUP(IF(E14="",D14+0.01,D14*$H$30/E14+0.5),NB!$X$724:$X$739,NB!$Y$724:$Y$739),D14))</f>
        <v/>
      </c>
      <c r="D14" s="33"/>
      <c r="E14" s="142"/>
      <c r="F14" s="240">
        <v>8</v>
      </c>
      <c r="G14" s="122">
        <f t="shared" si="2"/>
        <v>0</v>
      </c>
      <c r="H14" s="139" t="e">
        <f t="shared" si="3"/>
        <v>#DIV/0!</v>
      </c>
      <c r="I14" s="268"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IF(D15="","",IF($H$3="BE",LOOKUP(IF(E15="",D15+0.01,D15*$H$30/E15+0.5),NB!$X$724:$X$739,NB!$Y$724:$Y$739),D15))</f>
        <v/>
      </c>
      <c r="D15" s="33"/>
      <c r="E15" s="142"/>
      <c r="F15" s="134">
        <v>7</v>
      </c>
      <c r="G15" s="131">
        <f t="shared" si="2"/>
        <v>0</v>
      </c>
      <c r="H15" s="140" t="e">
        <f t="shared" si="3"/>
        <v>#DIV/0!</v>
      </c>
      <c r="I15" s="290">
        <f>+G13+G14+G15</f>
        <v>0</v>
      </c>
      <c r="J15" s="237" t="str">
        <f t="shared" ca="1" si="0"/>
        <v xml:space="preserve">, </v>
      </c>
      <c r="K15" s="242"/>
    </row>
    <row r="16" spans="1:14" x14ac:dyDescent="0.2">
      <c r="A16" s="40">
        <v>13</v>
      </c>
      <c r="B16" s="214" t="str">
        <f t="shared" ca="1" si="1"/>
        <v xml:space="preserve">, </v>
      </c>
      <c r="C16" s="223" t="str">
        <f>IF(D16="","",IF($H$3="BE",LOOKUP(IF(E16="",D16+0.01,D16*$H$30/E16+0.5),NB!$X$724:$X$739,NB!$Y$724:$Y$739),D16))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IF(D17="","",IF($H$3="BE",LOOKUP(IF(E17="",D17+0.01,D17*$H$30/E17+0.5),NB!$X$724:$X$739,NB!$Y$724:$Y$739),D17))</f>
        <v/>
      </c>
      <c r="D17" s="33"/>
      <c r="E17" s="142"/>
      <c r="F17" s="136">
        <v>5</v>
      </c>
      <c r="G17" s="122">
        <f t="shared" si="2"/>
        <v>0</v>
      </c>
      <c r="H17" s="139" t="e">
        <f t="shared" si="3"/>
        <v>#DIV/0!</v>
      </c>
      <c r="I17" s="268" t="e">
        <f>+H16+H17+H18</f>
        <v>#DIV/0!</v>
      </c>
      <c r="J17" s="237" t="str">
        <f t="shared" ca="1" si="0"/>
        <v xml:space="preserve">, </v>
      </c>
      <c r="K17" s="242"/>
    </row>
    <row r="18" spans="1:12" x14ac:dyDescent="0.2">
      <c r="A18" s="40">
        <v>15</v>
      </c>
      <c r="B18" s="214" t="str">
        <f t="shared" ca="1" si="1"/>
        <v xml:space="preserve">, </v>
      </c>
      <c r="C18" s="223" t="str">
        <f>IF(D18="","",IF($H$3="BE",LOOKUP(IF(E18="",D18+0.01,D18*$H$30/E18+0.5),NB!$X$724:$X$739,NB!$Y$724:$Y$739),D18))</f>
        <v/>
      </c>
      <c r="D18" s="33"/>
      <c r="E18" s="142"/>
      <c r="F18" s="241">
        <v>4</v>
      </c>
      <c r="G18" s="131">
        <f t="shared" si="2"/>
        <v>0</v>
      </c>
      <c r="H18" s="140" t="e">
        <f t="shared" si="3"/>
        <v>#DIV/0!</v>
      </c>
      <c r="I18" s="290">
        <f>+G16+G17+G18</f>
        <v>0</v>
      </c>
      <c r="J18" s="237" t="str">
        <f t="shared" ca="1" si="0"/>
        <v xml:space="preserve">, </v>
      </c>
      <c r="K18" s="227"/>
    </row>
    <row r="19" spans="1:12" x14ac:dyDescent="0.2">
      <c r="A19" s="40">
        <v>16</v>
      </c>
      <c r="B19" s="214" t="str">
        <f t="shared" ca="1" si="1"/>
        <v xml:space="preserve">, </v>
      </c>
      <c r="C19" s="223" t="str">
        <f>IF(D19="","",IF($H$3="BE",LOOKUP(IF(E19="",D19+0.01,D19*$H$30/E19+0.5),NB!$X$724:$X$739,NB!$Y$724:$Y$739),D19))</f>
        <v/>
      </c>
      <c r="D19" s="33"/>
      <c r="E19" s="289"/>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IF(D20="","",IF($H$3="BE",LOOKUP(IF(E20="",D20+0.01,D20*$H$30/E20+0.5),NB!$X$724:$X$739,NB!$Y$724:$Y$739),D20))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IF(D21="","",IF($H$3="BE",LOOKUP(IF(E21="",D21+0.01,D21*$H$30/E21+0.5),NB!$X$724:$X$739,NB!$Y$724:$Y$739),D21))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IF(D22="","",IF($H$3="BE",LOOKUP(IF(E22="",D22+0.01,D22*$H$30/E22+0.5),NB!$X$724:$X$739,NB!$Y$724:$Y$739),D22))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IF(D23="","",IF($H$3="BE",LOOKUP(IF(E23="",D23+0.01,D23*$H$30/E23+0.5),NB!$X$724:$X$739,NB!$Y$724:$Y$739),D23))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IF(D24="","",IF($H$3="BE",LOOKUP(IF(E24="",D24+0.01,D24*$H$30/E24+0.5),NB!$X$724:$X$739,NB!$Y$724:$Y$739),D24))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IF(D25="","",IF($H$3="BE",LOOKUP(IF(E25="",D25+0.01,D25*$H$30/E25+0.5),NB!$X$724:$X$739,NB!$Y$724:$Y$739),D25))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IF(D26="","",IF($H$3="BE",LOOKUP(IF(E26="",D26+0.01,D26*$H$30/E26+0.5),NB!$X$724:$X$739,NB!$Y$724:$Y$739),D26))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IF(D27="","",IF($H$3="BE",LOOKUP(IF(E27="",D27+0.01,D27*$H$30/E27+0.5),NB!$X$724:$X$739,NB!$Y$724:$Y$739),D27))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IF(D28="","",IF($H$3="BE",LOOKUP(IF(E28="",D28+0.01,D28*$H$30/E28+0.5),NB!$X$724:$X$739,NB!$Y$724:$Y$739),D28))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IF(D29="","",IF($H$3="BE",LOOKUP(IF(E29="",D29+0.01,D29*$H$30/E29+0.5),NB!$X$724:$X$739,NB!$Y$724:$Y$739),D29))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IF(D30="","",IF($H$3="BE",LOOKUP(IF(E30="",D30+0.01,D30*$H$30/E30+0.5),NB!$X$724:$X$739,NB!$Y$724:$Y$739),D30))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IF(D31="","",IF($H$3="BE",LOOKUP(IF(E31="",D31+0.01,D31*$H$30/E31+0.5),NB!$X$724:$X$739,NB!$Y$724:$Y$739),D31))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IF(D32="","",IF($H$3="BE",LOOKUP(IF(E32="",D32+0.01,D32*$H$30/E32+0.5),NB!$X$724:$X$739,NB!$Y$724:$Y$739),D32))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IF(D33="","",IF($H$3="BE",LOOKUP(IF(E33="",D33+0.01,D33*$H$30/E33+0.5),NB!$X$724:$X$739,NB!$Y$724:$Y$739),D33))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IF(D34="","",IF($H$3="BE",LOOKUP(IF(E34="",D34+0.01,D34*$H$30/E34+0.5),NB!$X$724:$X$739,NB!$Y$724:$Y$739),D34))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IF(D35="","",IF($H$3="BE",LOOKUP(IF(E35="",D35+0.01,D35*$H$30/E35+0.5),NB!$X$724:$X$739,NB!$Y$724:$Y$739),D35))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IF(D36="","",IF($H$3="BE",LOOKUP(IF(E36="",D36+0.01,D36*$H$30/E36+0.5),NB!$X$724:$X$739,NB!$Y$724:$Y$739),D36))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IF(D37="","",IF($H$3="BE",LOOKUP(IF(E37="",D37+0.01,D37*$H$30/E37+0.5),NB!$X$724:$X$739,NB!$Y$724:$Y$739),D37))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IF(D38="","",IF($H$3="BE",LOOKUP(IF(E38="",D38+0.01,D38*$H$30/E38+0.5),NB!$X$724:$X$739,NB!$Y$724:$Y$739),D38))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M42" s="248"/>
      <c r="AN42" s="248"/>
      <c r="AO42" s="248"/>
      <c r="AP42" s="248"/>
      <c r="AQ42" s="248"/>
      <c r="AR42" s="248"/>
      <c r="AS42" s="248"/>
      <c r="AT42" s="248"/>
      <c r="AU42" s="248"/>
      <c r="AV42" s="248"/>
      <c r="AW42" s="248"/>
    </row>
    <row r="43" spans="1:49" ht="12.75" customHeight="1" x14ac:dyDescent="0.2">
      <c r="A43" s="85"/>
      <c r="B43" s="307" t="str">
        <f>TEXT(NB!V706,"#0")&amp;"                      "&amp;TEXT(NB!Y706,"#0")&amp;"   "</f>
        <v xml:space="preserve">2                      15   </v>
      </c>
      <c r="C43" s="375">
        <f>+NB!W706</f>
        <v>40</v>
      </c>
      <c r="D43" s="342">
        <f>+NB!X706</f>
        <v>38.5</v>
      </c>
      <c r="E43" s="308" t="str">
        <f>+NB!Z706</f>
        <v xml:space="preserve"> </v>
      </c>
      <c r="F43" s="308"/>
      <c r="G43" s="311" t="str">
        <f>+NB!AA706</f>
        <v xml:space="preserve"> </v>
      </c>
      <c r="H43" s="248"/>
      <c r="I43" s="248"/>
      <c r="J43" s="248"/>
      <c r="K43" s="248"/>
      <c r="L43" s="248"/>
      <c r="M43" s="248"/>
      <c r="N43" s="248"/>
      <c r="O43" s="248"/>
      <c r="P43" s="248"/>
      <c r="Q43" s="248"/>
      <c r="AM43" s="248"/>
      <c r="AN43" s="248"/>
      <c r="AO43" s="248"/>
      <c r="AP43" s="248"/>
      <c r="AQ43" s="248"/>
      <c r="AR43" s="248"/>
      <c r="AS43" s="248"/>
      <c r="AT43" s="248"/>
      <c r="AU43" s="248"/>
      <c r="AV43" s="248"/>
      <c r="AW43" s="248"/>
    </row>
    <row r="44" spans="1:49" ht="12.75" customHeight="1" x14ac:dyDescent="0.2">
      <c r="A44" s="85"/>
      <c r="B44" s="302" t="str">
        <f>TEXT(NB!V707,"#0")&amp;"                      "&amp;TEXT(NB!Y707,"#0")&amp;"   "</f>
        <v xml:space="preserve">2                      14   </v>
      </c>
      <c r="C44" s="376">
        <f>+NB!W707</f>
        <v>38</v>
      </c>
      <c r="D44" s="343">
        <f>+NB!X707</f>
        <v>36.5</v>
      </c>
      <c r="E44" s="179" t="str">
        <f>+NB!Z707</f>
        <v xml:space="preserve"> </v>
      </c>
      <c r="F44" s="179"/>
      <c r="G44" s="303" t="str">
        <f>+NB!AA707</f>
        <v xml:space="preserve"> </v>
      </c>
      <c r="H44" s="248"/>
      <c r="I44" s="248"/>
      <c r="J44" s="248"/>
      <c r="K44" s="248"/>
      <c r="L44" s="248"/>
      <c r="M44" s="248"/>
      <c r="N44" s="248"/>
      <c r="O44" s="248"/>
      <c r="P44" s="248"/>
      <c r="Q44" s="248"/>
      <c r="AM44" s="248"/>
      <c r="AN44" s="248"/>
      <c r="AO44" s="248"/>
      <c r="AP44" s="248"/>
      <c r="AQ44" s="248"/>
      <c r="AR44" s="248"/>
      <c r="AS44" s="248"/>
      <c r="AT44" s="248"/>
      <c r="AU44" s="248"/>
      <c r="AV44" s="248"/>
      <c r="AW44" s="248"/>
    </row>
    <row r="45" spans="1:49" ht="12.75" customHeight="1" x14ac:dyDescent="0.2">
      <c r="A45" s="86"/>
      <c r="B45" s="309" t="str">
        <f>TEXT(NB!V708,"#0")&amp;"                      "&amp;TEXT(NB!Y708,"#0")&amp;"   "</f>
        <v xml:space="preserve">2                      13   </v>
      </c>
      <c r="C45" s="377">
        <f>+NB!W708</f>
        <v>36</v>
      </c>
      <c r="D45" s="344">
        <f>+NB!X708</f>
        <v>34.5</v>
      </c>
      <c r="E45" s="310" t="str">
        <f>+NB!Z708</f>
        <v xml:space="preserve"> </v>
      </c>
      <c r="F45" s="310"/>
      <c r="G45" s="312" t="str">
        <f>+NB!AA708</f>
        <v xml:space="preserve"> </v>
      </c>
      <c r="H45" s="248"/>
      <c r="I45" s="248"/>
      <c r="J45" s="248"/>
      <c r="K45" s="248"/>
      <c r="L45" s="248"/>
      <c r="M45" s="248"/>
      <c r="N45" s="248"/>
      <c r="O45" s="248"/>
      <c r="P45" s="248"/>
      <c r="Q45" s="248"/>
      <c r="AM45" s="248"/>
      <c r="AN45" s="248"/>
      <c r="AO45" s="248"/>
      <c r="AP45" s="248"/>
      <c r="AQ45" s="248"/>
      <c r="AR45" s="248"/>
      <c r="AS45" s="248"/>
      <c r="AT45" s="248"/>
      <c r="AU45" s="248"/>
      <c r="AV45" s="248"/>
      <c r="AW45" s="248"/>
    </row>
    <row r="46" spans="1:49" ht="12.75" customHeight="1" x14ac:dyDescent="0.2">
      <c r="A46" s="85"/>
      <c r="B46" s="302" t="str">
        <f>TEXT(NB!V709,"#0")&amp;"                      "&amp;TEXT(NB!Y709,"#0")&amp;"   "</f>
        <v xml:space="preserve">2                      12   </v>
      </c>
      <c r="C46" s="376">
        <f>+NB!W709</f>
        <v>34</v>
      </c>
      <c r="D46" s="343">
        <f>+NB!X709</f>
        <v>32.5</v>
      </c>
      <c r="E46" s="179" t="str">
        <f>+NB!Z709</f>
        <v xml:space="preserve"> </v>
      </c>
      <c r="F46" s="179"/>
      <c r="G46" s="303" t="str">
        <f>+NB!AA709</f>
        <v xml:space="preserve"> </v>
      </c>
      <c r="H46" s="248"/>
      <c r="I46" s="248"/>
      <c r="J46" s="248"/>
      <c r="K46" s="248"/>
      <c r="L46" s="248"/>
      <c r="M46" s="248"/>
      <c r="N46" s="248"/>
      <c r="O46" s="248"/>
      <c r="P46" s="248"/>
      <c r="Q46" s="248"/>
      <c r="AM46" s="248"/>
      <c r="AN46" s="248"/>
      <c r="AO46" s="248"/>
      <c r="AP46" s="248"/>
      <c r="AQ46" s="248"/>
      <c r="AR46" s="248"/>
      <c r="AS46" s="248"/>
      <c r="AT46" s="248"/>
      <c r="AU46" s="248"/>
      <c r="AV46" s="248"/>
      <c r="AW46" s="248"/>
    </row>
    <row r="47" spans="1:49" ht="12.75" customHeight="1" x14ac:dyDescent="0.2">
      <c r="A47" s="85"/>
      <c r="B47" s="302" t="str">
        <f>TEXT(NB!V710,"#0")&amp;"                      "&amp;TEXT(NB!Y710,"#0")&amp;"   "</f>
        <v xml:space="preserve">2                      11   </v>
      </c>
      <c r="C47" s="376">
        <f>+NB!W710</f>
        <v>32</v>
      </c>
      <c r="D47" s="343">
        <f>+NB!X710</f>
        <v>30.5</v>
      </c>
      <c r="E47" s="179" t="str">
        <f>+NB!Z710</f>
        <v xml:space="preserve"> </v>
      </c>
      <c r="F47" s="179"/>
      <c r="G47" s="303" t="str">
        <f>+NB!AA710</f>
        <v xml:space="preserve"> </v>
      </c>
      <c r="H47" s="248"/>
      <c r="I47" s="248"/>
      <c r="J47" s="248"/>
      <c r="K47" s="248"/>
      <c r="L47" s="248"/>
      <c r="M47" s="248"/>
      <c r="N47" s="248"/>
      <c r="O47" s="248"/>
      <c r="P47" s="248"/>
      <c r="Q47" s="248"/>
      <c r="AM47" s="248"/>
      <c r="AN47" s="248"/>
      <c r="AO47" s="248"/>
      <c r="AP47" s="248"/>
      <c r="AQ47" s="248"/>
      <c r="AR47" s="248"/>
      <c r="AS47" s="248"/>
      <c r="AT47" s="248"/>
      <c r="AU47" s="248"/>
      <c r="AV47" s="248"/>
      <c r="AW47" s="248"/>
    </row>
    <row r="48" spans="1:49" ht="12.75" customHeight="1" x14ac:dyDescent="0.2">
      <c r="A48" s="86"/>
      <c r="B48" s="302" t="str">
        <f>TEXT(NB!V711,"#0")&amp;"                      "&amp;TEXT(NB!Y711,"#0")&amp;"   "</f>
        <v xml:space="preserve">2                      10   </v>
      </c>
      <c r="C48" s="376">
        <f>+NB!W711</f>
        <v>30</v>
      </c>
      <c r="D48" s="343">
        <f>+NB!X711</f>
        <v>28.5</v>
      </c>
      <c r="E48" s="179" t="str">
        <f>+NB!Z711</f>
        <v xml:space="preserve"> </v>
      </c>
      <c r="F48" s="179"/>
      <c r="G48" s="303" t="str">
        <f>+NB!AA711</f>
        <v xml:space="preserve"> </v>
      </c>
      <c r="H48" s="248"/>
      <c r="I48" s="248"/>
      <c r="J48" s="248"/>
      <c r="K48" s="248"/>
      <c r="L48" s="248"/>
      <c r="M48" s="248"/>
      <c r="N48" s="248"/>
      <c r="O48" s="248"/>
      <c r="P48" s="248"/>
      <c r="Q48" s="248"/>
      <c r="AM48" s="248"/>
      <c r="AN48" s="248"/>
      <c r="AO48" s="248"/>
      <c r="AP48" s="248"/>
      <c r="AQ48" s="248"/>
      <c r="AR48" s="248"/>
      <c r="AS48" s="248"/>
      <c r="AT48" s="248"/>
      <c r="AU48" s="248"/>
      <c r="AV48" s="248"/>
      <c r="AW48" s="248"/>
    </row>
    <row r="49" spans="1:49" ht="12.75" customHeight="1" x14ac:dyDescent="0.2">
      <c r="A49" s="85"/>
      <c r="B49" s="307" t="str">
        <f>TEXT(NB!V712,"#0")&amp;"                        "&amp;TEXT(NB!Y712,"#0")&amp;"   "</f>
        <v xml:space="preserve">2                        9   </v>
      </c>
      <c r="C49" s="375">
        <f>+NB!W712</f>
        <v>28</v>
      </c>
      <c r="D49" s="342">
        <f>+NB!X712</f>
        <v>26.5</v>
      </c>
      <c r="E49" s="308" t="str">
        <f>+NB!Z712</f>
        <v xml:space="preserve"> </v>
      </c>
      <c r="F49" s="308"/>
      <c r="G49" s="311" t="str">
        <f>+NB!AA712</f>
        <v xml:space="preserve"> </v>
      </c>
      <c r="H49" s="248"/>
      <c r="I49" s="248"/>
      <c r="J49" s="248"/>
      <c r="K49" s="248"/>
      <c r="L49" s="248"/>
      <c r="M49" s="248"/>
      <c r="N49" s="248"/>
      <c r="O49" s="248"/>
      <c r="P49" s="248"/>
      <c r="Q49" s="248"/>
      <c r="AM49" s="248"/>
      <c r="AN49" s="248"/>
      <c r="AO49" s="248"/>
      <c r="AP49" s="248"/>
      <c r="AQ49" s="248"/>
      <c r="AR49" s="248"/>
      <c r="AS49" s="248"/>
      <c r="AT49" s="248"/>
      <c r="AU49" s="248"/>
      <c r="AV49" s="248"/>
      <c r="AW49" s="248"/>
    </row>
    <row r="50" spans="1:49" ht="12.75" customHeight="1" x14ac:dyDescent="0.2">
      <c r="A50" s="85"/>
      <c r="B50" s="302" t="str">
        <f>TEXT(NB!V713,"#0")&amp;"                        "&amp;TEXT(NB!Y713,"#0")&amp;"   "</f>
        <v xml:space="preserve">2                        8   </v>
      </c>
      <c r="C50" s="376">
        <f>+NB!W713</f>
        <v>26</v>
      </c>
      <c r="D50" s="343">
        <f>+NB!X713</f>
        <v>24.5</v>
      </c>
      <c r="E50" s="179" t="str">
        <f>+NB!Z713</f>
        <v xml:space="preserve"> </v>
      </c>
      <c r="F50" s="179"/>
      <c r="G50" s="303" t="str">
        <f>+NB!AA713</f>
        <v xml:space="preserve"> </v>
      </c>
      <c r="H50" s="248"/>
      <c r="I50" s="248"/>
      <c r="J50" s="248"/>
      <c r="K50" s="248"/>
      <c r="L50" s="248"/>
      <c r="M50" s="248"/>
      <c r="N50" s="248"/>
      <c r="O50" s="248"/>
      <c r="P50" s="248"/>
      <c r="Q50" s="248"/>
      <c r="AM50" s="248"/>
      <c r="AN50" s="248"/>
      <c r="AO50" s="248"/>
      <c r="AP50" s="248"/>
      <c r="AQ50" s="248"/>
      <c r="AR50" s="248"/>
      <c r="AS50" s="248"/>
      <c r="AT50" s="248"/>
      <c r="AU50" s="248"/>
      <c r="AV50" s="248"/>
      <c r="AW50" s="248"/>
    </row>
    <row r="51" spans="1:49" ht="12.75" customHeight="1" x14ac:dyDescent="0.2">
      <c r="A51" s="86"/>
      <c r="B51" s="309" t="str">
        <f>TEXT(NB!V714,"#0")&amp;"                        "&amp;TEXT(NB!Y714,"#0")&amp;"   "</f>
        <v xml:space="preserve">2                        7   </v>
      </c>
      <c r="C51" s="377">
        <f>+NB!W714</f>
        <v>24</v>
      </c>
      <c r="D51" s="344">
        <f>+NB!X714</f>
        <v>22.5</v>
      </c>
      <c r="E51" s="310" t="str">
        <f>+NB!Z714</f>
        <v xml:space="preserve"> </v>
      </c>
      <c r="F51" s="310"/>
      <c r="G51" s="312" t="str">
        <f>+NB!AA714</f>
        <v xml:space="preserve"> </v>
      </c>
      <c r="H51" s="248"/>
      <c r="I51" s="248"/>
      <c r="J51" s="248"/>
      <c r="K51" s="248"/>
      <c r="L51" s="248"/>
      <c r="M51" s="248"/>
      <c r="N51" s="248"/>
      <c r="O51" s="248"/>
      <c r="P51" s="248"/>
      <c r="Q51" s="248"/>
      <c r="AM51" s="248"/>
      <c r="AN51" s="248"/>
      <c r="AO51" s="248"/>
      <c r="AP51" s="248"/>
      <c r="AQ51" s="248"/>
      <c r="AR51" s="248"/>
      <c r="AS51" s="248"/>
      <c r="AT51" s="248"/>
      <c r="AU51" s="248"/>
      <c r="AV51" s="248"/>
      <c r="AW51" s="248"/>
    </row>
    <row r="52" spans="1:49" ht="12.75" customHeight="1" x14ac:dyDescent="0.2">
      <c r="A52" s="85"/>
      <c r="B52" s="302" t="str">
        <f>TEXT(NB!V715,"#0")&amp;"                        "&amp;TEXT(NB!Y715,"#0")&amp;"   "</f>
        <v xml:space="preserve">2                        6   </v>
      </c>
      <c r="C52" s="376">
        <f>+NB!W715</f>
        <v>22</v>
      </c>
      <c r="D52" s="343">
        <f>+NB!X715</f>
        <v>20.5</v>
      </c>
      <c r="E52" s="179" t="str">
        <f>+NB!Z715</f>
        <v xml:space="preserve"> </v>
      </c>
      <c r="F52" s="179"/>
      <c r="G52" s="303" t="str">
        <f>+NB!AA715</f>
        <v xml:space="preserve"> </v>
      </c>
      <c r="H52" s="248"/>
      <c r="I52" s="248"/>
      <c r="J52" s="248"/>
      <c r="K52" s="248"/>
      <c r="L52" s="248"/>
      <c r="M52" s="248"/>
      <c r="N52" s="248"/>
      <c r="O52" s="248"/>
      <c r="P52" s="248"/>
      <c r="Q52" s="248"/>
      <c r="AM52" s="248"/>
      <c r="AN52" s="248"/>
      <c r="AO52" s="248"/>
      <c r="AP52" s="248"/>
      <c r="AQ52" s="248"/>
      <c r="AR52" s="248"/>
      <c r="AS52" s="248"/>
      <c r="AT52" s="248"/>
      <c r="AU52" s="248"/>
      <c r="AV52" s="248"/>
      <c r="AW52" s="248"/>
    </row>
    <row r="53" spans="1:49" ht="12.75" customHeight="1" x14ac:dyDescent="0.2">
      <c r="A53" s="85"/>
      <c r="B53" s="302" t="str">
        <f>TEXT(NB!V716,"#0")&amp;"                        "&amp;TEXT(NB!Y716,"#0")&amp;"   "</f>
        <v xml:space="preserve">2                        5   </v>
      </c>
      <c r="C53" s="376">
        <f>+NB!W716</f>
        <v>20</v>
      </c>
      <c r="D53" s="343">
        <f>+NB!X716</f>
        <v>18.5</v>
      </c>
      <c r="E53" s="179" t="str">
        <f>+NB!Z716</f>
        <v xml:space="preserve"> </v>
      </c>
      <c r="F53" s="179"/>
      <c r="G53" s="303" t="str">
        <f>+NB!AA716</f>
        <v xml:space="preserve"> </v>
      </c>
      <c r="H53" s="248"/>
      <c r="I53" s="248"/>
      <c r="J53" s="248"/>
      <c r="K53" s="248"/>
      <c r="L53" s="248"/>
      <c r="M53" s="248"/>
      <c r="N53" s="248"/>
      <c r="O53" s="248"/>
      <c r="P53" s="248"/>
      <c r="Q53" s="248"/>
      <c r="AM53" s="248"/>
      <c r="AN53" s="248"/>
      <c r="AO53" s="248"/>
      <c r="AP53" s="248"/>
      <c r="AQ53" s="248"/>
      <c r="AR53" s="248"/>
      <c r="AS53" s="248"/>
      <c r="AT53" s="248"/>
      <c r="AU53" s="248"/>
      <c r="AV53" s="248"/>
      <c r="AW53" s="248"/>
    </row>
    <row r="54" spans="1:49" ht="12.75" customHeight="1" x14ac:dyDescent="0.2">
      <c r="A54" s="86"/>
      <c r="B54" s="302" t="str">
        <f>TEXT(NB!V717,"#0")&amp;"                        "&amp;TEXT(NB!Y717,"#0")&amp;"   "</f>
        <v xml:space="preserve">2                        4   </v>
      </c>
      <c r="C54" s="376">
        <f>+NB!W717</f>
        <v>18</v>
      </c>
      <c r="D54" s="343">
        <f>+NB!X717</f>
        <v>16.5</v>
      </c>
      <c r="E54" s="179" t="str">
        <f>+NB!Z717</f>
        <v xml:space="preserve"> </v>
      </c>
      <c r="F54" s="179"/>
      <c r="G54" s="303" t="str">
        <f>+NB!AA717</f>
        <v xml:space="preserve"> </v>
      </c>
      <c r="H54" s="248"/>
      <c r="I54" s="248"/>
      <c r="J54" s="248"/>
      <c r="K54" s="248"/>
      <c r="L54" s="248"/>
      <c r="M54" s="248"/>
      <c r="N54" s="248"/>
      <c r="O54" s="248"/>
      <c r="P54" s="248"/>
      <c r="Q54" s="248"/>
      <c r="AM54" s="248"/>
      <c r="AN54" s="248"/>
      <c r="AO54" s="248"/>
      <c r="AP54" s="248"/>
      <c r="AQ54" s="248"/>
      <c r="AR54" s="248"/>
      <c r="AS54" s="248"/>
      <c r="AT54" s="248"/>
      <c r="AU54" s="248"/>
      <c r="AV54" s="248"/>
      <c r="AW54" s="248"/>
    </row>
    <row r="55" spans="1:49" ht="12.75" customHeight="1" x14ac:dyDescent="0.2">
      <c r="A55" s="85"/>
      <c r="B55" s="307" t="str">
        <f>TEXT(NB!V718,"#0")&amp;"                        "&amp;TEXT(NB!Y718,"#0")&amp;"   "</f>
        <v xml:space="preserve">3                        3   </v>
      </c>
      <c r="C55" s="375">
        <f>+NB!W718</f>
        <v>16</v>
      </c>
      <c r="D55" s="342">
        <f>+NB!X718</f>
        <v>13.5</v>
      </c>
      <c r="E55" s="308" t="str">
        <f>+NB!Z718</f>
        <v xml:space="preserve"> </v>
      </c>
      <c r="F55" s="308"/>
      <c r="G55" s="311" t="str">
        <f>+NB!AA718</f>
        <v xml:space="preserve"> </v>
      </c>
      <c r="H55" s="248"/>
      <c r="I55" s="248"/>
      <c r="J55" s="248"/>
      <c r="K55" s="248"/>
      <c r="L55" s="248"/>
      <c r="M55" s="248"/>
      <c r="N55" s="248"/>
      <c r="O55" s="248"/>
      <c r="P55" s="248"/>
      <c r="Q55" s="248"/>
      <c r="AM55" s="248"/>
      <c r="AN55" s="248"/>
      <c r="AO55" s="248"/>
      <c r="AP55" s="248"/>
      <c r="AQ55" s="248"/>
      <c r="AR55" s="248"/>
      <c r="AS55" s="248"/>
      <c r="AT55" s="248"/>
      <c r="AU55" s="248"/>
      <c r="AV55" s="248"/>
      <c r="AW55" s="248"/>
    </row>
    <row r="56" spans="1:49" ht="12.75" customHeight="1" x14ac:dyDescent="0.2">
      <c r="A56" s="85"/>
      <c r="B56" s="302" t="str">
        <f>TEXT(NB!V719,"#0")&amp;"                        "&amp;TEXT(NB!Y719,"#0")&amp;"   "</f>
        <v xml:space="preserve">3                        2   </v>
      </c>
      <c r="C56" s="376">
        <f>+NB!W719</f>
        <v>13</v>
      </c>
      <c r="D56" s="343">
        <f>+NB!X719</f>
        <v>11</v>
      </c>
      <c r="E56" s="179" t="str">
        <f>+NB!Z719</f>
        <v xml:space="preserve"> </v>
      </c>
      <c r="F56" s="179"/>
      <c r="G56" s="303" t="str">
        <f>+NB!AA719</f>
        <v xml:space="preserve"> </v>
      </c>
      <c r="H56" s="248"/>
      <c r="I56" s="248"/>
      <c r="J56" s="248"/>
      <c r="K56" s="248"/>
      <c r="L56" s="248"/>
      <c r="M56" s="248"/>
      <c r="N56" s="248"/>
      <c r="O56" s="248"/>
      <c r="P56" s="248"/>
      <c r="Q56" s="248"/>
      <c r="AM56" s="248"/>
      <c r="AN56" s="248"/>
      <c r="AO56" s="248"/>
      <c r="AP56" s="248"/>
      <c r="AQ56" s="248"/>
      <c r="AR56" s="248"/>
      <c r="AS56" s="248"/>
      <c r="AT56" s="248"/>
      <c r="AU56" s="248"/>
      <c r="AV56" s="248"/>
      <c r="AW56" s="248"/>
    </row>
    <row r="57" spans="1:49" ht="12.75" customHeight="1" x14ac:dyDescent="0.2">
      <c r="A57" s="86"/>
      <c r="B57" s="309" t="str">
        <f>TEXT(NB!V720,"#0")&amp;"                        "&amp;TEXT(NB!Y720,"#0")&amp;"   "</f>
        <v xml:space="preserve">3                        1   </v>
      </c>
      <c r="C57" s="377">
        <f>+NB!W720</f>
        <v>10.5</v>
      </c>
      <c r="D57" s="344">
        <f>+NB!X720</f>
        <v>8</v>
      </c>
      <c r="E57" s="310" t="str">
        <f>+NB!Z720</f>
        <v xml:space="preserve"> </v>
      </c>
      <c r="F57" s="310"/>
      <c r="G57" s="312" t="str">
        <f>+NB!AA720</f>
        <v xml:space="preserve"> </v>
      </c>
      <c r="H57" s="248"/>
      <c r="I57" s="248"/>
      <c r="J57" s="248"/>
      <c r="K57" s="248"/>
      <c r="L57" s="248"/>
      <c r="M57" s="248"/>
      <c r="N57" s="248"/>
      <c r="O57" s="248"/>
      <c r="P57" s="248"/>
      <c r="Q57" s="248"/>
      <c r="AM57" s="248"/>
      <c r="AN57" s="248"/>
      <c r="AO57" s="248"/>
      <c r="AP57" s="248"/>
      <c r="AQ57" s="248"/>
      <c r="AR57" s="248"/>
      <c r="AS57" s="248"/>
      <c r="AT57" s="248"/>
      <c r="AU57" s="248"/>
      <c r="AV57" s="248"/>
      <c r="AW57" s="248"/>
    </row>
    <row r="58" spans="1:49" ht="13.5" thickBot="1" x14ac:dyDescent="0.25">
      <c r="A58" s="172"/>
      <c r="B58" s="304" t="str">
        <f>TEXT(NB!V721,"#0")&amp;"                        "&amp;TEXT(NB!Y721,"#0")&amp;"   "</f>
        <v xml:space="preserve">8                        0   </v>
      </c>
      <c r="C58" s="378">
        <f>+NB!W721</f>
        <v>7.5</v>
      </c>
      <c r="D58" s="345">
        <f>+NB!X721</f>
        <v>0</v>
      </c>
      <c r="E58" s="305" t="str">
        <f>+NB!Z721</f>
        <v xml:space="preserve"> </v>
      </c>
      <c r="F58" s="305"/>
      <c r="G58" s="306" t="str">
        <f>+NB!AA721</f>
        <v xml:space="preserve"> </v>
      </c>
      <c r="J58" s="248"/>
      <c r="K58" s="248"/>
      <c r="L58" s="248"/>
      <c r="M58" s="248"/>
      <c r="N58" s="248"/>
      <c r="O58" s="248"/>
      <c r="P58" s="248"/>
      <c r="Q58" s="248"/>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topLeftCell="A16" zoomScaleNormal="100"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64</v>
      </c>
      <c r="C1" s="256" t="str">
        <f>IF(Notenbogen!F1="","",Notenbogen!F1)</f>
        <v/>
      </c>
      <c r="D1" s="257"/>
      <c r="E1" s="227"/>
      <c r="F1" s="229" t="s">
        <v>27</v>
      </c>
      <c r="G1" s="619">
        <v>41082</v>
      </c>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IF(D4="","",IF($H$3="BE",LOOKUP(IF(E4="",D4+0.01,D4*$H$30/E4+0.5),NB!$X$824:$X$839,NB!$Y$824:$Y$839),D4))</f>
        <v/>
      </c>
      <c r="D4" s="33"/>
      <c r="E4" s="142"/>
      <c r="F4" s="227"/>
      <c r="G4" s="227"/>
      <c r="H4" s="227"/>
      <c r="I4" s="227"/>
      <c r="J4" s="237" t="str">
        <f t="shared" ref="J4:J38" ca="1" si="0">+B4&amp;D4</f>
        <v xml:space="preserve">, </v>
      </c>
      <c r="L4" s="235"/>
      <c r="M4" s="336"/>
      <c r="N4" s="179"/>
    </row>
    <row r="5" spans="1:14" x14ac:dyDescent="0.2">
      <c r="A5" s="40">
        <v>2</v>
      </c>
      <c r="B5" s="214" t="str">
        <f t="shared" ref="B5:B38" ca="1" si="1">INDIRECT(ADDRESS(3+A5*2,2,,,"Notenbogen"))&amp;", "&amp;TRIM(INDIRECT(ADDRESS(4+A5*2,2,,,"Notenbogen")))</f>
        <v xml:space="preserve">, </v>
      </c>
      <c r="C5" s="223" t="str">
        <f>IF(D5="","",IF($H$3="BE",LOOKUP(IF(E5="",D5+0.01,D5*$H$30/E5+0.5),NB!$X$824:$X$839,NB!$Y$824:$Y$839),D5))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IF(D6="","",IF($H$3="BE",LOOKUP(IF(E6="",D6+0.01,D6*$H$30/E6+0.5),NB!$X$824:$X$839,NB!$Y$824:$Y$839),D6))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IF(D7="","",IF($H$3="BE",LOOKUP(IF(E7="",D7+0.01,D7*$H$30/E7+0.5),NB!$X$824:$X$839,NB!$Y$824:$Y$839),D7))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IF(D8="","",IF($H$3="BE",LOOKUP(IF(E8="",D8+0.01,D8*$H$30/E8+0.5),NB!$X$824:$X$839,NB!$Y$824:$Y$839),D8))</f>
        <v/>
      </c>
      <c r="D8" s="33"/>
      <c r="E8" s="142"/>
      <c r="F8" s="240">
        <v>14</v>
      </c>
      <c r="G8" s="122">
        <f t="shared" si="2"/>
        <v>0</v>
      </c>
      <c r="H8" s="139" t="e">
        <f t="shared" si="3"/>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IF(D9="","",IF($H$3="BE",LOOKUP(IF(E9="",D9+0.01,D9*$H$30/E9+0.5),NB!$X$824:$X$839,NB!$Y$824:$Y$839),D9))</f>
        <v/>
      </c>
      <c r="D9" s="33"/>
      <c r="E9" s="142"/>
      <c r="F9" s="241">
        <v>13</v>
      </c>
      <c r="G9" s="131">
        <f t="shared" si="2"/>
        <v>0</v>
      </c>
      <c r="H9" s="140" t="e">
        <f t="shared" si="3"/>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IF(D10="","",IF($H$3="BE",LOOKUP(IF(E10="",D10+0.01,D10*$H$30/E10+0.5),NB!$X$824:$X$839,NB!$Y$824:$Y$839),D10))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IF(D11="","",IF($H$3="BE",LOOKUP(IF(E11="",D11+0.01,D11*$H$30/E11+0.5),NB!$X$824:$X$839,NB!$Y$824:$Y$839),D11))</f>
        <v/>
      </c>
      <c r="D11" s="33"/>
      <c r="E11" s="142"/>
      <c r="F11" s="240">
        <v>11</v>
      </c>
      <c r="G11" s="122">
        <f t="shared" si="2"/>
        <v>0</v>
      </c>
      <c r="H11" s="139" t="e">
        <f t="shared" si="3"/>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IF(D12="","",IF($H$3="BE",LOOKUP(IF(E12="",D12+0.01,D12*$H$30/E12+0.5),NB!$X$824:$X$839,NB!$Y$824:$Y$839),D12))</f>
        <v/>
      </c>
      <c r="D12" s="33"/>
      <c r="E12" s="142"/>
      <c r="F12" s="241">
        <v>10</v>
      </c>
      <c r="G12" s="131">
        <f t="shared" si="2"/>
        <v>0</v>
      </c>
      <c r="H12" s="140" t="e">
        <f t="shared" si="3"/>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IF(D13="","",IF($H$3="BE",LOOKUP(IF(E13="",D13+0.01,D13*$H$30/E13+0.5),NB!$X$824:$X$839,NB!$Y$824:$Y$839),D13))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IF(D14="","",IF($H$3="BE",LOOKUP(IF(E14="",D14+0.01,D14*$H$30/E14+0.5),NB!$X$824:$X$839,NB!$Y$824:$Y$839),D14))</f>
        <v/>
      </c>
      <c r="D14" s="33"/>
      <c r="E14" s="142"/>
      <c r="F14" s="240">
        <v>8</v>
      </c>
      <c r="G14" s="122">
        <f t="shared" si="2"/>
        <v>0</v>
      </c>
      <c r="H14" s="139" t="e">
        <f t="shared" si="3"/>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IF(D15="","",IF($H$3="BE",LOOKUP(IF(E15="",D15+0.01,D15*$H$30/E15+0.5),NB!$X$824:$X$839,NB!$Y$824:$Y$839),D15))</f>
        <v/>
      </c>
      <c r="D15" s="33"/>
      <c r="E15" s="142"/>
      <c r="F15" s="134">
        <v>7</v>
      </c>
      <c r="G15" s="131">
        <f t="shared" si="2"/>
        <v>0</v>
      </c>
      <c r="H15" s="140" t="e">
        <f t="shared" si="3"/>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IF(D16="","",IF($H$3="BE",LOOKUP(IF(E16="",D16+0.01,D16*$H$30/E16+0.5),NB!$X$824:$X$839,NB!$Y$824:$Y$839),D16))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IF(D17="","",IF($H$3="BE",LOOKUP(IF(E17="",D17+0.01,D17*$H$30/E17+0.5),NB!$X$824:$X$839,NB!$Y$824:$Y$839),D17))</f>
        <v/>
      </c>
      <c r="D17" s="33"/>
      <c r="E17" s="142"/>
      <c r="F17" s="136">
        <v>5</v>
      </c>
      <c r="G17" s="122">
        <f t="shared" si="2"/>
        <v>0</v>
      </c>
      <c r="H17" s="139" t="e">
        <f t="shared" si="3"/>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IF(D18="","",IF($H$3="BE",LOOKUP(IF(E18="",D18+0.01,D18*$H$30/E18+0.5),NB!$X$824:$X$839,NB!$Y$824:$Y$839),D18))</f>
        <v/>
      </c>
      <c r="D18" s="33"/>
      <c r="E18" s="142"/>
      <c r="F18" s="241">
        <v>4</v>
      </c>
      <c r="G18" s="131">
        <f t="shared" si="2"/>
        <v>0</v>
      </c>
      <c r="H18" s="140" t="e">
        <f t="shared" si="3"/>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IF(D19="","",IF($H$3="BE",LOOKUP(IF(E19="",D19+0.01,D19*$H$30/E19+0.5),NB!$X$824:$X$839,NB!$Y$824:$Y$839),D19))</f>
        <v/>
      </c>
      <c r="D19" s="33"/>
      <c r="E19" s="142"/>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IF(D20="","",IF($H$3="BE",LOOKUP(IF(E20="",D20+0.01,D20*$H$30/E20+0.5),NB!$X$824:$X$839,NB!$Y$824:$Y$839),D20))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IF(D21="","",IF($H$3="BE",LOOKUP(IF(E21="",D21+0.01,D21*$H$30/E21+0.5),NB!$X$824:$X$839,NB!$Y$824:$Y$839),D21))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IF(D22="","",IF($H$3="BE",LOOKUP(IF(E22="",D22+0.01,D22*$H$30/E22+0.5),NB!$X$824:$X$839,NB!$Y$824:$Y$839),D22))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IF(D23="","",IF($H$3="BE",LOOKUP(IF(E23="",D23+0.01,D23*$H$30/E23+0.5),NB!$X$824:$X$839,NB!$Y$824:$Y$839),D23))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IF(D24="","",IF($H$3="BE",LOOKUP(IF(E24="",D24+0.01,D24*$H$30/E24+0.5),NB!$X$824:$X$839,NB!$Y$824:$Y$839),D24))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IF(D25="","",IF($H$3="BE",LOOKUP(IF(E25="",D25+0.01,D25*$H$30/E25+0.5),NB!$X$824:$X$839,NB!$Y$824:$Y$839),D25))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IF(D26="","",IF($H$3="BE",LOOKUP(IF(E26="",D26+0.01,D26*$H$30/E26+0.5),NB!$X$824:$X$839,NB!$Y$824:$Y$839),D26))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IF(D27="","",IF($H$3="BE",LOOKUP(IF(E27="",D27+0.01,D27*$H$30/E27+0.5),NB!$X$824:$X$839,NB!$Y$824:$Y$839),D27))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IF(D28="","",IF($H$3="BE",LOOKUP(IF(E28="",D28+0.01,D28*$H$30/E28+0.5),NB!$X$824:$X$839,NB!$Y$824:$Y$839),D28))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IF(D29="","",IF($H$3="BE",LOOKUP(IF(E29="",D29+0.01,D29*$H$30/E29+0.5),NB!$X$824:$X$839,NB!$Y$824:$Y$839),D29))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IF(D30="","",IF($H$3="BE",LOOKUP(IF(E30="",D30+0.01,D30*$H$30/E30+0.5),NB!$X$824:$X$839,NB!$Y$824:$Y$839),D30))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IF(D31="","",IF($H$3="BE",LOOKUP(IF(E31="",D31+0.01,D31*$H$30/E31+0.5),NB!$X$824:$X$839,NB!$Y$824:$Y$839),D31))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IF(D32="","",IF($H$3="BE",LOOKUP(IF(E32="",D32+0.01,D32*$H$30/E32+0.5),NB!$X$824:$X$839,NB!$Y$824:$Y$839),D32))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IF(D33="","",IF($H$3="BE",LOOKUP(IF(E33="",D33+0.01,D33*$H$30/E33+0.5),NB!$X$824:$X$839,NB!$Y$824:$Y$839),D33))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IF(D34="","",IF($H$3="BE",LOOKUP(IF(E34="",D34+0.01,D34*$H$30/E34+0.5),NB!$X$824:$X$839,NB!$Y$824:$Y$839),D34))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IF(D35="","",IF($H$3="BE",LOOKUP(IF(E35="",D35+0.01,D35*$H$30/E35+0.5),NB!$X$824:$X$839,NB!$Y$824:$Y$839),D35))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IF(D36="","",IF($H$3="BE",LOOKUP(IF(E36="",D36+0.01,D36*$H$30/E36+0.5),NB!$X$824:$X$839,NB!$Y$824:$Y$839),D36))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IF(D37="","",IF($H$3="BE",LOOKUP(IF(E37="",D37+0.01,D37*$H$30/E37+0.5),NB!$X$824:$X$839,NB!$Y$824:$Y$839),D37))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IF(D38="","",IF($H$3="BE",LOOKUP(IF(E38="",D38+0.01,D38*$H$30/E38+0.5),NB!$X$824:$X$839,NB!$Y$824:$Y$839),D38))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TEXT(NB!V806,"#0")&amp;"                      "&amp;TEXT(NB!Y806,"#0")&amp;"   "</f>
        <v xml:space="preserve">2                      15   </v>
      </c>
      <c r="C43" s="375">
        <f>+NB!W806</f>
        <v>40</v>
      </c>
      <c r="D43" s="342">
        <f>+NB!X806</f>
        <v>38.5</v>
      </c>
      <c r="E43" s="308" t="str">
        <f>+NB!Z806</f>
        <v xml:space="preserve"> </v>
      </c>
      <c r="F43" s="308"/>
      <c r="G43" s="311" t="str">
        <f>+NB!AA806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TEXT(NB!V807,"#0")&amp;"                      "&amp;TEXT(NB!Y807,"#0")&amp;"   "</f>
        <v xml:space="preserve">2                      14   </v>
      </c>
      <c r="C44" s="376">
        <f>+NB!W807</f>
        <v>38</v>
      </c>
      <c r="D44" s="343">
        <f>+NB!X807</f>
        <v>36.5</v>
      </c>
      <c r="E44" s="179" t="str">
        <f>+NB!Z807</f>
        <v xml:space="preserve"> </v>
      </c>
      <c r="F44" s="179"/>
      <c r="G44" s="303" t="str">
        <f>+NB!AA807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TEXT(NB!V808,"#0")&amp;"                      "&amp;TEXT(NB!Y808,"#0")&amp;"   "</f>
        <v xml:space="preserve">2                      13   </v>
      </c>
      <c r="C45" s="377">
        <f>+NB!W808</f>
        <v>36</v>
      </c>
      <c r="D45" s="344">
        <f>+NB!X808</f>
        <v>34.5</v>
      </c>
      <c r="E45" s="310" t="str">
        <f>+NB!Z808</f>
        <v xml:space="preserve"> </v>
      </c>
      <c r="F45" s="310"/>
      <c r="G45" s="312" t="str">
        <f>+NB!AA808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TEXT(NB!V809,"#0")&amp;"                      "&amp;TEXT(NB!Y809,"#0")&amp;"   "</f>
        <v xml:space="preserve">2                      12   </v>
      </c>
      <c r="C46" s="376">
        <f>+NB!W809</f>
        <v>34</v>
      </c>
      <c r="D46" s="343">
        <f>+NB!X809</f>
        <v>32.5</v>
      </c>
      <c r="E46" s="179" t="str">
        <f>+NB!Z809</f>
        <v xml:space="preserve"> </v>
      </c>
      <c r="F46" s="179"/>
      <c r="G46" s="303" t="str">
        <f>+NB!AA809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TEXT(NB!V810,"#0")&amp;"                      "&amp;TEXT(NB!Y810,"#0")&amp;"   "</f>
        <v xml:space="preserve">2                      11   </v>
      </c>
      <c r="C47" s="376">
        <f>+NB!W810</f>
        <v>32</v>
      </c>
      <c r="D47" s="343">
        <f>+NB!X810</f>
        <v>30.5</v>
      </c>
      <c r="E47" s="179" t="str">
        <f>+NB!Z810</f>
        <v xml:space="preserve"> </v>
      </c>
      <c r="F47" s="179"/>
      <c r="G47" s="303" t="str">
        <f>+NB!AA810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TEXT(NB!V811,"#0")&amp;"                      "&amp;TEXT(NB!Y811,"#0")&amp;"   "</f>
        <v xml:space="preserve">2                      10   </v>
      </c>
      <c r="C48" s="376">
        <f>+NB!W811</f>
        <v>30</v>
      </c>
      <c r="D48" s="343">
        <f>+NB!X811</f>
        <v>28.5</v>
      </c>
      <c r="E48" s="179" t="str">
        <f>+NB!Z811</f>
        <v xml:space="preserve"> </v>
      </c>
      <c r="F48" s="179"/>
      <c r="G48" s="303" t="str">
        <f>+NB!AA811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TEXT(NB!V812,"#0")&amp;"                        "&amp;TEXT(NB!Y812,"#0")&amp;"   "</f>
        <v xml:space="preserve">2                        9   </v>
      </c>
      <c r="C49" s="375">
        <f>+NB!W812</f>
        <v>28</v>
      </c>
      <c r="D49" s="342">
        <f>+NB!X812</f>
        <v>26.5</v>
      </c>
      <c r="E49" s="308" t="str">
        <f>+NB!Z812</f>
        <v xml:space="preserve"> </v>
      </c>
      <c r="F49" s="308"/>
      <c r="G49" s="311" t="str">
        <f>+NB!AA812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TEXT(NB!V813,"#0")&amp;"                        "&amp;TEXT(NB!Y813,"#0")&amp;"   "</f>
        <v xml:space="preserve">2                        8   </v>
      </c>
      <c r="C50" s="376">
        <f>+NB!W813</f>
        <v>26</v>
      </c>
      <c r="D50" s="343">
        <f>+NB!X813</f>
        <v>24.5</v>
      </c>
      <c r="E50" s="179" t="str">
        <f>+NB!Z813</f>
        <v xml:space="preserve"> </v>
      </c>
      <c r="F50" s="179"/>
      <c r="G50" s="303" t="str">
        <f>+NB!AA813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TEXT(NB!V814,"#0")&amp;"                        "&amp;TEXT(NB!Y814,"#0")&amp;"   "</f>
        <v xml:space="preserve">2                        7   </v>
      </c>
      <c r="C51" s="377">
        <f>+NB!W814</f>
        <v>24</v>
      </c>
      <c r="D51" s="344">
        <f>+NB!X814</f>
        <v>22.5</v>
      </c>
      <c r="E51" s="310" t="str">
        <f>+NB!Z814</f>
        <v xml:space="preserve"> </v>
      </c>
      <c r="F51" s="310"/>
      <c r="G51" s="312" t="str">
        <f>+NB!AA814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TEXT(NB!V815,"#0")&amp;"                        "&amp;TEXT(NB!Y815,"#0")&amp;"   "</f>
        <v xml:space="preserve">2                        6   </v>
      </c>
      <c r="C52" s="376">
        <f>+NB!W815</f>
        <v>22</v>
      </c>
      <c r="D52" s="343">
        <f>+NB!X815</f>
        <v>20.5</v>
      </c>
      <c r="E52" s="179" t="str">
        <f>+NB!Z815</f>
        <v xml:space="preserve"> </v>
      </c>
      <c r="F52" s="179"/>
      <c r="G52" s="303" t="str">
        <f>+NB!AA815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TEXT(NB!V816,"#0")&amp;"                        "&amp;TEXT(NB!Y816,"#0")&amp;"   "</f>
        <v xml:space="preserve">2                        5   </v>
      </c>
      <c r="C53" s="376">
        <f>+NB!W816</f>
        <v>20</v>
      </c>
      <c r="D53" s="343">
        <f>+NB!X816</f>
        <v>18.5</v>
      </c>
      <c r="E53" s="179" t="str">
        <f>+NB!Z816</f>
        <v xml:space="preserve"> </v>
      </c>
      <c r="F53" s="179"/>
      <c r="G53" s="303" t="str">
        <f>+NB!AA816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TEXT(NB!V817,"#0")&amp;"                        "&amp;TEXT(NB!Y817,"#0")&amp;"   "</f>
        <v xml:space="preserve">2                        4   </v>
      </c>
      <c r="C54" s="376">
        <f>+NB!W817</f>
        <v>18</v>
      </c>
      <c r="D54" s="343">
        <f>+NB!X817</f>
        <v>16.5</v>
      </c>
      <c r="E54" s="179" t="str">
        <f>+NB!Z817</f>
        <v xml:space="preserve"> </v>
      </c>
      <c r="F54" s="179"/>
      <c r="G54" s="303" t="str">
        <f>+NB!AA817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TEXT(NB!V818,"#0")&amp;"                        "&amp;TEXT(NB!Y818,"#0")&amp;"   "</f>
        <v xml:space="preserve">3                        3   </v>
      </c>
      <c r="C55" s="375">
        <f>+NB!W818</f>
        <v>16</v>
      </c>
      <c r="D55" s="342">
        <f>+NB!X818</f>
        <v>13.5</v>
      </c>
      <c r="E55" s="308" t="str">
        <f>+NB!Z818</f>
        <v xml:space="preserve"> </v>
      </c>
      <c r="F55" s="308"/>
      <c r="G55" s="311" t="str">
        <f>+NB!AA818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TEXT(NB!V819,"#0")&amp;"                        "&amp;TEXT(NB!Y819,"#0")&amp;"   "</f>
        <v xml:space="preserve">3                        2   </v>
      </c>
      <c r="C56" s="376">
        <f>+NB!W819</f>
        <v>13</v>
      </c>
      <c r="D56" s="343">
        <f>+NB!X819</f>
        <v>11</v>
      </c>
      <c r="E56" s="179" t="str">
        <f>+NB!Z819</f>
        <v xml:space="preserve"> </v>
      </c>
      <c r="F56" s="179"/>
      <c r="G56" s="303" t="str">
        <f>+NB!AA819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TEXT(NB!V820,"#0")&amp;"                        "&amp;TEXT(NB!Y820,"#0")&amp;"   "</f>
        <v xml:space="preserve">3                        1   </v>
      </c>
      <c r="C57" s="377">
        <f>+NB!W820</f>
        <v>10.5</v>
      </c>
      <c r="D57" s="344">
        <f>+NB!X820</f>
        <v>8</v>
      </c>
      <c r="E57" s="310" t="str">
        <f>+NB!Z820</f>
        <v xml:space="preserve"> </v>
      </c>
      <c r="F57" s="310"/>
      <c r="G57" s="312" t="str">
        <f>+NB!AA820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TEXT(NB!V821,"#0")&amp;"                        "&amp;TEXT(NB!Y821,"#0")&amp;"   "</f>
        <v xml:space="preserve">8                        0   </v>
      </c>
      <c r="C58" s="378">
        <f>+NB!W821</f>
        <v>7.5</v>
      </c>
      <c r="D58" s="345">
        <f>+NB!X821</f>
        <v>0</v>
      </c>
      <c r="E58" s="305" t="str">
        <f>+NB!Z821</f>
        <v xml:space="preserve"> </v>
      </c>
      <c r="F58" s="305"/>
      <c r="G58" s="306" t="str">
        <f>+NB!AA821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65</v>
      </c>
      <c r="C1" s="219" t="str">
        <f>IF(Notenbogen!F1="","",Notenbogen!F1)</f>
        <v/>
      </c>
      <c r="D1" s="226"/>
      <c r="E1" s="8"/>
      <c r="F1" s="216" t="s">
        <v>27</v>
      </c>
      <c r="G1" s="620"/>
      <c r="H1" s="620"/>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IF(D4="","",IF($H$3="BE",LOOKUP(IF(E4="",D4+0.01,D4*$H$30/E4+0.5),NB!$X$924:$X$939,NB!$Y$924:$Y$939),D4))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IF(D5="","",IF($H$3="BE",LOOKUP(IF(E5="",D5+0.01,D5*$H$30/E5+0.5),NB!$X$924:$X$939,NB!$Y$924:$Y$939),D5))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IF(D6="","",IF($H$3="BE",LOOKUP(IF(E6="",D6+0.01,D6*$H$30/E6+0.5),NB!$X$924:$X$939,NB!$Y$924:$Y$939),D6))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IF(D7="","",IF($H$3="BE",LOOKUP(IF(E7="",D7+0.01,D7*$H$30/E7+0.5),NB!$X$924:$X$939,NB!$Y$924:$Y$939),D7))</f>
        <v/>
      </c>
      <c r="D7" s="33"/>
      <c r="E7" s="142"/>
      <c r="F7" s="125">
        <v>15</v>
      </c>
      <c r="G7" s="126">
        <f t="shared" ref="G7:G22" si="2">IF(G$25="","",COUNTIF(C$4:C$38,F7))</f>
        <v>0</v>
      </c>
      <c r="H7" s="138" t="e">
        <f t="shared" ref="H7:H22" si="3">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IF(D8="","",IF($H$3="BE",LOOKUP(IF(E8="",D8+0.01,D8*$H$30/E8+0.5),NB!$X$924:$X$939,NB!$Y$924:$Y$939),D8))</f>
        <v/>
      </c>
      <c r="D8" s="33"/>
      <c r="E8" s="142"/>
      <c r="F8" s="128">
        <v>14</v>
      </c>
      <c r="G8" s="122">
        <f t="shared" si="2"/>
        <v>0</v>
      </c>
      <c r="H8" s="139" t="e">
        <f t="shared" si="3"/>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IF(D9="","",IF($H$3="BE",LOOKUP(IF(E9="",D9+0.01,D9*$H$30/E9+0.5),NB!$X$924:$X$939,NB!$Y$924:$Y$939),D9))</f>
        <v/>
      </c>
      <c r="D9" s="33"/>
      <c r="E9" s="142"/>
      <c r="F9" s="130">
        <v>13</v>
      </c>
      <c r="G9" s="131">
        <f t="shared" si="2"/>
        <v>0</v>
      </c>
      <c r="H9" s="140" t="e">
        <f t="shared" si="3"/>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IF(D10="","",IF($H$3="BE",LOOKUP(IF(E10="",D10+0.01,D10*$H$30/E10+0.5),NB!$X$924:$X$939,NB!$Y$924:$Y$939),D10))</f>
        <v/>
      </c>
      <c r="D10" s="33"/>
      <c r="E10" s="142"/>
      <c r="F10" s="125">
        <v>12</v>
      </c>
      <c r="G10" s="126">
        <f t="shared" si="2"/>
        <v>0</v>
      </c>
      <c r="H10" s="138" t="e">
        <f t="shared" si="3"/>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IF(D12="","",IF($H$3="BE",LOOKUP(IF(E12="",D12+0.01,D12*$H$30/E12+0.5),NB!$X$924:$X$939,NB!$Y$924:$Y$939),D12))</f>
        <v/>
      </c>
      <c r="D12" s="33"/>
      <c r="E12" s="142"/>
      <c r="F12" s="130">
        <v>10</v>
      </c>
      <c r="G12" s="131">
        <f t="shared" si="2"/>
        <v>0</v>
      </c>
      <c r="H12" s="140" t="e">
        <f t="shared" si="3"/>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IF(D13="","",IF($H$3="BE",LOOKUP(IF(E13="",D13+0.01,D13*$H$30/E13+0.5),NB!$X$924:$X$939,NB!$Y$924:$Y$939),D13))</f>
        <v/>
      </c>
      <c r="D13" s="33"/>
      <c r="E13" s="142"/>
      <c r="F13" s="133">
        <v>9</v>
      </c>
      <c r="G13" s="126">
        <f t="shared" si="2"/>
        <v>0</v>
      </c>
      <c r="H13" s="138" t="e">
        <f t="shared" si="3"/>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IF(D14="","",IF($H$3="BE",LOOKUP(IF(E14="",D14+0.01,D14*$H$30/E14+0.5),NB!$X$924:$X$939,NB!$Y$924:$Y$939),D14))</f>
        <v/>
      </c>
      <c r="D14" s="33"/>
      <c r="E14" s="142"/>
      <c r="F14" s="128">
        <v>8</v>
      </c>
      <c r="G14" s="122">
        <f t="shared" si="2"/>
        <v>0</v>
      </c>
      <c r="H14" s="139" t="e">
        <f t="shared" si="3"/>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3" t="str">
        <f>IF(D16="","",IF($H$3="BE",LOOKUP(IF(E16="",D16+0.01,D16*$H$30/E16+0.5),NB!$X$924:$X$939,NB!$Y$924:$Y$939),D16))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3" t="str">
        <f>IF(D17="","",IF($H$3="BE",LOOKUP(IF(E17="",D17+0.01,D17*$H$30/E17+0.5),NB!$X$924:$X$939,NB!$Y$924:$Y$939),D17))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3" t="str">
        <f>IF(D19="","",IF($H$3="BE",LOOKUP(IF(E19="",D19+0.01,D19*$H$30/E19+0.5),NB!$X$924:$X$939,NB!$Y$924:$Y$939),D19))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3" t="str">
        <f>IF(D20="","",IF($H$3="BE",LOOKUP(IF(E20="",D20+0.01,D20*$H$30/E20+0.5),NB!$X$924:$X$939,NB!$Y$924:$Y$939),D20))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3" t="str">
        <f>IF(D22="","",IF($H$3="BE",LOOKUP(IF(E22="",D22+0.01,D22*$H$30/E22+0.5),NB!$X$924:$X$939,NB!$Y$924:$Y$939),D22))</f>
        <v/>
      </c>
      <c r="D22" s="33"/>
      <c r="E22" s="142"/>
      <c r="F22" s="224">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IF(D23="","",IF($H$3="BE",LOOKUP(IF(E23="",D23+0.01,D23*$H$30/E23+0.5),NB!$X$924:$X$939,NB!$Y$924:$Y$939),D23))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TEXT(NB!V906,"#0")&amp;"                      "&amp;TEXT(NB!Y906,"#0")&amp;"   "</f>
        <v xml:space="preserve">2                      15   </v>
      </c>
      <c r="C43" s="375">
        <f>+NB!W906</f>
        <v>40</v>
      </c>
      <c r="D43" s="342">
        <f>+NB!X906</f>
        <v>38.5</v>
      </c>
      <c r="E43" s="308" t="str">
        <f>+NB!Z906</f>
        <v xml:space="preserve"> </v>
      </c>
      <c r="F43" s="308"/>
      <c r="G43" s="311"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TEXT(NB!V907,"#0")&amp;"                      "&amp;TEXT(NB!Y907,"#0")&amp;"   "</f>
        <v xml:space="preserve">2                      14   </v>
      </c>
      <c r="C44" s="376">
        <f>+NB!W907</f>
        <v>38</v>
      </c>
      <c r="D44" s="343">
        <f>+NB!X907</f>
        <v>36.5</v>
      </c>
      <c r="E44" s="179" t="str">
        <f>+NB!Z907</f>
        <v xml:space="preserve"> </v>
      </c>
      <c r="F44" s="179"/>
      <c r="G44" s="303"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TEXT(NB!V908,"#0")&amp;"                      "&amp;TEXT(NB!Y908,"#0")&amp;"   "</f>
        <v xml:space="preserve">2                      13   </v>
      </c>
      <c r="C45" s="377">
        <f>+NB!W908</f>
        <v>36</v>
      </c>
      <c r="D45" s="344">
        <f>+NB!X908</f>
        <v>34.5</v>
      </c>
      <c r="E45" s="310" t="str">
        <f>+NB!Z908</f>
        <v xml:space="preserve"> </v>
      </c>
      <c r="F45" s="310"/>
      <c r="G45" s="312"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TEXT(NB!V909,"#0")&amp;"                      "&amp;TEXT(NB!Y909,"#0")&amp;"   "</f>
        <v xml:space="preserve">2                      12   </v>
      </c>
      <c r="C46" s="376">
        <f>+NB!W909</f>
        <v>34</v>
      </c>
      <c r="D46" s="343">
        <f>+NB!X909</f>
        <v>32.5</v>
      </c>
      <c r="E46" s="179" t="str">
        <f>+NB!Z909</f>
        <v xml:space="preserve"> </v>
      </c>
      <c r="F46" s="179"/>
      <c r="G46" s="303"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TEXT(NB!V910,"#0")&amp;"                      "&amp;TEXT(NB!Y910,"#0")&amp;"   "</f>
        <v xml:space="preserve">2                      11   </v>
      </c>
      <c r="C47" s="376">
        <f>+NB!W910</f>
        <v>32</v>
      </c>
      <c r="D47" s="343">
        <f>+NB!X910</f>
        <v>30.5</v>
      </c>
      <c r="E47" s="179" t="str">
        <f>+NB!Z910</f>
        <v xml:space="preserve"> </v>
      </c>
      <c r="F47" s="179"/>
      <c r="G47" s="303"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TEXT(NB!V911,"#0")&amp;"                      "&amp;TEXT(NB!Y911,"#0")&amp;"   "</f>
        <v xml:space="preserve">2                      10   </v>
      </c>
      <c r="C48" s="376">
        <f>+NB!W911</f>
        <v>30</v>
      </c>
      <c r="D48" s="343">
        <f>+NB!X911</f>
        <v>28.5</v>
      </c>
      <c r="E48" s="179" t="str">
        <f>+NB!Z911</f>
        <v xml:space="preserve"> </v>
      </c>
      <c r="F48" s="179"/>
      <c r="G48" s="303"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TEXT(NB!V912,"#0")&amp;"                        "&amp;TEXT(NB!Y912,"#0")&amp;"   "</f>
        <v xml:space="preserve">2                        9   </v>
      </c>
      <c r="C49" s="375">
        <f>+NB!W912</f>
        <v>28</v>
      </c>
      <c r="D49" s="342">
        <f>+NB!X912</f>
        <v>26.5</v>
      </c>
      <c r="E49" s="308" t="str">
        <f>+NB!Z912</f>
        <v xml:space="preserve"> </v>
      </c>
      <c r="F49" s="308"/>
      <c r="G49" s="311"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TEXT(NB!V913,"#0")&amp;"                        "&amp;TEXT(NB!Y913,"#0")&amp;"   "</f>
        <v xml:space="preserve">2                        8   </v>
      </c>
      <c r="C50" s="376">
        <f>+NB!W913</f>
        <v>26</v>
      </c>
      <c r="D50" s="343">
        <f>+NB!X913</f>
        <v>24.5</v>
      </c>
      <c r="E50" s="179" t="str">
        <f>+NB!Z913</f>
        <v xml:space="preserve"> </v>
      </c>
      <c r="F50" s="179"/>
      <c r="G50" s="303"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TEXT(NB!V914,"#0")&amp;"                        "&amp;TEXT(NB!Y914,"#0")&amp;"   "</f>
        <v xml:space="preserve">2                        7   </v>
      </c>
      <c r="C51" s="377">
        <f>+NB!W914</f>
        <v>24</v>
      </c>
      <c r="D51" s="344">
        <f>+NB!X914</f>
        <v>22.5</v>
      </c>
      <c r="E51" s="310" t="str">
        <f>+NB!Z914</f>
        <v xml:space="preserve"> </v>
      </c>
      <c r="F51" s="310"/>
      <c r="G51" s="312"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TEXT(NB!V915,"#0")&amp;"                        "&amp;TEXT(NB!Y915,"#0")&amp;"   "</f>
        <v xml:space="preserve">2                        6   </v>
      </c>
      <c r="C52" s="376">
        <f>+NB!W915</f>
        <v>22</v>
      </c>
      <c r="D52" s="343">
        <f>+NB!X915</f>
        <v>20.5</v>
      </c>
      <c r="E52" s="179" t="str">
        <f>+NB!Z915</f>
        <v xml:space="preserve"> </v>
      </c>
      <c r="F52" s="179"/>
      <c r="G52" s="303"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TEXT(NB!V916,"#0")&amp;"                        "&amp;TEXT(NB!Y916,"#0")&amp;"   "</f>
        <v xml:space="preserve">2                        5   </v>
      </c>
      <c r="C53" s="376">
        <f>+NB!W916</f>
        <v>20</v>
      </c>
      <c r="D53" s="343">
        <f>+NB!X916</f>
        <v>18.5</v>
      </c>
      <c r="E53" s="179" t="str">
        <f>+NB!Z916</f>
        <v xml:space="preserve"> </v>
      </c>
      <c r="F53" s="179"/>
      <c r="G53" s="303"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TEXT(NB!V917,"#0")&amp;"                        "&amp;TEXT(NB!Y917,"#0")&amp;"   "</f>
        <v xml:space="preserve">2                        4   </v>
      </c>
      <c r="C54" s="376">
        <f>+NB!W917</f>
        <v>18</v>
      </c>
      <c r="D54" s="343">
        <f>+NB!X917</f>
        <v>16.5</v>
      </c>
      <c r="E54" s="179" t="str">
        <f>+NB!Z917</f>
        <v xml:space="preserve"> </v>
      </c>
      <c r="F54" s="179"/>
      <c r="G54" s="303"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TEXT(NB!V918,"#0")&amp;"                        "&amp;TEXT(NB!Y918,"#0")&amp;"   "</f>
        <v xml:space="preserve">3                        3   </v>
      </c>
      <c r="C55" s="375">
        <f>+NB!W918</f>
        <v>16</v>
      </c>
      <c r="D55" s="342">
        <f>+NB!X918</f>
        <v>13.5</v>
      </c>
      <c r="E55" s="308" t="str">
        <f>+NB!Z918</f>
        <v xml:space="preserve"> </v>
      </c>
      <c r="F55" s="308"/>
      <c r="G55" s="311"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TEXT(NB!V919,"#0")&amp;"                        "&amp;TEXT(NB!Y919,"#0")&amp;"   "</f>
        <v xml:space="preserve">3                        2   </v>
      </c>
      <c r="C56" s="376">
        <f>+NB!W919</f>
        <v>13</v>
      </c>
      <c r="D56" s="343">
        <f>+NB!X919</f>
        <v>11</v>
      </c>
      <c r="E56" s="179" t="str">
        <f>+NB!Z919</f>
        <v xml:space="preserve"> </v>
      </c>
      <c r="F56" s="179"/>
      <c r="G56" s="303"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TEXT(NB!V920,"#0")&amp;"                        "&amp;TEXT(NB!Y920,"#0")&amp;"   "</f>
        <v xml:space="preserve">3                        1   </v>
      </c>
      <c r="C57" s="377">
        <f>+NB!W920</f>
        <v>10.5</v>
      </c>
      <c r="D57" s="344">
        <f>+NB!X920</f>
        <v>8</v>
      </c>
      <c r="E57" s="310" t="str">
        <f>+NB!Z920</f>
        <v xml:space="preserve"> </v>
      </c>
      <c r="F57" s="310"/>
      <c r="G57" s="312"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TEXT(NB!V921,"#0")&amp;"                        "&amp;TEXT(NB!Y921,"#0")&amp;"   "</f>
        <v xml:space="preserve">8                        0   </v>
      </c>
      <c r="C58" s="378">
        <f>+NB!W921</f>
        <v>7.5</v>
      </c>
      <c r="D58" s="345">
        <f>+NB!X921</f>
        <v>0</v>
      </c>
      <c r="E58" s="305" t="str">
        <f>+NB!Z921</f>
        <v xml:space="preserve"> </v>
      </c>
      <c r="F58" s="305"/>
      <c r="G58" s="306"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IF(LEN(I1Ext!$B$1)=22,"II - 1. Extemporale aus","II - 1. Kurzarbeit aus")</f>
        <v>II - 1. Extemporale aus</v>
      </c>
      <c r="C1" s="256" t="str">
        <f>IF(Notenbogen!F1="","",Notenbogen!F1)</f>
        <v/>
      </c>
      <c r="D1" s="257"/>
      <c r="E1" s="227"/>
      <c r="F1" s="229" t="s">
        <v>27</v>
      </c>
      <c r="G1" s="619"/>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IF(D4="","",IF($H$3="BE",LOOKUP(IF(E4="",D4+0.01,D4*$H$30/E4+0.5),NB!$X$1024:$X$1039,NB!$Y$1024:$Y$1039),D4))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IF(D5="","",IF($H$3="BE",LOOKUP(IF(E5="",D5+0.01,D5*$H$30/E5+0.5),NB!$X$1024:$X$1039,NB!$Y$1024:$Y$1039),D5))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IF(D6="","",IF($H$3="BE",LOOKUP(IF(E6="",D6+0.01,D6*$H$30/E6+0.5),NB!$X$1024:$X$1039,NB!$Y$1024:$Y$1039),D6))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IF(D7="","",IF($H$3="BE",LOOKUP(IF(E7="",D7+0.01,D7*$H$30/E7+0.5),NB!$X$1024:$X$1039,NB!$Y$1024:$Y$1039),D7))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IF(D8="","",IF($H$3="BE",LOOKUP(IF(E8="",D8+0.01,D8*$H$30/E8+0.5),NB!$X$1024:$X$1039,NB!$Y$1024:$Y$1039),D8))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IF(D9="","",IF($H$3="BE",LOOKUP(IF(E9="",D9+0.01,D9*$H$30/E9+0.5),NB!$X$1024:$X$1039,NB!$Y$1024:$Y$1039),D9))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IF(D10="","",IF($H$3="BE",LOOKUP(IF(E10="",D10+0.01,D10*$H$30/E10+0.5),NB!$X$1024:$X$1039,NB!$Y$1024:$Y$1039),D10))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IF(D11="","",IF($H$3="BE",LOOKUP(IF(E11="",D11+0.01,D11*$H$30/E11+0.5),NB!$X$1024:$X$1039,NB!$Y$1024:$Y$1039),D11))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IF(D12="","",IF($H$3="BE",LOOKUP(IF(E12="",D12+0.01,D12*$H$30/E12+0.5),NB!$X$1024:$X$1039,NB!$Y$1024:$Y$1039),D12))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IF(D13="","",IF($H$3="BE",LOOKUP(IF(E13="",D13+0.01,D13*$H$30/E13+0.5),NB!$X$1024:$X$1039,NB!$Y$1024:$Y$1039),D13))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IF(D14="","",IF($H$3="BE",LOOKUP(IF(E14="",D14+0.01,D14*$H$30/E14+0.5),NB!$X$1024:$X$1039,NB!$Y$1024:$Y$1039),D14))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IF(D15="","",IF($H$3="BE",LOOKUP(IF(E15="",D15+0.01,D15*$H$30/E15+0.5),NB!$X$1024:$X$1039,NB!$Y$1024:$Y$1039),D15))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IF(D16="","",IF($H$3="BE",LOOKUP(IF(E16="",D16+0.01,D16*$H$30/E16+0.5),NB!$X$1024:$X$1039,NB!$Y$1024:$Y$1039),D16))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IF(D17="","",IF($H$3="BE",LOOKUP(IF(E17="",D17+0.01,D17*$H$30/E17+0.5),NB!$X$1024:$X$1039,NB!$Y$1024:$Y$1039),D17))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IF(D18="","",IF($H$3="BE",LOOKUP(IF(E18="",D18+0.01,D18*$H$30/E18+0.5),NB!$X$1024:$X$1039,NB!$Y$1024:$Y$1039),D18))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IF(D19="","",IF($H$3="BE",LOOKUP(IF(E19="",D19+0.01,D19*$H$30/E19+0.5),NB!$X$1024:$X$1039,NB!$Y$1024:$Y$1039),D19))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IF(D20="","",IF($H$3="BE",LOOKUP(IF(E20="",D20+0.01,D20*$H$30/E20+0.5),NB!$X$1024:$X$1039,NB!$Y$1024:$Y$1039),D20))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IF(D21="","",IF($H$3="BE",LOOKUP(IF(E21="",D21+0.01,D21*$H$30/E21+0.5),NB!$X$1024:$X$1039,NB!$Y$1024:$Y$1039),D21))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IF(D22="","",IF($H$3="BE",LOOKUP(IF(E22="",D22+0.01,D22*$H$30/E22+0.5),NB!$X$1024:$X$1039,NB!$Y$1024:$Y$1039),D22))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IF(D23="","",IF($H$3="BE",LOOKUP(IF(E23="",D23+0.01,D23*$H$30/E23+0.5),NB!$X$1024:$X$1039,NB!$Y$1024:$Y$1039),D23))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IF(D24="","",IF($H$3="BE",LOOKUP(IF(E24="",D24+0.01,D24*$H$30/E24+0.5),NB!$X$1024:$X$1039,NB!$Y$1024:$Y$1039),D24))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IF(D25="","",IF($H$3="BE",LOOKUP(IF(E25="",D25+0.01,D25*$H$30/E25+0.5),NB!$X$1024:$X$1039,NB!$Y$1024:$Y$1039),D25))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IF(D26="","",IF($H$3="BE",LOOKUP(IF(E26="",D26+0.01,D26*$H$30/E26+0.5),NB!$X$1024:$X$1039,NB!$Y$1024:$Y$1039),D26))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IF(D27="","",IF($H$3="BE",LOOKUP(IF(E27="",D27+0.01,D27*$H$30/E27+0.5),NB!$X$1024:$X$1039,NB!$Y$1024:$Y$1039),D27))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IF(D28="","",IF($H$3="BE",LOOKUP(IF(E28="",D28+0.01,D28*$H$30/E28+0.5),NB!$X$1024:$X$1039,NB!$Y$1024:$Y$1039),D28))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IF(D29="","",IF($H$3="BE",LOOKUP(IF(E29="",D29+0.01,D29*$H$30/E29+0.5),NB!$X$1024:$X$1039,NB!$Y$1024:$Y$1039),D29))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IF(D30="","",IF($H$3="BE",LOOKUP(IF(E30="",D30+0.01,D30*$H$30/E30+0.5),NB!$X$1024:$X$1039,NB!$Y$1024:$Y$1039),D30))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IF(D31="","",IF($H$3="BE",LOOKUP(IF(E31="",D31+0.01,D31*$H$30/E31+0.5),NB!$X$1024:$X$1039,NB!$Y$1024:$Y$1039),D31))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IF(D32="","",IF($H$3="BE",LOOKUP(IF(E32="",D32+0.01,D32*$H$30/E32+0.5),NB!$X$1024:$X$1039,NB!$Y$1024:$Y$1039),D32))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IF(D33="","",IF($H$3="BE",LOOKUP(IF(E33="",D33+0.01,D33*$H$30/E33+0.5),NB!$X$1024:$X$1039,NB!$Y$1024:$Y$1039),D33))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IF(D34="","",IF($H$3="BE",LOOKUP(IF(E34="",D34+0.01,D34*$H$30/E34+0.5),NB!$X$1024:$X$1039,NB!$Y$1024:$Y$1039),D34))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IF(D35="","",IF($H$3="BE",LOOKUP(IF(E35="",D35+0.01,D35*$H$30/E35+0.5),NB!$X$1024:$X$1039,NB!$Y$1024:$Y$1039),D35))</f>
        <v/>
      </c>
      <c r="D35" s="33"/>
      <c r="E35" s="142"/>
      <c r="F35" s="253" t="s">
        <v>38</v>
      </c>
      <c r="G35" s="251"/>
      <c r="H35" s="38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IF(D36="","",IF($H$3="BE",LOOKUP(IF(E36="",D36+0.01,D36*$H$30/E36+0.5),NB!$X$1024:$X$1039,NB!$Y$1024:$Y$1039),D36))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IF(D37="","",IF($H$3="BE",LOOKUP(IF(E37="",D37+0.01,D37*$H$30/E37+0.5),NB!$X$1024:$X$1039,NB!$Y$1024:$Y$1039),D37))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IF(D38="","",IF($H$3="BE",LOOKUP(IF(E38="",D38+0.01,D38*$H$30/E38+0.5),NB!$X$1024:$X$1039,NB!$Y$1024:$Y$1039),D38))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TEXT(NB!V1006,"#0")&amp;"                      "&amp;TEXT(NB!Y1006,"#0")&amp;"   "</f>
        <v xml:space="preserve">2                      15   </v>
      </c>
      <c r="C43" s="375">
        <f>+NB!W1006</f>
        <v>40</v>
      </c>
      <c r="D43" s="342">
        <f>+NB!X1006</f>
        <v>38.5</v>
      </c>
      <c r="E43" s="308" t="str">
        <f>+NB!Z1006</f>
        <v xml:space="preserve"> </v>
      </c>
      <c r="F43" s="308"/>
      <c r="G43" s="311" t="str">
        <f>+NB!AA1006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TEXT(NB!V1007,"#0")&amp;"                      "&amp;TEXT(NB!Y1007,"#0")&amp;"   "</f>
        <v xml:space="preserve">2                      14   </v>
      </c>
      <c r="C44" s="376">
        <f>+NB!W1007</f>
        <v>38</v>
      </c>
      <c r="D44" s="343">
        <f>+NB!X1007</f>
        <v>36.5</v>
      </c>
      <c r="E44" s="179" t="str">
        <f>+NB!Z1007</f>
        <v xml:space="preserve"> </v>
      </c>
      <c r="F44" s="179"/>
      <c r="G44" s="303" t="str">
        <f>+NB!AA1007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TEXT(NB!V1008,"#0")&amp;"                      "&amp;TEXT(NB!Y1008,"#0")&amp;"   "</f>
        <v xml:space="preserve">2                      13   </v>
      </c>
      <c r="C45" s="377">
        <f>+NB!W1008</f>
        <v>36</v>
      </c>
      <c r="D45" s="344">
        <f>+NB!X1008</f>
        <v>34.5</v>
      </c>
      <c r="E45" s="310" t="str">
        <f>+NB!Z1008</f>
        <v xml:space="preserve"> </v>
      </c>
      <c r="F45" s="310"/>
      <c r="G45" s="312" t="str">
        <f>+NB!AA1008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TEXT(NB!V1009,"#0")&amp;"                      "&amp;TEXT(NB!Y1009,"#0")&amp;"   "</f>
        <v xml:space="preserve">2                      12   </v>
      </c>
      <c r="C46" s="376">
        <f>+NB!W1009</f>
        <v>34</v>
      </c>
      <c r="D46" s="343">
        <f>+NB!X1009</f>
        <v>32.5</v>
      </c>
      <c r="E46" s="179" t="str">
        <f>+NB!Z1009</f>
        <v xml:space="preserve"> </v>
      </c>
      <c r="F46" s="179"/>
      <c r="G46" s="303" t="str">
        <f>+NB!AA1009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TEXT(NB!V1010,"#0")&amp;"                      "&amp;TEXT(NB!Y1010,"#0")&amp;"   "</f>
        <v xml:space="preserve">2                      11   </v>
      </c>
      <c r="C47" s="376">
        <f>+NB!W1010</f>
        <v>32</v>
      </c>
      <c r="D47" s="343">
        <f>+NB!X1010</f>
        <v>30.5</v>
      </c>
      <c r="E47" s="179" t="str">
        <f>+NB!Z1010</f>
        <v xml:space="preserve"> </v>
      </c>
      <c r="F47" s="179"/>
      <c r="G47" s="303" t="str">
        <f>+NB!AA1010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TEXT(NB!V1011,"#0")&amp;"                      "&amp;TEXT(NB!Y1011,"#0")&amp;"   "</f>
        <v xml:space="preserve">2                      10   </v>
      </c>
      <c r="C48" s="376">
        <f>+NB!W1011</f>
        <v>30</v>
      </c>
      <c r="D48" s="343">
        <f>+NB!X1011</f>
        <v>28.5</v>
      </c>
      <c r="E48" s="179" t="str">
        <f>+NB!Z1011</f>
        <v xml:space="preserve"> </v>
      </c>
      <c r="F48" s="179"/>
      <c r="G48" s="303" t="str">
        <f>+NB!AA1011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TEXT(NB!V1012,"#0")&amp;"                        "&amp;TEXT(NB!Y1012,"#0")&amp;"   "</f>
        <v xml:space="preserve">2                        9   </v>
      </c>
      <c r="C49" s="375">
        <f>+NB!W1012</f>
        <v>28</v>
      </c>
      <c r="D49" s="342">
        <f>+NB!X1012</f>
        <v>26.5</v>
      </c>
      <c r="E49" s="308" t="str">
        <f>+NB!Z1012</f>
        <v xml:space="preserve"> </v>
      </c>
      <c r="F49" s="308"/>
      <c r="G49" s="311" t="str">
        <f>+NB!AA1012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TEXT(NB!V1013,"#0")&amp;"                        "&amp;TEXT(NB!Y1013,"#0")&amp;"   "</f>
        <v xml:space="preserve">2                        8   </v>
      </c>
      <c r="C50" s="376">
        <f>+NB!W1013</f>
        <v>26</v>
      </c>
      <c r="D50" s="343">
        <f>+NB!X1013</f>
        <v>24.5</v>
      </c>
      <c r="E50" s="179" t="str">
        <f>+NB!Z1013</f>
        <v xml:space="preserve"> </v>
      </c>
      <c r="F50" s="179"/>
      <c r="G50" s="303" t="str">
        <f>+NB!AA1013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TEXT(NB!V1014,"#0")&amp;"                        "&amp;TEXT(NB!Y1014,"#0")&amp;"   "</f>
        <v xml:space="preserve">2                        7   </v>
      </c>
      <c r="C51" s="377">
        <f>+NB!W1014</f>
        <v>24</v>
      </c>
      <c r="D51" s="344">
        <f>+NB!X1014</f>
        <v>22.5</v>
      </c>
      <c r="E51" s="310" t="str">
        <f>+NB!Z1014</f>
        <v xml:space="preserve"> </v>
      </c>
      <c r="F51" s="310"/>
      <c r="G51" s="312" t="str">
        <f>+NB!AA1014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TEXT(NB!V1015,"#0")&amp;"                        "&amp;TEXT(NB!Y1015,"#0")&amp;"   "</f>
        <v xml:space="preserve">2                        6   </v>
      </c>
      <c r="C52" s="376">
        <f>+NB!W1015</f>
        <v>22</v>
      </c>
      <c r="D52" s="343">
        <f>+NB!X1015</f>
        <v>20.5</v>
      </c>
      <c r="E52" s="179" t="str">
        <f>+NB!Z1015</f>
        <v xml:space="preserve"> </v>
      </c>
      <c r="F52" s="179"/>
      <c r="G52" s="303" t="str">
        <f>+NB!AA1015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TEXT(NB!V1016,"#0")&amp;"                        "&amp;TEXT(NB!Y1016,"#0")&amp;"   "</f>
        <v xml:space="preserve">2                        5   </v>
      </c>
      <c r="C53" s="376">
        <f>+NB!W1016</f>
        <v>20</v>
      </c>
      <c r="D53" s="343">
        <f>+NB!X1016</f>
        <v>18.5</v>
      </c>
      <c r="E53" s="179" t="str">
        <f>+NB!Z1016</f>
        <v xml:space="preserve"> </v>
      </c>
      <c r="F53" s="179"/>
      <c r="G53" s="303" t="str">
        <f>+NB!AA1016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TEXT(NB!V1017,"#0")&amp;"                        "&amp;TEXT(NB!Y1017,"#0")&amp;"   "</f>
        <v xml:space="preserve">2                        4   </v>
      </c>
      <c r="C54" s="376">
        <f>+NB!W1017</f>
        <v>18</v>
      </c>
      <c r="D54" s="343">
        <f>+NB!X1017</f>
        <v>16.5</v>
      </c>
      <c r="E54" s="179" t="str">
        <f>+NB!Z1017</f>
        <v xml:space="preserve"> </v>
      </c>
      <c r="F54" s="179"/>
      <c r="G54" s="303" t="str">
        <f>+NB!AA1017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TEXT(NB!V1018,"#0")&amp;"                        "&amp;TEXT(NB!Y1018,"#0")&amp;"   "</f>
        <v xml:space="preserve">3                        3   </v>
      </c>
      <c r="C55" s="375">
        <f>+NB!W1018</f>
        <v>16</v>
      </c>
      <c r="D55" s="342">
        <f>+NB!X1018</f>
        <v>13.5</v>
      </c>
      <c r="E55" s="308" t="str">
        <f>+NB!Z1018</f>
        <v xml:space="preserve"> </v>
      </c>
      <c r="F55" s="308"/>
      <c r="G55" s="311" t="str">
        <f>+NB!AA1018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TEXT(NB!V1019,"#0")&amp;"                        "&amp;TEXT(NB!Y1019,"#0")&amp;"   "</f>
        <v xml:space="preserve">3                        2   </v>
      </c>
      <c r="C56" s="376">
        <f>+NB!W1019</f>
        <v>13</v>
      </c>
      <c r="D56" s="343">
        <f>+NB!X1019</f>
        <v>11</v>
      </c>
      <c r="E56" s="179" t="str">
        <f>+NB!Z1019</f>
        <v xml:space="preserve"> </v>
      </c>
      <c r="F56" s="179"/>
      <c r="G56" s="303" t="str">
        <f>+NB!AA1019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TEXT(NB!V1020,"#0")&amp;"                        "&amp;TEXT(NB!Y1020,"#0")&amp;"   "</f>
        <v xml:space="preserve">3                        1   </v>
      </c>
      <c r="C57" s="377">
        <f>+NB!W1020</f>
        <v>10.5</v>
      </c>
      <c r="D57" s="344">
        <f>+NB!X1020</f>
        <v>8</v>
      </c>
      <c r="E57" s="310" t="str">
        <f>+NB!Z1020</f>
        <v xml:space="preserve"> </v>
      </c>
      <c r="F57" s="310"/>
      <c r="G57" s="312" t="str">
        <f>+NB!AA1020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TEXT(NB!V1021,"#0")&amp;"                        "&amp;TEXT(NB!Y1021,"#0")&amp;"   "</f>
        <v xml:space="preserve">8                        0   </v>
      </c>
      <c r="C58" s="378">
        <f>+NB!W1021</f>
        <v>7.5</v>
      </c>
      <c r="D58" s="345">
        <f>+NB!X1021</f>
        <v>0</v>
      </c>
      <c r="E58" s="305" t="str">
        <f>+NB!Z1021</f>
        <v xml:space="preserve"> </v>
      </c>
      <c r="F58" s="305"/>
      <c r="G58" s="306" t="str">
        <f>+NB!AA1021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topLeftCell="A16" workbookViewId="0">
      <selection activeCell="M60" sqref="M60"/>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8" t="str">
        <f>IF(LEN(I1Ext!$B$1)=22,"II - 2. Extemporale aus","II - 2. Kurzarbeit aus")</f>
        <v>II - 2. Extemporale aus</v>
      </c>
      <c r="C1" s="219" t="str">
        <f>IF(Notenbogen!F1="","",Notenbogen!F1)</f>
        <v/>
      </c>
      <c r="D1" s="226"/>
      <c r="E1" s="8"/>
      <c r="F1" s="216" t="s">
        <v>27</v>
      </c>
      <c r="G1" s="619"/>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IF(D4="","",IF($H$3="BE",LOOKUP(IF(E4="",D4+0.01,D4*$H$30/E4+0.5),NB!$X$1124:$X$1139,NB!$Y$1124:$Y$1139),D4))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IF(D5="","",IF($H$3="BE",LOOKUP(IF(E5="",D5+0.01,D5*$H$30/E5+0.5),NB!$X$1124:$X$1139,NB!$Y$1124:$Y$1139),D5))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IF(D6="","",IF($H$3="BE",LOOKUP(IF(E6="",D6+0.01,D6*$H$30/E6+0.5),NB!$X$1124:$X$1139,NB!$Y$1124:$Y$1139),D6))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IF(D7="","",IF($H$3="BE",LOOKUP(IF(E7="",D7+0.01,D7*$H$30/E7+0.5),NB!$X$1124:$X$1139,NB!$Y$1124:$Y$1139),D7))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IF(D9="","",IF($H$3="BE",LOOKUP(IF(E9="",D9+0.01,D9*$H$30/E9+0.5),NB!$X$1124:$X$1139,NB!$Y$1124:$Y$1139),D9))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IF(D10="","",IF($H$3="BE",LOOKUP(IF(E10="",D10+0.01,D10*$H$30/E10+0.5),NB!$X$1124:$X$1139,NB!$Y$1124:$Y$1139),D10))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IF(D12="","",IF($H$3="BE",LOOKUP(IF(E12="",D12+0.01,D12*$H$30/E12+0.5),NB!$X$1124:$X$1139,NB!$Y$1124:$Y$1139),D12))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IF(D13="","",IF($H$3="BE",LOOKUP(IF(E13="",D13+0.01,D13*$H$30/E13+0.5),NB!$X$1124:$X$1139,NB!$Y$1124:$Y$1139),D13))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IF(D14="","",IF($H$3="BE",LOOKUP(IF(E14="",D14+0.01,D14*$H$30/E14+0.5),NB!$X$1124:$X$1139,NB!$Y$1124:$Y$1139),D14))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IF(D22="","",IF($H$3="BE",LOOKUP(IF(E22="",D22+0.01,D22*$H$30/E22+0.5),NB!$X$1124:$X$1139,NB!$Y$1124:$Y$1139),D22))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IF(D23="","",IF($H$3="BE",LOOKUP(IF(E23="",D23+0.01,D23*$H$30/E23+0.5),NB!$X$1124:$X$1139,NB!$Y$1124:$Y$1139),D23))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TEXT(NB!V1106,"#0")&amp;"                      "&amp;TEXT(NB!Y1106,"#0")&amp;"   "</f>
        <v xml:space="preserve">2                      15   </v>
      </c>
      <c r="C43" s="375">
        <f>+NB!W1106</f>
        <v>40</v>
      </c>
      <c r="D43" s="342">
        <f>+NB!X1106</f>
        <v>38.5</v>
      </c>
      <c r="E43" s="308" t="str">
        <f>+NB!Z1106</f>
        <v xml:space="preserve"> </v>
      </c>
      <c r="F43" s="308"/>
      <c r="G43" s="311"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TEXT(NB!V1107,"#0")&amp;"                      "&amp;TEXT(NB!Y1107,"#0")&amp;"   "</f>
        <v xml:space="preserve">2                      14   </v>
      </c>
      <c r="C44" s="376">
        <f>+NB!W1107</f>
        <v>38</v>
      </c>
      <c r="D44" s="343">
        <f>+NB!X1107</f>
        <v>36.5</v>
      </c>
      <c r="E44" s="179" t="str">
        <f>+NB!Z1107</f>
        <v xml:space="preserve"> </v>
      </c>
      <c r="F44" s="179"/>
      <c r="G44" s="303"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TEXT(NB!V1108,"#0")&amp;"                      "&amp;TEXT(NB!Y1108,"#0")&amp;"   "</f>
        <v xml:space="preserve">2                      13   </v>
      </c>
      <c r="C45" s="377">
        <f>+NB!W1108</f>
        <v>36</v>
      </c>
      <c r="D45" s="344">
        <f>+NB!X1108</f>
        <v>34.5</v>
      </c>
      <c r="E45" s="310" t="str">
        <f>+NB!Z1108</f>
        <v xml:space="preserve"> </v>
      </c>
      <c r="F45" s="310"/>
      <c r="G45" s="312"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TEXT(NB!V1109,"#0")&amp;"                      "&amp;TEXT(NB!Y1109,"#0")&amp;"   "</f>
        <v xml:space="preserve">2                      12   </v>
      </c>
      <c r="C46" s="376">
        <f>+NB!W1109</f>
        <v>34</v>
      </c>
      <c r="D46" s="343">
        <f>+NB!X1109</f>
        <v>32.5</v>
      </c>
      <c r="E46" s="179" t="str">
        <f>+NB!Z1109</f>
        <v xml:space="preserve"> </v>
      </c>
      <c r="F46" s="179"/>
      <c r="G46" s="303"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TEXT(NB!V1110,"#0")&amp;"                      "&amp;TEXT(NB!Y1110,"#0")&amp;"   "</f>
        <v xml:space="preserve">2                      11   </v>
      </c>
      <c r="C47" s="376">
        <f>+NB!W1110</f>
        <v>32</v>
      </c>
      <c r="D47" s="343">
        <f>+NB!X1110</f>
        <v>30.5</v>
      </c>
      <c r="E47" s="179" t="str">
        <f>+NB!Z1110</f>
        <v xml:space="preserve"> </v>
      </c>
      <c r="F47" s="179"/>
      <c r="G47" s="303"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TEXT(NB!V1111,"#0")&amp;"                      "&amp;TEXT(NB!Y1111,"#0")&amp;"   "</f>
        <v xml:space="preserve">2                      10   </v>
      </c>
      <c r="C48" s="376">
        <f>+NB!W1111</f>
        <v>30</v>
      </c>
      <c r="D48" s="343">
        <f>+NB!X1111</f>
        <v>28.5</v>
      </c>
      <c r="E48" s="179" t="str">
        <f>+NB!Z1111</f>
        <v xml:space="preserve"> </v>
      </c>
      <c r="F48" s="179"/>
      <c r="G48" s="303"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TEXT(NB!V1112,"#0")&amp;"                        "&amp;TEXT(NB!Y1112,"#0")&amp;"   "</f>
        <v xml:space="preserve">2                        9   </v>
      </c>
      <c r="C49" s="375">
        <f>+NB!W1112</f>
        <v>28</v>
      </c>
      <c r="D49" s="342">
        <f>+NB!X1112</f>
        <v>26.5</v>
      </c>
      <c r="E49" s="308" t="str">
        <f>+NB!Z1112</f>
        <v xml:space="preserve"> </v>
      </c>
      <c r="F49" s="308"/>
      <c r="G49" s="311"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TEXT(NB!V1113,"#0")&amp;"                        "&amp;TEXT(NB!Y1113,"#0")&amp;"   "</f>
        <v xml:space="preserve">2                        8   </v>
      </c>
      <c r="C50" s="376">
        <f>+NB!W1113</f>
        <v>26</v>
      </c>
      <c r="D50" s="343">
        <f>+NB!X1113</f>
        <v>24.5</v>
      </c>
      <c r="E50" s="179" t="str">
        <f>+NB!Z1113</f>
        <v xml:space="preserve"> </v>
      </c>
      <c r="F50" s="179"/>
      <c r="G50" s="303"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TEXT(NB!V1114,"#0")&amp;"                        "&amp;TEXT(NB!Y1114,"#0")&amp;"   "</f>
        <v xml:space="preserve">2                        7   </v>
      </c>
      <c r="C51" s="377">
        <f>+NB!W1114</f>
        <v>24</v>
      </c>
      <c r="D51" s="344">
        <f>+NB!X1114</f>
        <v>22.5</v>
      </c>
      <c r="E51" s="310" t="str">
        <f>+NB!Z1114</f>
        <v xml:space="preserve"> </v>
      </c>
      <c r="F51" s="310"/>
      <c r="G51" s="312"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TEXT(NB!V1115,"#0")&amp;"                        "&amp;TEXT(NB!Y1115,"#0")&amp;"   "</f>
        <v xml:space="preserve">2                        6   </v>
      </c>
      <c r="C52" s="376">
        <f>+NB!W1115</f>
        <v>22</v>
      </c>
      <c r="D52" s="343">
        <f>+NB!X1115</f>
        <v>20.5</v>
      </c>
      <c r="E52" s="179" t="str">
        <f>+NB!Z1115</f>
        <v xml:space="preserve"> </v>
      </c>
      <c r="F52" s="179"/>
      <c r="G52" s="303"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TEXT(NB!V1116,"#0")&amp;"                        "&amp;TEXT(NB!Y1116,"#0")&amp;"   "</f>
        <v xml:space="preserve">2                        5   </v>
      </c>
      <c r="C53" s="376">
        <f>+NB!W1116</f>
        <v>20</v>
      </c>
      <c r="D53" s="343">
        <f>+NB!X1116</f>
        <v>18.5</v>
      </c>
      <c r="E53" s="179" t="str">
        <f>+NB!Z1116</f>
        <v xml:space="preserve"> </v>
      </c>
      <c r="F53" s="179"/>
      <c r="G53" s="303"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TEXT(NB!V1117,"#0")&amp;"                        "&amp;TEXT(NB!Y1117,"#0")&amp;"   "</f>
        <v xml:space="preserve">2                        4   </v>
      </c>
      <c r="C54" s="376">
        <f>+NB!W1117</f>
        <v>18</v>
      </c>
      <c r="D54" s="343">
        <f>+NB!X1117</f>
        <v>16.5</v>
      </c>
      <c r="E54" s="179" t="str">
        <f>+NB!Z1117</f>
        <v xml:space="preserve"> </v>
      </c>
      <c r="F54" s="179"/>
      <c r="G54" s="303"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TEXT(NB!V1118,"#0")&amp;"                        "&amp;TEXT(NB!Y1118,"#0")&amp;"   "</f>
        <v xml:space="preserve">3                        3   </v>
      </c>
      <c r="C55" s="375">
        <f>+NB!W1118</f>
        <v>16</v>
      </c>
      <c r="D55" s="342">
        <f>+NB!X1118</f>
        <v>13.5</v>
      </c>
      <c r="E55" s="308" t="str">
        <f>+NB!Z1118</f>
        <v xml:space="preserve"> </v>
      </c>
      <c r="F55" s="308"/>
      <c r="G55" s="311"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TEXT(NB!V1119,"#0")&amp;"                        "&amp;TEXT(NB!Y1119,"#0")&amp;"   "</f>
        <v xml:space="preserve">3                        2   </v>
      </c>
      <c r="C56" s="376">
        <f>+NB!W1119</f>
        <v>13</v>
      </c>
      <c r="D56" s="343">
        <f>+NB!X1119</f>
        <v>11</v>
      </c>
      <c r="E56" s="179" t="str">
        <f>+NB!Z1119</f>
        <v xml:space="preserve"> </v>
      </c>
      <c r="F56" s="179"/>
      <c r="G56" s="303"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TEXT(NB!V1120,"#0")&amp;"                        "&amp;TEXT(NB!Y1120,"#0")&amp;"   "</f>
        <v xml:space="preserve">3                        1   </v>
      </c>
      <c r="C57" s="377">
        <f>+NB!W1120</f>
        <v>10.5</v>
      </c>
      <c r="D57" s="344">
        <f>+NB!X1120</f>
        <v>8</v>
      </c>
      <c r="E57" s="310" t="str">
        <f>+NB!Z1120</f>
        <v xml:space="preserve"> </v>
      </c>
      <c r="F57" s="310"/>
      <c r="G57" s="312"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TEXT(NB!V1121,"#0")&amp;"                        "&amp;TEXT(NB!Y1121,"#0")&amp;"   "</f>
        <v xml:space="preserve">8                        0   </v>
      </c>
      <c r="C58" s="378">
        <f>+NB!W1121</f>
        <v>7.5</v>
      </c>
      <c r="D58" s="345">
        <f>+NB!X1121</f>
        <v>0</v>
      </c>
      <c r="E58" s="305" t="str">
        <f>+NB!Z1121</f>
        <v xml:space="preserve"> </v>
      </c>
      <c r="F58" s="305"/>
      <c r="G58" s="306"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- 3. Extemporale aus","II - 3. Kurzarbeit aus")</f>
        <v>II - 3. Extemporale aus</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IF(D4="","",IF($H$3="BE",LOOKUP(IF(E4="",D4+0.01,D4*$H$30/E4+0.5),NB!$X$1224:$X$1239,NB!$Y$1224:$Y$1239),D4))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IF(D5="","",IF($H$3="BE",LOOKUP(IF(E5="",D5+0.01,D5*$H$30/E5+0.5),NB!$X$1224:$X$1239,NB!$Y$1224:$Y$1239),D5))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IF(D6="","",IF($H$3="BE",LOOKUP(IF(E6="",D6+0.01,D6*$H$30/E6+0.5),NB!$X$1224:$X$1239,NB!$Y$1224:$Y$1239),D6))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IF(D7="","",IF($H$3="BE",LOOKUP(IF(E7="",D7+0.01,D7*$H$30/E7+0.5),NB!$X$1224:$X$1239,NB!$Y$1224:$Y$1239),D7))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IF(D9="","",IF($H$3="BE",LOOKUP(IF(E9="",D9+0.01,D9*$H$30/E9+0.5),NB!$X$1224:$X$1239,NB!$Y$1224:$Y$1239),D9))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IF(D10="","",IF($H$3="BE",LOOKUP(IF(E10="",D10+0.01,D10*$H$30/E10+0.5),NB!$X$1224:$X$1239,NB!$Y$1224:$Y$1239),D10))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IF(D12="","",IF($H$3="BE",LOOKUP(IF(E12="",D12+0.01,D12*$H$30/E12+0.5),NB!$X$1224:$X$1239,NB!$Y$1224:$Y$1239),D12))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IF(D13="","",IF($H$3="BE",LOOKUP(IF(E13="",D13+0.01,D13*$H$30/E13+0.5),NB!$X$1224:$X$1239,NB!$Y$1224:$Y$1239),D13))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IF(D14="","",IF($H$3="BE",LOOKUP(IF(E14="",D14+0.01,D14*$H$30/E14+0.5),NB!$X$1224:$X$1239,NB!$Y$1224:$Y$1239),D14))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IF(D22="","",IF($H$3="BE",LOOKUP(IF(E22="",D22+0.01,D22*$H$30/E22+0.5),NB!$X$1224:$X$1239,NB!$Y$1224:$Y$1239),D22))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IF(D23="","",IF($H$3="BE",LOOKUP(IF(E23="",D23+0.01,D23*$H$30/E23+0.5),NB!$X$1224:$X$1239,NB!$Y$1224:$Y$1239),D23))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TEXT(NB!V1206,"#0")&amp;"                      "&amp;TEXT(NB!Y1206,"#0")&amp;"   "</f>
        <v xml:space="preserve">2                      15   </v>
      </c>
      <c r="C43" s="375">
        <f>+NB!W1206</f>
        <v>40</v>
      </c>
      <c r="D43" s="342">
        <f>+NB!X1206</f>
        <v>38.5</v>
      </c>
      <c r="E43" s="308" t="str">
        <f>+NB!Z1206</f>
        <v xml:space="preserve"> </v>
      </c>
      <c r="F43" s="308"/>
      <c r="G43" s="311"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TEXT(NB!V1207,"#0")&amp;"                      "&amp;TEXT(NB!Y1207,"#0")&amp;"   "</f>
        <v xml:space="preserve">2                      14   </v>
      </c>
      <c r="C44" s="376">
        <f>+NB!W1207</f>
        <v>38</v>
      </c>
      <c r="D44" s="343">
        <f>+NB!X1207</f>
        <v>36.5</v>
      </c>
      <c r="E44" s="179" t="str">
        <f>+NB!Z1207</f>
        <v xml:space="preserve"> </v>
      </c>
      <c r="F44" s="179"/>
      <c r="G44" s="303"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TEXT(NB!V1208,"#0")&amp;"                      "&amp;TEXT(NB!Y1208,"#0")&amp;"   "</f>
        <v xml:space="preserve">2                      13   </v>
      </c>
      <c r="C45" s="377">
        <f>+NB!W1208</f>
        <v>36</v>
      </c>
      <c r="D45" s="344">
        <f>+NB!X1208</f>
        <v>34.5</v>
      </c>
      <c r="E45" s="310" t="str">
        <f>+NB!Z1208</f>
        <v xml:space="preserve"> </v>
      </c>
      <c r="F45" s="310"/>
      <c r="G45" s="312"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TEXT(NB!V1209,"#0")&amp;"                      "&amp;TEXT(NB!Y1209,"#0")&amp;"   "</f>
        <v xml:space="preserve">2                      12   </v>
      </c>
      <c r="C46" s="376">
        <f>+NB!W1209</f>
        <v>34</v>
      </c>
      <c r="D46" s="343">
        <f>+NB!X1209</f>
        <v>32.5</v>
      </c>
      <c r="E46" s="179" t="str">
        <f>+NB!Z1209</f>
        <v xml:space="preserve"> </v>
      </c>
      <c r="F46" s="179"/>
      <c r="G46" s="303"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TEXT(NB!V1210,"#0")&amp;"                      "&amp;TEXT(NB!Y1210,"#0")&amp;"   "</f>
        <v xml:space="preserve">2                      11   </v>
      </c>
      <c r="C47" s="376">
        <f>+NB!W1210</f>
        <v>32</v>
      </c>
      <c r="D47" s="343">
        <f>+NB!X1210</f>
        <v>30.5</v>
      </c>
      <c r="E47" s="179" t="str">
        <f>+NB!Z1210</f>
        <v xml:space="preserve"> </v>
      </c>
      <c r="F47" s="179"/>
      <c r="G47" s="303"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TEXT(NB!V1211,"#0")&amp;"                      "&amp;TEXT(NB!Y1211,"#0")&amp;"   "</f>
        <v xml:space="preserve">2                      10   </v>
      </c>
      <c r="C48" s="376">
        <f>+NB!W1211</f>
        <v>30</v>
      </c>
      <c r="D48" s="343">
        <f>+NB!X1211</f>
        <v>28.5</v>
      </c>
      <c r="E48" s="179" t="str">
        <f>+NB!Z1211</f>
        <v xml:space="preserve"> </v>
      </c>
      <c r="F48" s="179"/>
      <c r="G48" s="303"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TEXT(NB!V1212,"#0")&amp;"                        "&amp;TEXT(NB!Y1212,"#0")&amp;"   "</f>
        <v xml:space="preserve">2                        9   </v>
      </c>
      <c r="C49" s="375">
        <f>+NB!W1212</f>
        <v>28</v>
      </c>
      <c r="D49" s="342">
        <f>+NB!X1212</f>
        <v>26.5</v>
      </c>
      <c r="E49" s="308" t="str">
        <f>+NB!Z1212</f>
        <v xml:space="preserve"> </v>
      </c>
      <c r="F49" s="308"/>
      <c r="G49" s="311"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TEXT(NB!V1213,"#0")&amp;"                        "&amp;TEXT(NB!Y1213,"#0")&amp;"   "</f>
        <v xml:space="preserve">2                        8   </v>
      </c>
      <c r="C50" s="376">
        <f>+NB!W1213</f>
        <v>26</v>
      </c>
      <c r="D50" s="343">
        <f>+NB!X1213</f>
        <v>24.5</v>
      </c>
      <c r="E50" s="179" t="str">
        <f>+NB!Z1213</f>
        <v xml:space="preserve"> </v>
      </c>
      <c r="F50" s="179"/>
      <c r="G50" s="303"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TEXT(NB!V1214,"#0")&amp;"                        "&amp;TEXT(NB!Y1214,"#0")&amp;"   "</f>
        <v xml:space="preserve">2                        7   </v>
      </c>
      <c r="C51" s="377">
        <f>+NB!W1214</f>
        <v>24</v>
      </c>
      <c r="D51" s="344">
        <f>+NB!X1214</f>
        <v>22.5</v>
      </c>
      <c r="E51" s="310" t="str">
        <f>+NB!Z1214</f>
        <v xml:space="preserve"> </v>
      </c>
      <c r="F51" s="310"/>
      <c r="G51" s="312"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TEXT(NB!V1215,"#0")&amp;"                        "&amp;TEXT(NB!Y1215,"#0")&amp;"   "</f>
        <v xml:space="preserve">2                        6   </v>
      </c>
      <c r="C52" s="376">
        <f>+NB!W1215</f>
        <v>22</v>
      </c>
      <c r="D52" s="343">
        <f>+NB!X1215</f>
        <v>20.5</v>
      </c>
      <c r="E52" s="179" t="str">
        <f>+NB!Z1215</f>
        <v xml:space="preserve"> </v>
      </c>
      <c r="F52" s="179"/>
      <c r="G52" s="303"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TEXT(NB!V1216,"#0")&amp;"                        "&amp;TEXT(NB!Y1216,"#0")&amp;"   "</f>
        <v xml:space="preserve">2                        5   </v>
      </c>
      <c r="C53" s="376">
        <f>+NB!W1216</f>
        <v>20</v>
      </c>
      <c r="D53" s="343">
        <f>+NB!X1216</f>
        <v>18.5</v>
      </c>
      <c r="E53" s="179" t="str">
        <f>+NB!Z1216</f>
        <v xml:space="preserve"> </v>
      </c>
      <c r="F53" s="179"/>
      <c r="G53" s="303"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TEXT(NB!V1217,"#0")&amp;"                        "&amp;TEXT(NB!Y1217,"#0")&amp;"   "</f>
        <v xml:space="preserve">2                        4   </v>
      </c>
      <c r="C54" s="376">
        <f>+NB!W1217</f>
        <v>18</v>
      </c>
      <c r="D54" s="343">
        <f>+NB!X1217</f>
        <v>16.5</v>
      </c>
      <c r="E54" s="179" t="str">
        <f>+NB!Z1217</f>
        <v xml:space="preserve"> </v>
      </c>
      <c r="F54" s="179"/>
      <c r="G54" s="303"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TEXT(NB!V1218,"#0")&amp;"                        "&amp;TEXT(NB!Y1218,"#0")&amp;"   "</f>
        <v xml:space="preserve">3                        3   </v>
      </c>
      <c r="C55" s="375">
        <f>+NB!W1218</f>
        <v>16</v>
      </c>
      <c r="D55" s="342">
        <f>+NB!X1218</f>
        <v>13.5</v>
      </c>
      <c r="E55" s="308" t="str">
        <f>+NB!Z1218</f>
        <v xml:space="preserve"> </v>
      </c>
      <c r="F55" s="308"/>
      <c r="G55" s="311"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TEXT(NB!V1219,"#0")&amp;"                        "&amp;TEXT(NB!Y1219,"#0")&amp;"   "</f>
        <v xml:space="preserve">3                        2   </v>
      </c>
      <c r="C56" s="376">
        <f>+NB!W1219</f>
        <v>13</v>
      </c>
      <c r="D56" s="343">
        <f>+NB!X1219</f>
        <v>11</v>
      </c>
      <c r="E56" s="179" t="str">
        <f>+NB!Z1219</f>
        <v xml:space="preserve"> </v>
      </c>
      <c r="F56" s="179"/>
      <c r="G56" s="303"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TEXT(NB!V1220,"#0")&amp;"                        "&amp;TEXT(NB!Y1220,"#0")&amp;"   "</f>
        <v xml:space="preserve">3                        1   </v>
      </c>
      <c r="C57" s="377">
        <f>+NB!W1220</f>
        <v>10.5</v>
      </c>
      <c r="D57" s="344">
        <f>+NB!X1220</f>
        <v>8</v>
      </c>
      <c r="E57" s="310" t="str">
        <f>+NB!Z1220</f>
        <v xml:space="preserve"> </v>
      </c>
      <c r="F57" s="310"/>
      <c r="G57" s="312"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TEXT(NB!V1221,"#0")&amp;"                        "&amp;TEXT(NB!Y1221,"#0")&amp;"   "</f>
        <v xml:space="preserve">8                        0   </v>
      </c>
      <c r="C58" s="378">
        <f>+NB!W1221</f>
        <v>7.5</v>
      </c>
      <c r="D58" s="345">
        <f>+NB!X1221</f>
        <v>0</v>
      </c>
      <c r="E58" s="305" t="str">
        <f>+NB!Z1221</f>
        <v xml:space="preserve"> </v>
      </c>
      <c r="F58" s="305"/>
      <c r="G58" s="306"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- 4. Extemporale aus","II - 4. Kurzarbeit aus")</f>
        <v>II - 4. Extemporale aus</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IF(D4="","",IF($H$3="BE",LOOKUP(IF(E4="",D4+0.01,D4*$H$30/E4+0.5),NB!$X$1324:$X$1339,NB!$Y$1324:$Y$1339),D4))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IF(D5="","",IF($H$3="BE",LOOKUP(IF(E5="",D5+0.01,D5*$H$30/E5+0.5),NB!$X$1324:$X$1339,NB!$Y$1324:$Y$1339),D5))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IF(D6="","",IF($H$3="BE",LOOKUP(IF(E6="",D6+0.01,D6*$H$30/E6+0.5),NB!$X$1324:$X$1339,NB!$Y$1324:$Y$1339),D6))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IF(D7="","",IF($H$3="BE",LOOKUP(IF(E7="",D7+0.01,D7*$H$30/E7+0.5),NB!$X$1324:$X$1339,NB!$Y$1324:$Y$1339),D7))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IF(D9="","",IF($H$3="BE",LOOKUP(IF(E9="",D9+0.01,D9*$H$30/E9+0.5),NB!$X$1324:$X$1339,NB!$Y$1324:$Y$1339),D9))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IF(D10="","",IF($H$3="BE",LOOKUP(IF(E10="",D10+0.01,D10*$H$30/E10+0.5),NB!$X$1324:$X$1339,NB!$Y$1324:$Y$1339),D10))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IF(D12="","",IF($H$3="BE",LOOKUP(IF(E12="",D12+0.01,D12*$H$30/E12+0.5),NB!$X$1324:$X$1339,NB!$Y$1324:$Y$1339),D12))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IF(D13="","",IF($H$3="BE",LOOKUP(IF(E13="",D13+0.01,D13*$H$30/E13+0.5),NB!$X$1324:$X$1339,NB!$Y$1324:$Y$1339),D13))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IF(D14="","",IF($H$3="BE",LOOKUP(IF(E14="",D14+0.01,D14*$H$30/E14+0.5),NB!$X$1324:$X$1339,NB!$Y$1324:$Y$1339),D14))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IF(D22="","",IF($H$3="BE",LOOKUP(IF(E22="",D22+0.01,D22*$H$30/E22+0.5),NB!$X$1324:$X$1339,NB!$Y$1324:$Y$1339),D22))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IF(D23="","",IF($H$3="BE",LOOKUP(IF(E23="",D23+0.01,D23*$H$30/E23+0.5),NB!$X$1324:$X$1339,NB!$Y$1324:$Y$1339),D23))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51"/>
      <c r="B43" s="358" t="str">
        <f>TEXT(NB!V1306,"0,0")&amp;"                      "&amp;TEXT(NB!Y1306,"#0")&amp;"   "</f>
        <v xml:space="preserve">2,0                      15   </v>
      </c>
      <c r="C43" s="354">
        <f>+NB!W1306</f>
        <v>40</v>
      </c>
      <c r="D43" s="342">
        <f>+NB!X1306</f>
        <v>38.5</v>
      </c>
      <c r="E43" s="308" t="str">
        <f>+NB!Z1306</f>
        <v xml:space="preserve"> </v>
      </c>
      <c r="F43" s="308"/>
      <c r="G43" s="311"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51"/>
      <c r="B44" s="359" t="str">
        <f>TEXT(NB!V1307,"0,0")&amp;"                      "&amp;TEXT(NB!Y1307,"#0")&amp;"   "</f>
        <v xml:space="preserve">2,0                      14   </v>
      </c>
      <c r="C44" s="355">
        <f>+NB!W1307</f>
        <v>38</v>
      </c>
      <c r="D44" s="343">
        <f>+NB!X1307</f>
        <v>36.5</v>
      </c>
      <c r="E44" s="179" t="str">
        <f>+NB!Z1307</f>
        <v xml:space="preserve"> </v>
      </c>
      <c r="F44" s="179"/>
      <c r="G44" s="303"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2"/>
      <c r="B45" s="360" t="str">
        <f>TEXT(NB!V1308,"0,0")&amp;"                      "&amp;TEXT(NB!Y1308,"#0")&amp;"   "</f>
        <v xml:space="preserve">2,0                      13   </v>
      </c>
      <c r="C45" s="356">
        <f>+NB!W1308</f>
        <v>36</v>
      </c>
      <c r="D45" s="344">
        <f>+NB!X1308</f>
        <v>34.5</v>
      </c>
      <c r="E45" s="310" t="str">
        <f>+NB!Z1308</f>
        <v xml:space="preserve"> </v>
      </c>
      <c r="F45" s="310"/>
      <c r="G45" s="312"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51"/>
      <c r="B46" s="358" t="str">
        <f>TEXT(NB!V1309,"0,0")&amp;"                      "&amp;TEXT(NB!Y1309,"#0")&amp;"   "</f>
        <v xml:space="preserve">2,0                      12   </v>
      </c>
      <c r="C46" s="355">
        <f>+NB!W1309</f>
        <v>34</v>
      </c>
      <c r="D46" s="343">
        <f>+NB!X1309</f>
        <v>32.5</v>
      </c>
      <c r="E46" s="179" t="str">
        <f>+NB!Z1309</f>
        <v xml:space="preserve"> </v>
      </c>
      <c r="F46" s="179"/>
      <c r="G46" s="303"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51"/>
      <c r="B47" s="359" t="str">
        <f>TEXT(NB!V1310,"0,0")&amp;"                      "&amp;TEXT(NB!Y1310,"#0")&amp;"   "</f>
        <v xml:space="preserve">2,0                      11   </v>
      </c>
      <c r="C47" s="355">
        <f>+NB!W1310</f>
        <v>32</v>
      </c>
      <c r="D47" s="343">
        <f>+NB!X1310</f>
        <v>30.5</v>
      </c>
      <c r="E47" s="179" t="str">
        <f>+NB!Z1310</f>
        <v xml:space="preserve"> </v>
      </c>
      <c r="F47" s="179"/>
      <c r="G47" s="303"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2"/>
      <c r="B48" s="360" t="str">
        <f>TEXT(NB!V1311,"0,0")&amp;"                      "&amp;TEXT(NB!Y1311,"#0")&amp;"   "</f>
        <v xml:space="preserve">2,0                      10   </v>
      </c>
      <c r="C48" s="355">
        <f>+NB!W1311</f>
        <v>30</v>
      </c>
      <c r="D48" s="343">
        <f>+NB!X1311</f>
        <v>28.5</v>
      </c>
      <c r="E48" s="179" t="str">
        <f>+NB!Z1311</f>
        <v xml:space="preserve"> </v>
      </c>
      <c r="F48" s="179"/>
      <c r="G48" s="303"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51"/>
      <c r="B49" s="358" t="str">
        <f>TEXT(NB!V1312,"0,0")&amp;"                        "&amp;TEXT(NB!Y1312,"#0")&amp;"   "</f>
        <v xml:space="preserve">2,0                        9   </v>
      </c>
      <c r="C49" s="354">
        <f>+NB!W1312</f>
        <v>28</v>
      </c>
      <c r="D49" s="342">
        <f>+NB!X1312</f>
        <v>26.5</v>
      </c>
      <c r="E49" s="308" t="str">
        <f>+NB!Z1312</f>
        <v xml:space="preserve"> </v>
      </c>
      <c r="F49" s="308"/>
      <c r="G49" s="311"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51"/>
      <c r="B50" s="359" t="str">
        <f>TEXT(NB!V1313,"0,0")&amp;"                        "&amp;TEXT(NB!Y1313,"#0")&amp;"   "</f>
        <v xml:space="preserve">2,0                        8   </v>
      </c>
      <c r="C50" s="355">
        <f>+NB!W1313</f>
        <v>26</v>
      </c>
      <c r="D50" s="343">
        <f>+NB!X1313</f>
        <v>24.5</v>
      </c>
      <c r="E50" s="179" t="str">
        <f>+NB!Z1313</f>
        <v xml:space="preserve"> </v>
      </c>
      <c r="F50" s="179"/>
      <c r="G50" s="303"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2"/>
      <c r="B51" s="360" t="str">
        <f>TEXT(NB!V1314,"0,0")&amp;"                        "&amp;TEXT(NB!Y1314,"#0")&amp;"   "</f>
        <v xml:space="preserve">2,0                        7   </v>
      </c>
      <c r="C51" s="356">
        <f>+NB!W1314</f>
        <v>24</v>
      </c>
      <c r="D51" s="344">
        <f>+NB!X1314</f>
        <v>22.5</v>
      </c>
      <c r="E51" s="310" t="str">
        <f>+NB!Z1314</f>
        <v xml:space="preserve"> </v>
      </c>
      <c r="F51" s="310"/>
      <c r="G51" s="312"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51"/>
      <c r="B52" s="358" t="str">
        <f>TEXT(NB!V1315,"0,0")&amp;"                        "&amp;TEXT(NB!Y1315,"#0")&amp;"   "</f>
        <v xml:space="preserve">2,0                        6   </v>
      </c>
      <c r="C52" s="355">
        <f>+NB!W1315</f>
        <v>22</v>
      </c>
      <c r="D52" s="343">
        <f>+NB!X1315</f>
        <v>20.5</v>
      </c>
      <c r="E52" s="179" t="str">
        <f>+NB!Z1315</f>
        <v xml:space="preserve"> </v>
      </c>
      <c r="F52" s="179"/>
      <c r="G52" s="303"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51"/>
      <c r="B53" s="359" t="str">
        <f>TEXT(NB!V1316,"0,0")&amp;"                        "&amp;TEXT(NB!Y1316,"#0")&amp;"   "</f>
        <v xml:space="preserve">2,0                        5   </v>
      </c>
      <c r="C53" s="355">
        <f>+NB!W1316</f>
        <v>20</v>
      </c>
      <c r="D53" s="343">
        <f>+NB!X1316</f>
        <v>18.5</v>
      </c>
      <c r="E53" s="179" t="str">
        <f>+NB!Z1316</f>
        <v xml:space="preserve"> </v>
      </c>
      <c r="F53" s="179"/>
      <c r="G53" s="303"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2"/>
      <c r="B54" s="360" t="str">
        <f>TEXT(NB!V1317,"0,0")&amp;"                        "&amp;TEXT(NB!Y1317,"#0")&amp;"   "</f>
        <v xml:space="preserve">2,0                        4   </v>
      </c>
      <c r="C54" s="355">
        <f>+NB!W1317</f>
        <v>18</v>
      </c>
      <c r="D54" s="343">
        <f>+NB!X1317</f>
        <v>16.5</v>
      </c>
      <c r="E54" s="179" t="str">
        <f>+NB!Z1317</f>
        <v xml:space="preserve"> </v>
      </c>
      <c r="F54" s="179"/>
      <c r="G54" s="303"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51"/>
      <c r="B55" s="358" t="str">
        <f>TEXT(NB!V1318,"0,0")&amp;"                        "&amp;TEXT(NB!Y1318,"#0")&amp;"   "</f>
        <v xml:space="preserve">3,0                        3   </v>
      </c>
      <c r="C55" s="354">
        <f>+NB!W1318</f>
        <v>16</v>
      </c>
      <c r="D55" s="342">
        <f>+NB!X1318</f>
        <v>13.5</v>
      </c>
      <c r="E55" s="308" t="str">
        <f>+NB!Z1318</f>
        <v xml:space="preserve"> </v>
      </c>
      <c r="F55" s="308"/>
      <c r="G55" s="311"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51"/>
      <c r="B56" s="359" t="str">
        <f>TEXT(NB!V1319,"0,0")&amp;"                        "&amp;TEXT(NB!Y1319,"#0")&amp;"   "</f>
        <v xml:space="preserve">2,5                        2   </v>
      </c>
      <c r="C56" s="355">
        <f>+NB!W1319</f>
        <v>13</v>
      </c>
      <c r="D56" s="343">
        <f>+NB!X1319</f>
        <v>11</v>
      </c>
      <c r="E56" s="179" t="str">
        <f>+NB!Z1319</f>
        <v xml:space="preserve"> </v>
      </c>
      <c r="F56" s="179"/>
      <c r="G56" s="303"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2"/>
      <c r="B57" s="360" t="str">
        <f>TEXT(NB!V1320,"0,0")&amp;"                        "&amp;TEXT(NB!Y1320,"#0")&amp;"   "</f>
        <v xml:space="preserve">3,0                        1   </v>
      </c>
      <c r="C57" s="356">
        <f>+NB!W1320</f>
        <v>10.5</v>
      </c>
      <c r="D57" s="344">
        <f>+NB!X1320</f>
        <v>8</v>
      </c>
      <c r="E57" s="310" t="str">
        <f>+NB!Z1320</f>
        <v xml:space="preserve"> </v>
      </c>
      <c r="F57" s="310"/>
      <c r="G57" s="312"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3"/>
      <c r="B58" s="361" t="str">
        <f>TEXT(NB!V1321,"0,0")&amp;"                        "&amp;TEXT(NB!Y1321,"#0")&amp;"   "</f>
        <v xml:space="preserve">7,5                        0   </v>
      </c>
      <c r="C58" s="357">
        <f>+NB!W1321</f>
        <v>7.5</v>
      </c>
      <c r="D58" s="345">
        <f>+NB!X1321</f>
        <v>0</v>
      </c>
      <c r="E58" s="305" t="str">
        <f>+NB!Z1321</f>
        <v xml:space="preserve"> </v>
      </c>
      <c r="F58" s="305"/>
      <c r="G58" s="306"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F8" sqref="F8"/>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2" t="str">
        <f>"Abschlussprüfung "&amp;Notenbogen!S1</f>
        <v xml:space="preserve">Abschlussprüfung </v>
      </c>
      <c r="C1" s="183"/>
      <c r="D1" s="183"/>
    </row>
    <row r="2" spans="1:11" x14ac:dyDescent="0.2">
      <c r="B2" s="8" t="s">
        <v>83</v>
      </c>
      <c r="C2" s="624" t="str">
        <f>IF(Notenbogen!F1="","",Notenbogen!F1)</f>
        <v/>
      </c>
      <c r="D2" s="624"/>
      <c r="E2" s="624"/>
      <c r="F2" s="624"/>
    </row>
    <row r="3" spans="1:11" x14ac:dyDescent="0.2">
      <c r="B3" s="8" t="s">
        <v>24</v>
      </c>
      <c r="C3" s="625">
        <f>+Notenbogen!B1</f>
        <v>0</v>
      </c>
      <c r="D3" s="625"/>
      <c r="E3" s="625"/>
      <c r="F3" s="625"/>
    </row>
    <row r="4" spans="1:11" x14ac:dyDescent="0.2">
      <c r="B4" s="8" t="s">
        <v>0</v>
      </c>
      <c r="C4" s="197" t="str">
        <f>IF(Notenbogen!M1="","",Notenbogen!M1)</f>
        <v/>
      </c>
      <c r="D4" s="197"/>
      <c r="E4" s="197"/>
      <c r="F4" s="197"/>
    </row>
    <row r="5" spans="1:11" x14ac:dyDescent="0.2">
      <c r="A5" s="9"/>
      <c r="B5" s="9"/>
      <c r="C5" s="10" t="s">
        <v>107</v>
      </c>
      <c r="D5" s="621" t="s">
        <v>81</v>
      </c>
      <c r="E5" s="622"/>
      <c r="F5" s="10" t="s">
        <v>82</v>
      </c>
      <c r="G5" s="10" t="s">
        <v>94</v>
      </c>
      <c r="H5" s="623" t="s">
        <v>91</v>
      </c>
      <c r="I5" s="623"/>
    </row>
    <row r="6" spans="1:11" x14ac:dyDescent="0.2">
      <c r="A6" s="10">
        <f>I1SA!A4</f>
        <v>1</v>
      </c>
      <c r="B6" s="9" t="str">
        <f ca="1">IF(I1SA!B4=", ","",I1SA!B4)</f>
        <v/>
      </c>
      <c r="C6" s="195" t="str">
        <f t="shared" ref="C6:C40" ca="1" si="0">IF(INDIRECT("NB"&amp;TZ&amp;"B"&amp;TEXT(5+(A6-1)*2,0))=0,"",INDIRECT("Notenbogen"&amp;TZ&amp;"aa"&amp;TEXT(6+(A6-1)*2,0)))</f>
        <v/>
      </c>
      <c r="D6" s="33" t="str">
        <f ca="1">+'Eingabe Abitur'!U11</f>
        <v/>
      </c>
      <c r="E6" s="10" t="str">
        <f ca="1">IF(D6="","",IF($C$42="BE",VLOOKUP(D6+0.5,NB!$V$1424:$Y$1439,4,TRUE),D6))</f>
        <v/>
      </c>
      <c r="F6" s="33" t="str">
        <f ca="1">+'Eingabe Abitur'!AA11</f>
        <v/>
      </c>
      <c r="G6" s="195" t="str">
        <f ca="1">IF(E6="","",ROUNDUP((E6*2+F6)/(2+COUNT(F6)),2))</f>
        <v/>
      </c>
      <c r="H6" s="195" t="str">
        <f ca="1">IF(OR(C6="",E6="",E6&gt;15,F6&gt;15,D6&lt;0,F6&lt;0),"",+ROUNDUP((G6+C6)/2,2))</f>
        <v/>
      </c>
      <c r="I6" s="196" t="str">
        <f ca="1">IF(H6="","",IF(H6&lt;1,0,ROUND(H6,0)))</f>
        <v/>
      </c>
      <c r="J6" s="261"/>
      <c r="K6" s="269"/>
    </row>
    <row r="7" spans="1:11" x14ac:dyDescent="0.2">
      <c r="A7" s="10">
        <f>I1SA!A5</f>
        <v>2</v>
      </c>
      <c r="B7" s="9" t="str">
        <f ca="1">IF(I1SA!B5=", ","",I1SA!B5)</f>
        <v/>
      </c>
      <c r="C7" s="195" t="str">
        <f t="shared" ca="1" si="0"/>
        <v/>
      </c>
      <c r="D7" s="33" t="str">
        <f ca="1">+'Eingabe Abitur'!U13</f>
        <v/>
      </c>
      <c r="E7" s="527" t="str">
        <f ca="1">IF(D7="","",IF($C$42="BE",VLOOKUP(D7+0.5,NB!$V$1424:$Y$1439,4,TRUE),D7))</f>
        <v/>
      </c>
      <c r="F7" s="33" t="str">
        <f ca="1">+'Eingabe Abitur'!AA13</f>
        <v/>
      </c>
      <c r="G7" s="195" t="str">
        <f t="shared" ref="G7:G40" ca="1" si="1">IF(E7="","",ROUNDUP((E7*2+F7)/(2+COUNT(F7)),2))</f>
        <v/>
      </c>
      <c r="H7" s="195" t="str">
        <f t="shared" ref="H7:H40" ca="1" si="2">IF(OR(C7="",E7="",E7&gt;15,F7&gt;15,D7&lt;0,F7&lt;0),"",+ROUNDUP((G7+C7)/2,2))</f>
        <v/>
      </c>
      <c r="I7" s="196" t="str">
        <f t="shared" ref="I7:I40" ca="1" si="3">IF(H7="","",IF(H7&lt;1,0,ROUND(H7,0)))</f>
        <v/>
      </c>
      <c r="K7" s="269"/>
    </row>
    <row r="8" spans="1:11" x14ac:dyDescent="0.2">
      <c r="A8" s="10">
        <f>I1SA!A6</f>
        <v>3</v>
      </c>
      <c r="B8" s="9" t="str">
        <f ca="1">IF(I1SA!B6=", ","",I1SA!B6)</f>
        <v/>
      </c>
      <c r="C8" s="195" t="str">
        <f t="shared" ca="1" si="0"/>
        <v/>
      </c>
      <c r="D8" s="33" t="str">
        <f ca="1">+'Eingabe Abitur'!U15</f>
        <v/>
      </c>
      <c r="E8" s="527" t="str">
        <f ca="1">IF(D8="","",IF($C$42="BE",VLOOKUP(D8+0.5,NB!$V$1424:$Y$1439,4,TRUE),D8))</f>
        <v/>
      </c>
      <c r="F8" s="33" t="str">
        <f ca="1">+'Eingabe Abitur'!AA15</f>
        <v/>
      </c>
      <c r="G8" s="195" t="str">
        <f t="shared" ca="1" si="1"/>
        <v/>
      </c>
      <c r="H8" s="195" t="str">
        <f t="shared" ca="1" si="2"/>
        <v/>
      </c>
      <c r="I8" s="196" t="str">
        <f t="shared" ca="1" si="3"/>
        <v/>
      </c>
      <c r="K8" s="269"/>
    </row>
    <row r="9" spans="1:11" x14ac:dyDescent="0.2">
      <c r="A9" s="10">
        <f>I1SA!A7</f>
        <v>4</v>
      </c>
      <c r="B9" s="9" t="str">
        <f ca="1">IF(I1SA!B7=", ","",I1SA!B7)</f>
        <v/>
      </c>
      <c r="C9" s="195" t="str">
        <f t="shared" ca="1" si="0"/>
        <v/>
      </c>
      <c r="D9" s="33" t="str">
        <f ca="1">+'Eingabe Abitur'!U17</f>
        <v/>
      </c>
      <c r="E9" s="527" t="str">
        <f ca="1">IF(D9="","",IF($C$42="BE",VLOOKUP(D9+0.5,NB!$V$1424:$Y$1439,4,TRUE),D9))</f>
        <v/>
      </c>
      <c r="F9" s="33" t="str">
        <f ca="1">+'Eingabe Abitur'!AA17</f>
        <v/>
      </c>
      <c r="G9" s="195" t="str">
        <f t="shared" ca="1" si="1"/>
        <v/>
      </c>
      <c r="H9" s="195" t="str">
        <f t="shared" ca="1" si="2"/>
        <v/>
      </c>
      <c r="I9" s="196" t="str">
        <f t="shared" ca="1" si="3"/>
        <v/>
      </c>
      <c r="K9" s="269"/>
    </row>
    <row r="10" spans="1:11" x14ac:dyDescent="0.2">
      <c r="A10" s="10">
        <f>I1SA!A8</f>
        <v>5</v>
      </c>
      <c r="B10" s="9" t="str">
        <f ca="1">IF(I1SA!B8=", ","",I1SA!B8)</f>
        <v/>
      </c>
      <c r="C10" s="195" t="str">
        <f t="shared" ca="1" si="0"/>
        <v/>
      </c>
      <c r="D10" s="33" t="str">
        <f ca="1">+'Eingabe Abitur'!U19</f>
        <v/>
      </c>
      <c r="E10" s="527" t="str">
        <f ca="1">IF(D10="","",IF($C$42="BE",VLOOKUP(D10+0.5,NB!$V$1424:$Y$1439,4,TRUE),D10))</f>
        <v/>
      </c>
      <c r="F10" s="33" t="str">
        <f ca="1">+'Eingabe Abitur'!AA19</f>
        <v/>
      </c>
      <c r="G10" s="195" t="str">
        <f t="shared" ca="1" si="1"/>
        <v/>
      </c>
      <c r="H10" s="195" t="str">
        <f t="shared" ca="1" si="2"/>
        <v/>
      </c>
      <c r="I10" s="196" t="str">
        <f t="shared" ca="1" si="3"/>
        <v/>
      </c>
      <c r="K10" s="269"/>
    </row>
    <row r="11" spans="1:11" x14ac:dyDescent="0.2">
      <c r="A11" s="10">
        <f>I1SA!A9</f>
        <v>6</v>
      </c>
      <c r="B11" s="9" t="str">
        <f ca="1">IF(I1SA!B9=", ","",I1SA!B9)</f>
        <v/>
      </c>
      <c r="C11" s="195" t="str">
        <f t="shared" ca="1" si="0"/>
        <v/>
      </c>
      <c r="D11" s="33" t="str">
        <f ca="1">+'Eingabe Abitur'!U21</f>
        <v/>
      </c>
      <c r="E11" s="527" t="str">
        <f ca="1">IF(D11="","",IF($C$42="BE",VLOOKUP(D11+0.5,NB!$V$1424:$Y$1439,4,TRUE),D11))</f>
        <v/>
      </c>
      <c r="F11" s="33" t="str">
        <f ca="1">+'Eingabe Abitur'!AA21</f>
        <v/>
      </c>
      <c r="G11" s="195" t="str">
        <f t="shared" ca="1" si="1"/>
        <v/>
      </c>
      <c r="H11" s="195" t="str">
        <f t="shared" ca="1" si="2"/>
        <v/>
      </c>
      <c r="I11" s="196" t="str">
        <f t="shared" ca="1" si="3"/>
        <v/>
      </c>
      <c r="K11" s="269"/>
    </row>
    <row r="12" spans="1:11" x14ac:dyDescent="0.2">
      <c r="A12" s="10">
        <f>I1SA!A10</f>
        <v>7</v>
      </c>
      <c r="B12" s="9" t="str">
        <f ca="1">IF(I1SA!B10=", ","",I1SA!B10)</f>
        <v/>
      </c>
      <c r="C12" s="195" t="str">
        <f t="shared" ca="1" si="0"/>
        <v/>
      </c>
      <c r="D12" s="33" t="str">
        <f ca="1">+'Eingabe Abitur'!U23</f>
        <v/>
      </c>
      <c r="E12" s="527" t="str">
        <f ca="1">IF(D12="","",IF($C$42="BE",VLOOKUP(D12+0.5,NB!$V$1424:$Y$1439,4,TRUE),D12))</f>
        <v/>
      </c>
      <c r="F12" s="33" t="str">
        <f ca="1">+'Eingabe Abitur'!AA23</f>
        <v/>
      </c>
      <c r="G12" s="195" t="str">
        <f t="shared" ca="1" si="1"/>
        <v/>
      </c>
      <c r="H12" s="195" t="str">
        <f t="shared" ca="1" si="2"/>
        <v/>
      </c>
      <c r="I12" s="196" t="str">
        <f t="shared" ca="1" si="3"/>
        <v/>
      </c>
      <c r="K12" s="269"/>
    </row>
    <row r="13" spans="1:11" x14ac:dyDescent="0.2">
      <c r="A13" s="10">
        <f>I1SA!A11</f>
        <v>8</v>
      </c>
      <c r="B13" s="9" t="str">
        <f ca="1">IF(I1SA!B11=", ","",I1SA!B11)</f>
        <v/>
      </c>
      <c r="C13" s="195" t="str">
        <f t="shared" ca="1" si="0"/>
        <v/>
      </c>
      <c r="D13" s="33" t="str">
        <f ca="1">+'Eingabe Abitur'!U25</f>
        <v/>
      </c>
      <c r="E13" s="527" t="str">
        <f ca="1">IF(D13="","",IF($C$42="BE",VLOOKUP(D13+0.5,NB!$V$1424:$Y$1439,4,TRUE),D13))</f>
        <v/>
      </c>
      <c r="F13" s="33" t="str">
        <f ca="1">+'Eingabe Abitur'!AA25</f>
        <v/>
      </c>
      <c r="G13" s="195" t="str">
        <f t="shared" ca="1" si="1"/>
        <v/>
      </c>
      <c r="H13" s="195" t="str">
        <f t="shared" ca="1" si="2"/>
        <v/>
      </c>
      <c r="I13" s="196" t="str">
        <f t="shared" ca="1" si="3"/>
        <v/>
      </c>
      <c r="K13" s="269"/>
    </row>
    <row r="14" spans="1:11" x14ac:dyDescent="0.2">
      <c r="A14" s="10">
        <f>I1SA!A12</f>
        <v>9</v>
      </c>
      <c r="B14" s="9" t="str">
        <f ca="1">IF(I1SA!B12=", ","",I1SA!B12)</f>
        <v/>
      </c>
      <c r="C14" s="195" t="str">
        <f t="shared" ca="1" si="0"/>
        <v/>
      </c>
      <c r="D14" s="33" t="str">
        <f ca="1">+'Eingabe Abitur'!U27</f>
        <v/>
      </c>
      <c r="E14" s="527" t="str">
        <f ca="1">IF(D14="","",IF($C$42="BE",VLOOKUP(D14+0.5,NB!$V$1424:$Y$1439,4,TRUE),D14))</f>
        <v/>
      </c>
      <c r="F14" s="33" t="str">
        <f ca="1">+'Eingabe Abitur'!AA27</f>
        <v/>
      </c>
      <c r="G14" s="195" t="str">
        <f t="shared" ca="1" si="1"/>
        <v/>
      </c>
      <c r="H14" s="195" t="str">
        <f t="shared" ca="1" si="2"/>
        <v/>
      </c>
      <c r="I14" s="196" t="str">
        <f t="shared" ca="1" si="3"/>
        <v/>
      </c>
      <c r="K14" s="269"/>
    </row>
    <row r="15" spans="1:11" x14ac:dyDescent="0.2">
      <c r="A15" s="10">
        <f>I1SA!A13</f>
        <v>10</v>
      </c>
      <c r="B15" s="9" t="str">
        <f ca="1">IF(I1SA!B13=", ","",I1SA!B13)</f>
        <v/>
      </c>
      <c r="C15" s="195" t="str">
        <f t="shared" ca="1" si="0"/>
        <v/>
      </c>
      <c r="D15" s="33" t="str">
        <f ca="1">+'Eingabe Abitur'!U29</f>
        <v/>
      </c>
      <c r="E15" s="527" t="str">
        <f ca="1">IF(D15="","",IF($C$42="BE",VLOOKUP(D15+0.5,NB!$V$1424:$Y$1439,4,TRUE),D15))</f>
        <v/>
      </c>
      <c r="F15" s="33" t="str">
        <f ca="1">+'Eingabe Abitur'!AA29</f>
        <v/>
      </c>
      <c r="G15" s="195" t="str">
        <f t="shared" ca="1" si="1"/>
        <v/>
      </c>
      <c r="H15" s="195" t="str">
        <f t="shared" ca="1" si="2"/>
        <v/>
      </c>
      <c r="I15" s="196" t="str">
        <f t="shared" ca="1" si="3"/>
        <v/>
      </c>
      <c r="K15" s="269"/>
    </row>
    <row r="16" spans="1:11" x14ac:dyDescent="0.2">
      <c r="A16" s="10">
        <f>I1SA!A14</f>
        <v>11</v>
      </c>
      <c r="B16" s="9" t="str">
        <f ca="1">IF(I1SA!B14=", ","",I1SA!B14)</f>
        <v/>
      </c>
      <c r="C16" s="195" t="str">
        <f t="shared" ca="1" si="0"/>
        <v/>
      </c>
      <c r="D16" s="33" t="str">
        <f ca="1">+'Eingabe Abitur'!U31</f>
        <v/>
      </c>
      <c r="E16" s="527" t="str">
        <f ca="1">IF(D16="","",IF($C$42="BE",VLOOKUP(D16+0.5,NB!$V$1424:$Y$1439,4,TRUE),D16))</f>
        <v/>
      </c>
      <c r="F16" s="33" t="str">
        <f ca="1">+'Eingabe Abitur'!AA31</f>
        <v/>
      </c>
      <c r="G16" s="195" t="str">
        <f t="shared" ca="1" si="1"/>
        <v/>
      </c>
      <c r="H16" s="195" t="str">
        <f t="shared" ca="1" si="2"/>
        <v/>
      </c>
      <c r="I16" s="196" t="str">
        <f t="shared" ca="1" si="3"/>
        <v/>
      </c>
      <c r="K16" s="269"/>
    </row>
    <row r="17" spans="1:9" x14ac:dyDescent="0.2">
      <c r="A17" s="10">
        <f>I1SA!A15</f>
        <v>12</v>
      </c>
      <c r="B17" s="9" t="str">
        <f ca="1">IF(I1SA!B15=", ","",I1SA!B15)</f>
        <v/>
      </c>
      <c r="C17" s="195" t="str">
        <f t="shared" ca="1" si="0"/>
        <v/>
      </c>
      <c r="D17" s="33" t="str">
        <f ca="1">+'Eingabe Abitur'!U33</f>
        <v/>
      </c>
      <c r="E17" s="527" t="str">
        <f ca="1">IF(D17="","",IF($C$42="BE",VLOOKUP(D17+0.5,NB!$V$1424:$Y$1439,4,TRUE),D17))</f>
        <v/>
      </c>
      <c r="F17" s="33" t="str">
        <f ca="1">+'Eingabe Abitur'!AA33</f>
        <v/>
      </c>
      <c r="G17" s="195" t="str">
        <f t="shared" ca="1" si="1"/>
        <v/>
      </c>
      <c r="H17" s="195" t="str">
        <f t="shared" ca="1" si="2"/>
        <v/>
      </c>
      <c r="I17" s="196" t="str">
        <f t="shared" ca="1" si="3"/>
        <v/>
      </c>
    </row>
    <row r="18" spans="1:9" x14ac:dyDescent="0.2">
      <c r="A18" s="10">
        <f>I1SA!A16</f>
        <v>13</v>
      </c>
      <c r="B18" s="9" t="str">
        <f ca="1">IF(I1SA!B16=", ","",I1SA!B16)</f>
        <v/>
      </c>
      <c r="C18" s="195" t="str">
        <f t="shared" ca="1" si="0"/>
        <v/>
      </c>
      <c r="D18" s="33" t="str">
        <f ca="1">+'Eingabe Abitur'!U35</f>
        <v/>
      </c>
      <c r="E18" s="527" t="str">
        <f ca="1">IF(D18="","",IF($C$42="BE",VLOOKUP(D18+0.5,NB!$V$1424:$Y$1439,4,TRUE),D18))</f>
        <v/>
      </c>
      <c r="F18" s="33" t="str">
        <f ca="1">+'Eingabe Abitur'!AA35</f>
        <v/>
      </c>
      <c r="G18" s="195" t="str">
        <f t="shared" ca="1" si="1"/>
        <v/>
      </c>
      <c r="H18" s="195" t="str">
        <f t="shared" ca="1" si="2"/>
        <v/>
      </c>
      <c r="I18" s="196" t="str">
        <f t="shared" ca="1" si="3"/>
        <v/>
      </c>
    </row>
    <row r="19" spans="1:9" x14ac:dyDescent="0.2">
      <c r="A19" s="10">
        <f>I1SA!A17</f>
        <v>14</v>
      </c>
      <c r="B19" s="9" t="str">
        <f ca="1">IF(I1SA!B17=", ","",I1SA!B17)</f>
        <v/>
      </c>
      <c r="C19" s="195" t="str">
        <f t="shared" ca="1" si="0"/>
        <v/>
      </c>
      <c r="D19" s="33" t="str">
        <f ca="1">+'Eingabe Abitur'!U37</f>
        <v/>
      </c>
      <c r="E19" s="527" t="str">
        <f ca="1">IF(D19="","",IF($C$42="BE",VLOOKUP(D19+0.5,NB!$V$1424:$Y$1439,4,TRUE),D19))</f>
        <v/>
      </c>
      <c r="F19" s="33" t="str">
        <f ca="1">+'Eingabe Abitur'!AA37</f>
        <v/>
      </c>
      <c r="G19" s="195" t="str">
        <f t="shared" ca="1" si="1"/>
        <v/>
      </c>
      <c r="H19" s="195" t="str">
        <f t="shared" ca="1" si="2"/>
        <v/>
      </c>
      <c r="I19" s="196" t="str">
        <f t="shared" ca="1" si="3"/>
        <v/>
      </c>
    </row>
    <row r="20" spans="1:9" x14ac:dyDescent="0.2">
      <c r="A20" s="10">
        <f>I1SA!A18</f>
        <v>15</v>
      </c>
      <c r="B20" s="9" t="str">
        <f ca="1">IF(I1SA!B18=", ","",I1SA!B18)</f>
        <v/>
      </c>
      <c r="C20" s="195" t="str">
        <f t="shared" ca="1" si="0"/>
        <v/>
      </c>
      <c r="D20" s="33" t="str">
        <f ca="1">+'Eingabe Abitur'!U39</f>
        <v/>
      </c>
      <c r="E20" s="527" t="str">
        <f ca="1">IF(D20="","",IF($C$42="BE",VLOOKUP(D20+0.5,NB!$V$1424:$Y$1439,4,TRUE),D20))</f>
        <v/>
      </c>
      <c r="F20" s="33" t="str">
        <f ca="1">+'Eingabe Abitur'!AA39</f>
        <v/>
      </c>
      <c r="G20" s="195" t="str">
        <f t="shared" ca="1" si="1"/>
        <v/>
      </c>
      <c r="H20" s="195" t="str">
        <f t="shared" ca="1" si="2"/>
        <v/>
      </c>
      <c r="I20" s="196" t="str">
        <f t="shared" ca="1" si="3"/>
        <v/>
      </c>
    </row>
    <row r="21" spans="1:9" ht="11.25" customHeight="1" x14ac:dyDescent="0.2">
      <c r="A21" s="10">
        <f>I1SA!A19</f>
        <v>16</v>
      </c>
      <c r="B21" s="9" t="str">
        <f ca="1">IF(I1SA!B19=", ","",I1SA!B19)</f>
        <v/>
      </c>
      <c r="C21" s="195" t="str">
        <f t="shared" ca="1" si="0"/>
        <v/>
      </c>
      <c r="D21" s="33" t="str">
        <f ca="1">+'Eingabe Abitur'!U41</f>
        <v/>
      </c>
      <c r="E21" s="527" t="str">
        <f ca="1">IF(D21="","",IF($C$42="BE",VLOOKUP(D21+0.5,NB!$V$1424:$Y$1439,4,TRUE),D21))</f>
        <v/>
      </c>
      <c r="F21" s="33" t="str">
        <f ca="1">+'Eingabe Abitur'!AA41</f>
        <v/>
      </c>
      <c r="G21" s="195" t="str">
        <f t="shared" ca="1" si="1"/>
        <v/>
      </c>
      <c r="H21" s="195" t="str">
        <f t="shared" ca="1" si="2"/>
        <v/>
      </c>
      <c r="I21" s="196" t="str">
        <f t="shared" ca="1" si="3"/>
        <v/>
      </c>
    </row>
    <row r="22" spans="1:9" x14ac:dyDescent="0.2">
      <c r="A22" s="10">
        <f>I1SA!A20</f>
        <v>17</v>
      </c>
      <c r="B22" s="9" t="str">
        <f ca="1">IF(I1SA!B20=", ","",I1SA!B20)</f>
        <v/>
      </c>
      <c r="C22" s="195" t="str">
        <f t="shared" ca="1" si="0"/>
        <v/>
      </c>
      <c r="D22" s="33" t="str">
        <f ca="1">+'Eingabe Abitur'!U43</f>
        <v/>
      </c>
      <c r="E22" s="527" t="str">
        <f ca="1">IF(D22="","",IF($C$42="BE",VLOOKUP(D22+0.5,NB!$V$1424:$Y$1439,4,TRUE),D22))</f>
        <v/>
      </c>
      <c r="F22" s="33" t="str">
        <f ca="1">+'Eingabe Abitur'!AA43</f>
        <v/>
      </c>
      <c r="G22" s="195" t="str">
        <f t="shared" ca="1" si="1"/>
        <v/>
      </c>
      <c r="H22" s="195" t="str">
        <f t="shared" ca="1" si="2"/>
        <v/>
      </c>
      <c r="I22" s="196" t="str">
        <f t="shared" ca="1" si="3"/>
        <v/>
      </c>
    </row>
    <row r="23" spans="1:9" x14ac:dyDescent="0.2">
      <c r="A23" s="10">
        <f>I1SA!A21</f>
        <v>18</v>
      </c>
      <c r="B23" s="9" t="str">
        <f ca="1">IF(I1SA!B21=", ","",I1SA!B21)</f>
        <v/>
      </c>
      <c r="C23" s="195" t="str">
        <f t="shared" ca="1" si="0"/>
        <v/>
      </c>
      <c r="D23" s="33" t="str">
        <f ca="1">+'Eingabe Abitur'!U45</f>
        <v/>
      </c>
      <c r="E23" s="527" t="str">
        <f ca="1">IF(D23="","",IF($C$42="BE",VLOOKUP(D23+0.5,NB!$V$1424:$Y$1439,4,TRUE),D23))</f>
        <v/>
      </c>
      <c r="F23" s="33" t="str">
        <f ca="1">+'Eingabe Abitur'!AA45</f>
        <v/>
      </c>
      <c r="G23" s="195" t="str">
        <f t="shared" ca="1" si="1"/>
        <v/>
      </c>
      <c r="H23" s="195" t="str">
        <f t="shared" ca="1" si="2"/>
        <v/>
      </c>
      <c r="I23" s="196" t="str">
        <f t="shared" ca="1" si="3"/>
        <v/>
      </c>
    </row>
    <row r="24" spans="1:9" x14ac:dyDescent="0.2">
      <c r="A24" s="10">
        <f>I1SA!A22</f>
        <v>19</v>
      </c>
      <c r="B24" s="9" t="str">
        <f ca="1">IF(I1SA!B22=", ","",I1SA!B22)</f>
        <v/>
      </c>
      <c r="C24" s="195" t="str">
        <f t="shared" ca="1" si="0"/>
        <v/>
      </c>
      <c r="D24" s="33" t="str">
        <f ca="1">+'Eingabe Abitur'!U47</f>
        <v/>
      </c>
      <c r="E24" s="527" t="str">
        <f ca="1">IF(D24="","",IF($C$42="BE",VLOOKUP(D24+0.5,NB!$V$1424:$Y$1439,4,TRUE),D24))</f>
        <v/>
      </c>
      <c r="F24" s="33" t="str">
        <f ca="1">+'Eingabe Abitur'!AA47</f>
        <v/>
      </c>
      <c r="G24" s="195" t="str">
        <f t="shared" ca="1" si="1"/>
        <v/>
      </c>
      <c r="H24" s="195" t="str">
        <f t="shared" ca="1" si="2"/>
        <v/>
      </c>
      <c r="I24" s="196" t="str">
        <f t="shared" ca="1" si="3"/>
        <v/>
      </c>
    </row>
    <row r="25" spans="1:9" x14ac:dyDescent="0.2">
      <c r="A25" s="10">
        <f>I1SA!A23</f>
        <v>20</v>
      </c>
      <c r="B25" s="9" t="str">
        <f ca="1">IF(I1SA!B23=", ","",I1SA!B23)</f>
        <v/>
      </c>
      <c r="C25" s="195" t="str">
        <f t="shared" ca="1" si="0"/>
        <v/>
      </c>
      <c r="D25" s="33" t="str">
        <f ca="1">+'Eingabe Abitur'!U49</f>
        <v/>
      </c>
      <c r="E25" s="527" t="str">
        <f ca="1">IF(D25="","",IF($C$42="BE",VLOOKUP(D25+0.5,NB!$V$1424:$Y$1439,4,TRUE),D25))</f>
        <v/>
      </c>
      <c r="F25" s="33" t="str">
        <f ca="1">+'Eingabe Abitur'!AA49</f>
        <v/>
      </c>
      <c r="G25" s="195" t="str">
        <f t="shared" ca="1" si="1"/>
        <v/>
      </c>
      <c r="H25" s="195" t="str">
        <f t="shared" ca="1" si="2"/>
        <v/>
      </c>
      <c r="I25" s="196" t="str">
        <f t="shared" ca="1" si="3"/>
        <v/>
      </c>
    </row>
    <row r="26" spans="1:9" x14ac:dyDescent="0.2">
      <c r="A26" s="10">
        <f>I1SA!A24</f>
        <v>21</v>
      </c>
      <c r="B26" s="9" t="str">
        <f ca="1">IF(I1SA!B24=", ","",I1SA!B24)</f>
        <v/>
      </c>
      <c r="C26" s="195" t="str">
        <f t="shared" ca="1" si="0"/>
        <v/>
      </c>
      <c r="D26" s="33" t="str">
        <f ca="1">+'Eingabe Abitur'!U51</f>
        <v/>
      </c>
      <c r="E26" s="527" t="str">
        <f ca="1">IF(D26="","",IF($C$42="BE",VLOOKUP(D26+0.5,NB!$V$1424:$Y$1439,4,TRUE),D26))</f>
        <v/>
      </c>
      <c r="F26" s="33" t="str">
        <f ca="1">+'Eingabe Abitur'!AA51</f>
        <v/>
      </c>
      <c r="G26" s="195" t="str">
        <f t="shared" ca="1" si="1"/>
        <v/>
      </c>
      <c r="H26" s="195" t="str">
        <f t="shared" ca="1" si="2"/>
        <v/>
      </c>
      <c r="I26" s="196" t="str">
        <f t="shared" ca="1" si="3"/>
        <v/>
      </c>
    </row>
    <row r="27" spans="1:9" x14ac:dyDescent="0.2">
      <c r="A27" s="10">
        <f>I1SA!A25</f>
        <v>22</v>
      </c>
      <c r="B27" s="9" t="str">
        <f ca="1">IF(I1SA!B25=", ","",I1SA!B25)</f>
        <v/>
      </c>
      <c r="C27" s="195" t="str">
        <f t="shared" ca="1" si="0"/>
        <v/>
      </c>
      <c r="D27" s="33" t="str">
        <f ca="1">+'Eingabe Abitur'!U53</f>
        <v/>
      </c>
      <c r="E27" s="527" t="str">
        <f ca="1">IF(D27="","",IF($C$42="BE",VLOOKUP(D27+0.5,NB!$V$1424:$Y$1439,4,TRUE),D27))</f>
        <v/>
      </c>
      <c r="F27" s="33" t="str">
        <f ca="1">+'Eingabe Abitur'!AA53</f>
        <v/>
      </c>
      <c r="G27" s="195" t="str">
        <f t="shared" ca="1" si="1"/>
        <v/>
      </c>
      <c r="H27" s="195" t="str">
        <f t="shared" ca="1" si="2"/>
        <v/>
      </c>
      <c r="I27" s="196" t="str">
        <f t="shared" ca="1" si="3"/>
        <v/>
      </c>
    </row>
    <row r="28" spans="1:9" x14ac:dyDescent="0.2">
      <c r="A28" s="10">
        <f>I1SA!A26</f>
        <v>23</v>
      </c>
      <c r="B28" s="9" t="str">
        <f ca="1">IF(I1SA!B26=", ","",I1SA!B26)</f>
        <v/>
      </c>
      <c r="C28" s="195" t="str">
        <f t="shared" ca="1" si="0"/>
        <v/>
      </c>
      <c r="D28" s="33" t="str">
        <f ca="1">+'Eingabe Abitur'!U55</f>
        <v/>
      </c>
      <c r="E28" s="527" t="str">
        <f ca="1">IF(D28="","",IF($C$42="BE",VLOOKUP(D28+0.5,NB!$V$1424:$Y$1439,4,TRUE),D28))</f>
        <v/>
      </c>
      <c r="F28" s="33" t="str">
        <f ca="1">+'Eingabe Abitur'!AA55</f>
        <v/>
      </c>
      <c r="G28" s="195" t="str">
        <f t="shared" ca="1" si="1"/>
        <v/>
      </c>
      <c r="H28" s="195" t="str">
        <f t="shared" ca="1" si="2"/>
        <v/>
      </c>
      <c r="I28" s="196" t="str">
        <f t="shared" ca="1" si="3"/>
        <v/>
      </c>
    </row>
    <row r="29" spans="1:9" x14ac:dyDescent="0.2">
      <c r="A29" s="10">
        <f>I1SA!A27</f>
        <v>24</v>
      </c>
      <c r="B29" s="9" t="str">
        <f ca="1">IF(I1SA!B27=", ","",I1SA!B27)</f>
        <v/>
      </c>
      <c r="C29" s="195" t="str">
        <f t="shared" ca="1" si="0"/>
        <v/>
      </c>
      <c r="D29" s="33" t="str">
        <f ca="1">+'Eingabe Abitur'!U57</f>
        <v/>
      </c>
      <c r="E29" s="527" t="str">
        <f ca="1">IF(D29="","",IF($C$42="BE",VLOOKUP(D29+0.5,NB!$V$1424:$Y$1439,4,TRUE),D29))</f>
        <v/>
      </c>
      <c r="F29" s="33" t="str">
        <f ca="1">+'Eingabe Abitur'!AA57</f>
        <v/>
      </c>
      <c r="G29" s="195" t="str">
        <f t="shared" ca="1" si="1"/>
        <v/>
      </c>
      <c r="H29" s="195" t="str">
        <f t="shared" ca="1" si="2"/>
        <v/>
      </c>
      <c r="I29" s="196" t="str">
        <f t="shared" ca="1" si="3"/>
        <v/>
      </c>
    </row>
    <row r="30" spans="1:9" x14ac:dyDescent="0.2">
      <c r="A30" s="10">
        <f>I1SA!A28</f>
        <v>25</v>
      </c>
      <c r="B30" s="9" t="str">
        <f ca="1">IF(I1SA!B28=", ","",I1SA!B28)</f>
        <v/>
      </c>
      <c r="C30" s="195" t="str">
        <f t="shared" ca="1" si="0"/>
        <v/>
      </c>
      <c r="D30" s="33" t="str">
        <f ca="1">+'Eingabe Abitur'!U59</f>
        <v/>
      </c>
      <c r="E30" s="527" t="str">
        <f ca="1">IF(D30="","",IF($C$42="BE",VLOOKUP(D30+0.5,NB!$V$1424:$Y$1439,4,TRUE),D30))</f>
        <v/>
      </c>
      <c r="F30" s="33" t="str">
        <f ca="1">+'Eingabe Abitur'!AA59</f>
        <v/>
      </c>
      <c r="G30" s="195" t="str">
        <f t="shared" ca="1" si="1"/>
        <v/>
      </c>
      <c r="H30" s="195" t="str">
        <f t="shared" ca="1" si="2"/>
        <v/>
      </c>
      <c r="I30" s="196" t="str">
        <f t="shared" ca="1" si="3"/>
        <v/>
      </c>
    </row>
    <row r="31" spans="1:9" x14ac:dyDescent="0.2">
      <c r="A31" s="10">
        <f>I1SA!A29</f>
        <v>26</v>
      </c>
      <c r="B31" s="9" t="str">
        <f ca="1">IF(I1SA!B29=", ","",I1SA!B29)</f>
        <v/>
      </c>
      <c r="C31" s="195" t="str">
        <f t="shared" ca="1" si="0"/>
        <v/>
      </c>
      <c r="D31" s="33" t="str">
        <f ca="1">+'Eingabe Abitur'!U61</f>
        <v/>
      </c>
      <c r="E31" s="527" t="str">
        <f ca="1">IF(D31="","",IF($C$42="BE",VLOOKUP(D31+0.5,NB!$V$1424:$Y$1439,4,TRUE),D31))</f>
        <v/>
      </c>
      <c r="F31" s="33" t="str">
        <f ca="1">+'Eingabe Abitur'!AA61</f>
        <v/>
      </c>
      <c r="G31" s="195" t="str">
        <f t="shared" ca="1" si="1"/>
        <v/>
      </c>
      <c r="H31" s="195" t="str">
        <f t="shared" ca="1" si="2"/>
        <v/>
      </c>
      <c r="I31" s="196" t="str">
        <f t="shared" ca="1" si="3"/>
        <v/>
      </c>
    </row>
    <row r="32" spans="1:9" x14ac:dyDescent="0.2">
      <c r="A32" s="10">
        <f>I1SA!A30</f>
        <v>27</v>
      </c>
      <c r="B32" s="9" t="str">
        <f ca="1">IF(I1SA!B30=", ","",I1SA!B30)</f>
        <v/>
      </c>
      <c r="C32" s="195" t="str">
        <f t="shared" ca="1" si="0"/>
        <v/>
      </c>
      <c r="D32" s="33" t="str">
        <f ca="1">+'Eingabe Abitur'!U63</f>
        <v/>
      </c>
      <c r="E32" s="527" t="str">
        <f ca="1">IF(D32="","",IF($C$42="BE",VLOOKUP(D32+0.5,NB!$V$1424:$Y$1439,4,TRUE),D32))</f>
        <v/>
      </c>
      <c r="F32" s="33" t="str">
        <f ca="1">+'Eingabe Abitur'!AA63</f>
        <v/>
      </c>
      <c r="G32" s="195" t="str">
        <f t="shared" ca="1" si="1"/>
        <v/>
      </c>
      <c r="H32" s="195" t="str">
        <f t="shared" ca="1" si="2"/>
        <v/>
      </c>
      <c r="I32" s="196" t="str">
        <f t="shared" ca="1" si="3"/>
        <v/>
      </c>
    </row>
    <row r="33" spans="1:9" x14ac:dyDescent="0.2">
      <c r="A33" s="10">
        <f>I1SA!A31</f>
        <v>28</v>
      </c>
      <c r="B33" s="9" t="str">
        <f ca="1">IF(I1SA!B31=", ","",I1SA!B31)</f>
        <v/>
      </c>
      <c r="C33" s="195" t="str">
        <f t="shared" ca="1" si="0"/>
        <v/>
      </c>
      <c r="D33" s="33" t="str">
        <f ca="1">+'Eingabe Abitur'!U65</f>
        <v/>
      </c>
      <c r="E33" s="527" t="str">
        <f ca="1">IF(D33="","",IF($C$42="BE",VLOOKUP(D33+0.5,NB!$V$1424:$Y$1439,4,TRUE),D33))</f>
        <v/>
      </c>
      <c r="F33" s="33" t="str">
        <f ca="1">+'Eingabe Abitur'!AA65</f>
        <v/>
      </c>
      <c r="G33" s="195" t="str">
        <f t="shared" ca="1" si="1"/>
        <v/>
      </c>
      <c r="H33" s="195" t="str">
        <f t="shared" ca="1" si="2"/>
        <v/>
      </c>
      <c r="I33" s="196" t="str">
        <f t="shared" ca="1" si="3"/>
        <v/>
      </c>
    </row>
    <row r="34" spans="1:9" x14ac:dyDescent="0.2">
      <c r="A34" s="10">
        <f>I1SA!A32</f>
        <v>29</v>
      </c>
      <c r="B34" s="9" t="str">
        <f ca="1">IF(I1SA!B32=", ","",I1SA!B32)</f>
        <v/>
      </c>
      <c r="C34" s="195" t="str">
        <f t="shared" ca="1" si="0"/>
        <v/>
      </c>
      <c r="D34" s="33" t="str">
        <f ca="1">+'Eingabe Abitur'!U67</f>
        <v/>
      </c>
      <c r="E34" s="527" t="str">
        <f ca="1">IF(D34="","",IF($C$42="BE",VLOOKUP(D34+0.5,NB!$V$1424:$Y$1439,4,TRUE),D34))</f>
        <v/>
      </c>
      <c r="F34" s="33" t="str">
        <f ca="1">+'Eingabe Abitur'!AA67</f>
        <v/>
      </c>
      <c r="G34" s="195" t="str">
        <f t="shared" ca="1" si="1"/>
        <v/>
      </c>
      <c r="H34" s="195" t="str">
        <f t="shared" ca="1" si="2"/>
        <v/>
      </c>
      <c r="I34" s="196" t="str">
        <f t="shared" ca="1" si="3"/>
        <v/>
      </c>
    </row>
    <row r="35" spans="1:9" x14ac:dyDescent="0.2">
      <c r="A35" s="10">
        <f>I1SA!A33</f>
        <v>30</v>
      </c>
      <c r="B35" s="9" t="str">
        <f ca="1">IF(I1SA!B33=", ","",I1SA!B33)</f>
        <v/>
      </c>
      <c r="C35" s="195" t="str">
        <f t="shared" ca="1" si="0"/>
        <v/>
      </c>
      <c r="D35" s="33" t="str">
        <f ca="1">+'Eingabe Abitur'!U69</f>
        <v/>
      </c>
      <c r="E35" s="527" t="str">
        <f ca="1">IF(D35="","",IF($C$42="BE",VLOOKUP(D35+0.5,NB!$V$1424:$Y$1439,4,TRUE),D35))</f>
        <v/>
      </c>
      <c r="F35" s="33" t="str">
        <f ca="1">+'Eingabe Abitur'!AA69</f>
        <v/>
      </c>
      <c r="G35" s="195" t="str">
        <f t="shared" ca="1" si="1"/>
        <v/>
      </c>
      <c r="H35" s="195" t="str">
        <f t="shared" ca="1" si="2"/>
        <v/>
      </c>
      <c r="I35" s="196" t="str">
        <f t="shared" ca="1" si="3"/>
        <v/>
      </c>
    </row>
    <row r="36" spans="1:9" x14ac:dyDescent="0.2">
      <c r="A36" s="10">
        <f>I1SA!A34</f>
        <v>31</v>
      </c>
      <c r="B36" s="9" t="str">
        <f ca="1">IF(I1SA!B34=", ","",I1SA!B34)</f>
        <v/>
      </c>
      <c r="C36" s="195" t="str">
        <f t="shared" ca="1" si="0"/>
        <v/>
      </c>
      <c r="D36" s="33" t="str">
        <f ca="1">+'Eingabe Abitur'!U71</f>
        <v/>
      </c>
      <c r="E36" s="527" t="str">
        <f ca="1">IF(D36="","",IF($C$42="BE",VLOOKUP(D36+0.5,NB!$V$1424:$Y$1439,4,TRUE),D36))</f>
        <v/>
      </c>
      <c r="F36" s="33" t="str">
        <f ca="1">+'Eingabe Abitur'!AA71</f>
        <v/>
      </c>
      <c r="G36" s="195" t="str">
        <f t="shared" ca="1" si="1"/>
        <v/>
      </c>
      <c r="H36" s="195" t="str">
        <f t="shared" ca="1" si="2"/>
        <v/>
      </c>
      <c r="I36" s="196" t="str">
        <f t="shared" ca="1" si="3"/>
        <v/>
      </c>
    </row>
    <row r="37" spans="1:9" x14ac:dyDescent="0.2">
      <c r="A37" s="10">
        <f>I1SA!A35</f>
        <v>32</v>
      </c>
      <c r="B37" s="9" t="str">
        <f ca="1">IF(I1SA!B35=", ","",I1SA!B35)</f>
        <v/>
      </c>
      <c r="C37" s="195" t="str">
        <f t="shared" ca="1" si="0"/>
        <v/>
      </c>
      <c r="D37" s="33" t="str">
        <f ca="1">+'Eingabe Abitur'!U73</f>
        <v/>
      </c>
      <c r="E37" s="527" t="str">
        <f ca="1">IF(D37="","",IF($C$42="BE",VLOOKUP(D37+0.5,NB!$V$1424:$Y$1439,4,TRUE),D37))</f>
        <v/>
      </c>
      <c r="F37" s="33" t="str">
        <f ca="1">+'Eingabe Abitur'!AA73</f>
        <v/>
      </c>
      <c r="G37" s="195" t="str">
        <f t="shared" ca="1" si="1"/>
        <v/>
      </c>
      <c r="H37" s="195" t="str">
        <f t="shared" ca="1" si="2"/>
        <v/>
      </c>
      <c r="I37" s="196" t="str">
        <f t="shared" ca="1" si="3"/>
        <v/>
      </c>
    </row>
    <row r="38" spans="1:9" x14ac:dyDescent="0.2">
      <c r="A38" s="10">
        <f>I1SA!A36</f>
        <v>33</v>
      </c>
      <c r="B38" s="9" t="str">
        <f ca="1">IF(I1SA!B36=", ","",I1SA!B36)</f>
        <v/>
      </c>
      <c r="C38" s="195" t="str">
        <f t="shared" ca="1" si="0"/>
        <v/>
      </c>
      <c r="D38" s="33" t="str">
        <f ca="1">+'Eingabe Abitur'!U75</f>
        <v/>
      </c>
      <c r="E38" s="527" t="str">
        <f ca="1">IF(D38="","",IF($C$42="BE",VLOOKUP(D38+0.5,NB!$V$1424:$Y$1439,4,TRUE),D38))</f>
        <v/>
      </c>
      <c r="F38" s="33" t="str">
        <f ca="1">+'Eingabe Abitur'!AA75</f>
        <v/>
      </c>
      <c r="G38" s="195" t="str">
        <f t="shared" ca="1" si="1"/>
        <v/>
      </c>
      <c r="H38" s="195" t="str">
        <f t="shared" ca="1" si="2"/>
        <v/>
      </c>
      <c r="I38" s="196" t="str">
        <f t="shared" ca="1" si="3"/>
        <v/>
      </c>
    </row>
    <row r="39" spans="1:9" x14ac:dyDescent="0.2">
      <c r="A39" s="10">
        <f>I1SA!A37</f>
        <v>34</v>
      </c>
      <c r="B39" s="9" t="str">
        <f ca="1">IF(I1SA!B37=", ","",I1SA!B37)</f>
        <v/>
      </c>
      <c r="C39" s="195" t="str">
        <f t="shared" ca="1" si="0"/>
        <v/>
      </c>
      <c r="D39" s="33" t="str">
        <f ca="1">+'Eingabe Abitur'!U77</f>
        <v/>
      </c>
      <c r="E39" s="527" t="str">
        <f ca="1">IF(D39="","",IF($C$42="BE",VLOOKUP(D39+0.5,NB!$V$1424:$Y$1439,4,TRUE),D39))</f>
        <v/>
      </c>
      <c r="F39" s="33" t="str">
        <f ca="1">+'Eingabe Abitur'!AA77</f>
        <v/>
      </c>
      <c r="G39" s="195" t="str">
        <f t="shared" ca="1" si="1"/>
        <v/>
      </c>
      <c r="H39" s="195" t="str">
        <f t="shared" ca="1" si="2"/>
        <v/>
      </c>
      <c r="I39" s="196" t="str">
        <f t="shared" ca="1" si="3"/>
        <v/>
      </c>
    </row>
    <row r="40" spans="1:9" x14ac:dyDescent="0.2">
      <c r="A40" s="10">
        <f>I1SA!A38</f>
        <v>35</v>
      </c>
      <c r="B40" s="9" t="str">
        <f ca="1">IF(I1SA!B38=", ","",I1SA!B38)</f>
        <v/>
      </c>
      <c r="C40" s="195" t="str">
        <f t="shared" ca="1" si="0"/>
        <v/>
      </c>
      <c r="D40" s="33" t="str">
        <f ca="1">+'Eingabe Abitur'!U79</f>
        <v/>
      </c>
      <c r="E40" s="527" t="str">
        <f ca="1">IF(D40="","",IF($C$42="BE",VLOOKUP(D40+0.5,NB!$V$1424:$Y$1439,4,TRUE),D40))</f>
        <v/>
      </c>
      <c r="F40" s="33" t="str">
        <f ca="1">+'Eingabe Abitur'!AA79</f>
        <v/>
      </c>
      <c r="G40" s="195" t="str">
        <f t="shared" ca="1" si="1"/>
        <v/>
      </c>
      <c r="H40" s="195" t="str">
        <f t="shared" ca="1" si="2"/>
        <v/>
      </c>
      <c r="I40" s="196" t="str">
        <f t="shared" ca="1" si="3"/>
        <v/>
      </c>
    </row>
    <row r="41" spans="1:9" x14ac:dyDescent="0.2">
      <c r="B41" s="8" t="s">
        <v>90</v>
      </c>
      <c r="C41" s="200" t="e">
        <f ca="1">AVERAGE(C6:C40)</f>
        <v>#DIV/0!</v>
      </c>
      <c r="E41" s="200" t="e">
        <f ca="1">AVERAGE(E6:E40)</f>
        <v>#DIV/0!</v>
      </c>
      <c r="F41" s="200" t="e">
        <f ca="1">AVERAGE(F6:F40)</f>
        <v>#DIV/0!</v>
      </c>
      <c r="G41" s="200" t="e">
        <f ca="1">AVERAGE(G6:G40)</f>
        <v>#DIV/0!</v>
      </c>
      <c r="I41" s="200" t="e">
        <f ca="1">AVERAGE(I6:I40)</f>
        <v>#DIV/0!</v>
      </c>
    </row>
    <row r="42" spans="1:9" ht="13.5" thickBot="1" x14ac:dyDescent="0.25">
      <c r="B42" s="8" t="s">
        <v>67</v>
      </c>
      <c r="C42" s="164" t="s">
        <v>33</v>
      </c>
    </row>
    <row r="43" spans="1:9" ht="13.5" thickBot="1" x14ac:dyDescent="0.25">
      <c r="B43" s="8" t="s">
        <v>84</v>
      </c>
      <c r="C43" s="185" t="s">
        <v>186</v>
      </c>
      <c r="E43" s="594" t="s">
        <v>88</v>
      </c>
      <c r="F43" s="594"/>
      <c r="G43" s="594"/>
      <c r="H43" s="15"/>
    </row>
    <row r="44" spans="1:9" x14ac:dyDescent="0.2">
      <c r="B44" s="8" t="s">
        <v>85</v>
      </c>
      <c r="C44" s="186">
        <v>60</v>
      </c>
      <c r="D44" s="177" t="s">
        <v>86</v>
      </c>
      <c r="E44" s="45">
        <v>34</v>
      </c>
      <c r="F44" s="177" t="s">
        <v>87</v>
      </c>
      <c r="G44" s="45">
        <v>49</v>
      </c>
      <c r="H44" s="265"/>
    </row>
    <row r="45" spans="1:9" x14ac:dyDescent="0.2">
      <c r="E45" s="184"/>
      <c r="F45" s="167"/>
      <c r="G45" s="184"/>
      <c r="H45" s="184"/>
    </row>
    <row r="46" spans="1:9" x14ac:dyDescent="0.2">
      <c r="E46" s="184"/>
      <c r="G46" s="184"/>
      <c r="H46" s="184"/>
    </row>
    <row r="47" spans="1:9" x14ac:dyDescent="0.2">
      <c r="E47" s="184"/>
      <c r="F47" s="201"/>
    </row>
    <row r="48" spans="1:9" x14ac:dyDescent="0.2">
      <c r="E48" s="184"/>
      <c r="F48" s="201"/>
    </row>
    <row r="49" spans="3:10" x14ac:dyDescent="0.2">
      <c r="C49" s="198" t="s">
        <v>46</v>
      </c>
      <c r="D49" s="198" t="s">
        <v>47</v>
      </c>
      <c r="E49" s="198" t="s">
        <v>32</v>
      </c>
      <c r="F49" s="201" t="s">
        <v>16</v>
      </c>
      <c r="G49" s="8" t="s">
        <v>31</v>
      </c>
      <c r="I49" s="8" t="s">
        <v>16</v>
      </c>
      <c r="J49" s="8" t="s">
        <v>31</v>
      </c>
    </row>
    <row r="50" spans="3:10" x14ac:dyDescent="0.2">
      <c r="C50" s="321">
        <f>+NB!W1406</f>
        <v>60</v>
      </c>
      <c r="D50" s="322">
        <f>+NB!X1406</f>
        <v>57</v>
      </c>
      <c r="E50" s="323">
        <f>+NB!Y1406</f>
        <v>15</v>
      </c>
      <c r="F50" s="325">
        <f ca="1">COUNTIF(E$6:E$40,15)</f>
        <v>0</v>
      </c>
      <c r="G50" s="332" t="e">
        <f ca="1">+F50/(SUM($F$50:$F$65))</f>
        <v>#DIV/0!</v>
      </c>
      <c r="H50" s="328"/>
      <c r="I50" s="120"/>
      <c r="J50" s="120"/>
    </row>
    <row r="51" spans="3:10" x14ac:dyDescent="0.2">
      <c r="C51" s="80">
        <f>+NB!W1407</f>
        <v>56</v>
      </c>
      <c r="D51" s="79">
        <f>+NB!X1407</f>
        <v>54</v>
      </c>
      <c r="E51" s="318">
        <f>+NB!Y1407</f>
        <v>14</v>
      </c>
      <c r="F51" s="199">
        <f ca="1">COUNTIF(E$6:E$40,14)</f>
        <v>0</v>
      </c>
      <c r="G51" s="333" t="e">
        <f t="shared" ref="G51:G65" ca="1" si="4">+F51/(SUM($F$50:$F$65))</f>
        <v>#DIV/0!</v>
      </c>
      <c r="H51" s="329"/>
      <c r="I51" s="204">
        <f ca="1">+F50+F51+F52</f>
        <v>0</v>
      </c>
      <c r="J51" s="206" t="e">
        <f ca="1">+G50+G51+G52</f>
        <v>#DIV/0!</v>
      </c>
    </row>
    <row r="52" spans="3:10" x14ac:dyDescent="0.2">
      <c r="C52" s="319">
        <f>+NB!W1408</f>
        <v>53</v>
      </c>
      <c r="D52" s="324">
        <f>+NB!X1408</f>
        <v>51</v>
      </c>
      <c r="E52" s="320">
        <f>+NB!Y1408</f>
        <v>13</v>
      </c>
      <c r="F52" s="326">
        <f ca="1">COUNTIF(E$6:E$40,13)</f>
        <v>0</v>
      </c>
      <c r="G52" s="333" t="e">
        <f t="shared" ca="1" si="4"/>
        <v>#DIV/0!</v>
      </c>
      <c r="H52" s="330"/>
      <c r="I52" s="205"/>
      <c r="J52" s="205"/>
    </row>
    <row r="53" spans="3:10" x14ac:dyDescent="0.2">
      <c r="C53" s="80">
        <f>+NB!W1409</f>
        <v>50</v>
      </c>
      <c r="D53" s="79">
        <f>+NB!X1409</f>
        <v>48</v>
      </c>
      <c r="E53" s="318">
        <f>+NB!Y1409</f>
        <v>12</v>
      </c>
      <c r="F53" s="325">
        <f ca="1">COUNTIF(E$6:E$40,12)</f>
        <v>0</v>
      </c>
      <c r="G53" s="332" t="e">
        <f t="shared" ca="1" si="4"/>
        <v>#DIV/0!</v>
      </c>
      <c r="H53" s="328"/>
      <c r="I53" s="120"/>
      <c r="J53" s="120"/>
    </row>
    <row r="54" spans="3:10" x14ac:dyDescent="0.2">
      <c r="C54" s="80">
        <f>+NB!W1410</f>
        <v>47</v>
      </c>
      <c r="D54" s="79">
        <f>+NB!X1410</f>
        <v>45</v>
      </c>
      <c r="E54" s="318">
        <f>+NB!Y1410</f>
        <v>11</v>
      </c>
      <c r="F54" s="199">
        <f ca="1">COUNTIF(E$6:E$40,11)</f>
        <v>0</v>
      </c>
      <c r="G54" s="333" t="e">
        <f t="shared" ca="1" si="4"/>
        <v>#DIV/0!</v>
      </c>
      <c r="H54" s="329"/>
      <c r="I54" s="204">
        <f ca="1">+F53+F54+F55</f>
        <v>0</v>
      </c>
      <c r="J54" s="206" t="e">
        <f ca="1">+G53+G54+G55</f>
        <v>#DIV/0!</v>
      </c>
    </row>
    <row r="55" spans="3:10" x14ac:dyDescent="0.2">
      <c r="C55" s="80">
        <f>+NB!W1411</f>
        <v>44</v>
      </c>
      <c r="D55" s="79">
        <f>+NB!X1411</f>
        <v>42</v>
      </c>
      <c r="E55" s="318">
        <f>+NB!Y1411</f>
        <v>10</v>
      </c>
      <c r="F55" s="326">
        <f ca="1">COUNTIF(E$6:E$40,10)</f>
        <v>0</v>
      </c>
      <c r="G55" s="334" t="e">
        <f t="shared" ca="1" si="4"/>
        <v>#DIV/0!</v>
      </c>
      <c r="H55" s="330"/>
      <c r="I55" s="205"/>
      <c r="J55" s="205"/>
    </row>
    <row r="56" spans="3:10" x14ac:dyDescent="0.2">
      <c r="C56" s="321">
        <f>+NB!W1412</f>
        <v>41</v>
      </c>
      <c r="D56" s="322">
        <f>+NB!X1412</f>
        <v>40</v>
      </c>
      <c r="E56" s="323">
        <f>+NB!Y1412</f>
        <v>9</v>
      </c>
      <c r="F56" s="325">
        <f ca="1">COUNTIF(E$6:E$40,9)</f>
        <v>0</v>
      </c>
      <c r="G56" s="333" t="e">
        <f t="shared" ca="1" si="4"/>
        <v>#DIV/0!</v>
      </c>
      <c r="H56" s="328"/>
      <c r="I56" s="120"/>
      <c r="J56" s="120"/>
    </row>
    <row r="57" spans="3:10" x14ac:dyDescent="0.2">
      <c r="C57" s="80">
        <f>+NB!W1413</f>
        <v>39</v>
      </c>
      <c r="D57" s="79">
        <f>+NB!X1413</f>
        <v>38</v>
      </c>
      <c r="E57" s="318">
        <f>+NB!Y1413</f>
        <v>8</v>
      </c>
      <c r="F57" s="199">
        <f ca="1">COUNTIF(E$6:E$40,8)</f>
        <v>0</v>
      </c>
      <c r="G57" s="333" t="e">
        <f t="shared" ca="1" si="4"/>
        <v>#DIV/0!</v>
      </c>
      <c r="H57" s="329"/>
      <c r="I57" s="204">
        <f ca="1">+F56+F57+F58</f>
        <v>0</v>
      </c>
      <c r="J57" s="206" t="e">
        <f ca="1">+G56+G57+G58</f>
        <v>#DIV/0!</v>
      </c>
    </row>
    <row r="58" spans="3:10" x14ac:dyDescent="0.2">
      <c r="C58" s="319">
        <f>+NB!W1414</f>
        <v>37</v>
      </c>
      <c r="D58" s="324">
        <f>+NB!X1414</f>
        <v>36</v>
      </c>
      <c r="E58" s="320">
        <f>+NB!Y1414</f>
        <v>7</v>
      </c>
      <c r="F58" s="326">
        <f ca="1">COUNTIF(E$6:E$40,7)</f>
        <v>0</v>
      </c>
      <c r="G58" s="333" t="e">
        <f t="shared" ca="1" si="4"/>
        <v>#DIV/0!</v>
      </c>
      <c r="H58" s="330"/>
      <c r="I58" s="205"/>
      <c r="J58" s="205"/>
    </row>
    <row r="59" spans="3:10" x14ac:dyDescent="0.2">
      <c r="C59" s="80">
        <f>+NB!W1415</f>
        <v>35</v>
      </c>
      <c r="D59" s="79">
        <f>+NB!X1415</f>
        <v>34</v>
      </c>
      <c r="E59" s="318">
        <f>+NB!Y1415</f>
        <v>6</v>
      </c>
      <c r="F59" s="325">
        <f ca="1">COUNTIF(E$6:E$40,6)</f>
        <v>0</v>
      </c>
      <c r="G59" s="332" t="e">
        <f t="shared" ca="1" si="4"/>
        <v>#DIV/0!</v>
      </c>
      <c r="H59" s="328"/>
      <c r="I59" s="120"/>
      <c r="J59" s="120"/>
    </row>
    <row r="60" spans="3:10" x14ac:dyDescent="0.2">
      <c r="C60" s="80">
        <f>+NB!W1416</f>
        <v>33</v>
      </c>
      <c r="D60" s="79">
        <f>+NB!X1416</f>
        <v>32</v>
      </c>
      <c r="E60" s="318">
        <f>+NB!Y1416</f>
        <v>5</v>
      </c>
      <c r="F60" s="199">
        <f ca="1">COUNTIF(E$6:E$40,5)</f>
        <v>0</v>
      </c>
      <c r="G60" s="333" t="e">
        <f t="shared" ca="1" si="4"/>
        <v>#DIV/0!</v>
      </c>
      <c r="H60" s="329"/>
      <c r="I60" s="204">
        <f ca="1">+F59+F60+F61</f>
        <v>0</v>
      </c>
      <c r="J60" s="206" t="e">
        <f ca="1">+G59+G60+G61</f>
        <v>#DIV/0!</v>
      </c>
    </row>
    <row r="61" spans="3:10" x14ac:dyDescent="0.2">
      <c r="C61" s="80">
        <f>+NB!W1417</f>
        <v>31</v>
      </c>
      <c r="D61" s="79">
        <f>+NB!X1417</f>
        <v>30</v>
      </c>
      <c r="E61" s="318">
        <f>+NB!Y1417</f>
        <v>4</v>
      </c>
      <c r="F61" s="326">
        <f ca="1">COUNTIF(E$6:E$40,4)</f>
        <v>0</v>
      </c>
      <c r="G61" s="334" t="e">
        <f t="shared" ca="1" si="4"/>
        <v>#DIV/0!</v>
      </c>
      <c r="H61" s="330"/>
      <c r="I61" s="205"/>
      <c r="J61" s="205"/>
    </row>
    <row r="62" spans="3:10" x14ac:dyDescent="0.2">
      <c r="C62" s="321">
        <f>+NB!W1418</f>
        <v>29</v>
      </c>
      <c r="D62" s="322">
        <f>+NB!X1418</f>
        <v>27</v>
      </c>
      <c r="E62" s="323">
        <f>+NB!Y1418</f>
        <v>3</v>
      </c>
      <c r="F62" s="325">
        <f ca="1">COUNTIF(E$6:E$40,3)</f>
        <v>0</v>
      </c>
      <c r="G62" s="333" t="e">
        <f t="shared" ca="1" si="4"/>
        <v>#DIV/0!</v>
      </c>
      <c r="H62" s="328"/>
      <c r="I62" s="120"/>
      <c r="J62" s="120"/>
    </row>
    <row r="63" spans="3:10" x14ac:dyDescent="0.2">
      <c r="C63" s="80">
        <f>+NB!W1419</f>
        <v>26</v>
      </c>
      <c r="D63" s="79">
        <f>+NB!X1419</f>
        <v>24</v>
      </c>
      <c r="E63" s="318">
        <f>+NB!Y1419</f>
        <v>2</v>
      </c>
      <c r="F63" s="199">
        <f ca="1">COUNTIF(E$6:E$40,2)</f>
        <v>0</v>
      </c>
      <c r="G63" s="333" t="e">
        <f t="shared" ca="1" si="4"/>
        <v>#DIV/0!</v>
      </c>
      <c r="H63" s="329"/>
      <c r="I63" s="204">
        <f ca="1">+F62+F63+F64</f>
        <v>0</v>
      </c>
      <c r="J63" s="206" t="e">
        <f ca="1">+G62+G63+G64</f>
        <v>#DIV/0!</v>
      </c>
    </row>
    <row r="64" spans="3:10" x14ac:dyDescent="0.2">
      <c r="C64" s="319">
        <f>+NB!W1420</f>
        <v>23</v>
      </c>
      <c r="D64" s="324">
        <f>+NB!X1420</f>
        <v>21</v>
      </c>
      <c r="E64" s="320">
        <f>+NB!Y1420</f>
        <v>1</v>
      </c>
      <c r="F64" s="326">
        <f ca="1">COUNTIF(E$6:E$40,1)</f>
        <v>0</v>
      </c>
      <c r="G64" s="333" t="e">
        <f t="shared" ca="1" si="4"/>
        <v>#DIV/0!</v>
      </c>
      <c r="H64" s="330"/>
      <c r="I64" s="205"/>
      <c r="J64" s="205"/>
    </row>
    <row r="65" spans="3:10" x14ac:dyDescent="0.2">
      <c r="C65" s="319">
        <f>+NB!W1421</f>
        <v>20</v>
      </c>
      <c r="D65" s="324">
        <f>+NB!X1421</f>
        <v>0</v>
      </c>
      <c r="E65" s="320">
        <f>+NB!Y1421</f>
        <v>0</v>
      </c>
      <c r="F65" s="327">
        <f ca="1">COUNTIF(E$6:E$40,0)</f>
        <v>0</v>
      </c>
      <c r="G65" s="335" t="e">
        <f t="shared" ca="1" si="4"/>
        <v>#DIV/0!</v>
      </c>
      <c r="H65" s="331"/>
      <c r="I65" s="10">
        <f ca="1">+F65</f>
        <v>0</v>
      </c>
      <c r="J65" s="202" t="e">
        <f ca="1">+G65</f>
        <v>#DIV/0!</v>
      </c>
    </row>
  </sheetData>
  <sheetProtection password="CC71" sheet="1" objects="1" scenarios="1"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E83"/>
  <sheetViews>
    <sheetView tabSelected="1" zoomScale="80" zoomScaleNormal="80" workbookViewId="0">
      <pane xSplit="2" ySplit="10" topLeftCell="F11" activePane="bottomRight" state="frozen"/>
      <selection pane="topRight" activeCell="C1" sqref="C1"/>
      <selection pane="bottomLeft" activeCell="A11" sqref="A11"/>
      <selection pane="bottomRight" activeCell="AA11" sqref="AA11:AA12"/>
    </sheetView>
  </sheetViews>
  <sheetFormatPr baseColWidth="10" defaultColWidth="11.5703125" defaultRowHeight="12.75" x14ac:dyDescent="0.2"/>
  <cols>
    <col min="1" max="1" width="3.85546875" style="46" bestFit="1" customWidth="1"/>
    <col min="2" max="2" width="41" style="46" bestFit="1" customWidth="1"/>
    <col min="3" max="3" width="10.85546875" style="469" bestFit="1" customWidth="1"/>
    <col min="4" max="5" width="8.85546875" style="469" bestFit="1" customWidth="1"/>
    <col min="6" max="6" width="6.28515625" style="52" customWidth="1"/>
    <col min="7" max="8" width="6.42578125" style="52" bestFit="1" customWidth="1"/>
    <col min="9" max="12" width="4.8554687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69" bestFit="1" customWidth="1"/>
    <col min="29" max="29" width="9.28515625" style="52" bestFit="1" customWidth="1"/>
    <col min="30" max="16384" width="11.5703125" style="46"/>
  </cols>
  <sheetData>
    <row r="1" spans="1:31" s="65" customFormat="1" ht="15.75" x14ac:dyDescent="0.25">
      <c r="A1" s="389"/>
      <c r="B1" s="88" t="s">
        <v>187</v>
      </c>
      <c r="C1" s="390"/>
      <c r="D1" s="391"/>
      <c r="E1" s="391"/>
      <c r="F1" s="392"/>
      <c r="G1" s="392"/>
      <c r="H1" s="392"/>
      <c r="I1" s="388"/>
      <c r="J1" s="388"/>
      <c r="K1" s="388"/>
      <c r="L1" s="388"/>
      <c r="M1" s="388"/>
      <c r="N1" s="388"/>
      <c r="O1" s="388"/>
      <c r="P1" s="388"/>
      <c r="Q1" s="388"/>
      <c r="R1" s="388"/>
      <c r="S1" s="388"/>
      <c r="T1" s="388"/>
      <c r="U1" s="388"/>
      <c r="V1" s="388"/>
      <c r="W1" s="388"/>
      <c r="X1" s="388"/>
      <c r="Y1" s="388"/>
      <c r="Z1" s="388"/>
      <c r="AA1" s="388"/>
      <c r="AB1" s="393"/>
      <c r="AC1" s="386"/>
    </row>
    <row r="2" spans="1:31" s="65" customFormat="1" ht="15.75" x14ac:dyDescent="0.25">
      <c r="A2" s="389"/>
      <c r="B2" s="88" t="s">
        <v>124</v>
      </c>
      <c r="C2" s="390"/>
      <c r="D2" s="391"/>
      <c r="E2" s="391"/>
      <c r="F2" s="392"/>
      <c r="G2" s="392"/>
      <c r="H2" s="392"/>
      <c r="I2" s="388"/>
      <c r="J2" s="388"/>
      <c r="K2" s="388"/>
      <c r="L2" s="388"/>
      <c r="M2" s="388"/>
      <c r="N2" s="388"/>
      <c r="O2" s="388"/>
      <c r="P2" s="388"/>
      <c r="Q2" s="388"/>
      <c r="R2" s="388"/>
      <c r="S2" s="388"/>
      <c r="T2" s="388"/>
      <c r="U2" s="388"/>
      <c r="V2" s="388"/>
      <c r="W2" s="388"/>
      <c r="X2" s="388"/>
      <c r="Y2" s="388"/>
      <c r="Z2" s="388"/>
      <c r="AA2" s="388"/>
      <c r="AB2" s="393"/>
      <c r="AC2" s="386"/>
    </row>
    <row r="3" spans="1:31" s="65" customFormat="1" ht="16.5" thickBot="1" x14ac:dyDescent="0.3">
      <c r="A3" s="389"/>
      <c r="B3" s="88" t="s">
        <v>118</v>
      </c>
      <c r="C3" s="390"/>
      <c r="D3" s="391"/>
      <c r="E3" s="391"/>
      <c r="F3" s="392"/>
      <c r="G3" s="392"/>
      <c r="H3" s="392"/>
      <c r="I3" s="388"/>
      <c r="J3" s="388"/>
      <c r="K3" s="388"/>
      <c r="L3" s="388"/>
      <c r="M3" s="388"/>
      <c r="N3" s="388"/>
      <c r="O3" s="388"/>
      <c r="P3" s="388"/>
      <c r="Q3" s="388"/>
      <c r="R3" s="388"/>
      <c r="S3" s="388"/>
      <c r="T3" s="388"/>
      <c r="U3" s="388"/>
      <c r="V3" s="388"/>
      <c r="W3" s="388"/>
      <c r="X3" s="388"/>
      <c r="Y3" s="388"/>
      <c r="Z3" s="388"/>
      <c r="AA3" s="388"/>
      <c r="AB3" s="393"/>
      <c r="AC3" s="386"/>
    </row>
    <row r="4" spans="1:31" s="65" customFormat="1" ht="16.5" thickBot="1" x14ac:dyDescent="0.3">
      <c r="A4" s="389"/>
      <c r="B4" s="394" t="str">
        <f xml:space="preserve"> "Klasse "&amp;Notenbogen!B1</f>
        <v xml:space="preserve">Klasse </v>
      </c>
      <c r="C4" s="395" t="s">
        <v>0</v>
      </c>
      <c r="D4" s="391" t="str">
        <f>""&amp;Notenbogen!M1</f>
        <v/>
      </c>
      <c r="E4" s="391"/>
      <c r="F4" s="392"/>
      <c r="G4" s="392"/>
      <c r="H4" s="392"/>
      <c r="I4" s="388"/>
      <c r="J4" s="388"/>
      <c r="K4" s="388"/>
      <c r="L4" s="388"/>
      <c r="M4" s="388"/>
      <c r="N4" s="388"/>
      <c r="O4" s="388"/>
      <c r="P4" s="388"/>
      <c r="Q4" s="388"/>
      <c r="R4" s="388"/>
      <c r="S4" s="388"/>
      <c r="T4" s="388"/>
      <c r="U4" s="388"/>
      <c r="V4" s="388"/>
      <c r="W4" s="388"/>
      <c r="X4" s="388"/>
      <c r="Y4" s="388"/>
      <c r="Z4" s="388"/>
      <c r="AA4" s="388"/>
      <c r="AB4" s="393"/>
      <c r="AC4" s="386"/>
    </row>
    <row r="5" spans="1:31" ht="16.5" thickBot="1" x14ac:dyDescent="0.3">
      <c r="A5" s="389"/>
      <c r="B5" s="396"/>
      <c r="C5" s="397"/>
      <c r="D5" s="391"/>
      <c r="E5" s="391"/>
      <c r="F5" s="398"/>
      <c r="G5" s="398"/>
      <c r="H5" s="398"/>
      <c r="I5" s="364"/>
      <c r="J5" s="364"/>
      <c r="K5" s="364"/>
      <c r="L5" s="364"/>
      <c r="M5" s="364"/>
      <c r="N5" s="388"/>
      <c r="O5" s="388"/>
      <c r="P5" s="388"/>
      <c r="Q5" s="388"/>
      <c r="R5" s="388"/>
      <c r="S5" s="388"/>
      <c r="T5" s="388"/>
      <c r="U5" s="388"/>
      <c r="V5" s="388"/>
      <c r="W5" s="388"/>
      <c r="X5" s="388"/>
      <c r="Y5" s="388"/>
      <c r="Z5" s="388"/>
      <c r="AA5" s="388"/>
      <c r="AB5" s="393"/>
      <c r="AC5" s="386"/>
    </row>
    <row r="6" spans="1:31" x14ac:dyDescent="0.2">
      <c r="A6" s="389"/>
      <c r="B6" s="65"/>
      <c r="C6" s="664" t="s">
        <v>125</v>
      </c>
      <c r="D6" s="665"/>
      <c r="E6" s="665"/>
      <c r="F6" s="666" t="s">
        <v>126</v>
      </c>
      <c r="G6" s="667"/>
      <c r="H6" s="667"/>
      <c r="I6" s="667"/>
      <c r="J6" s="667"/>
      <c r="K6" s="667"/>
      <c r="L6" s="667"/>
      <c r="M6" s="667"/>
      <c r="N6" s="667"/>
      <c r="O6" s="667"/>
      <c r="P6" s="667"/>
      <c r="Q6" s="667"/>
      <c r="R6" s="667"/>
      <c r="S6" s="667"/>
      <c r="T6" s="667"/>
      <c r="U6" s="668"/>
      <c r="V6" s="666" t="s">
        <v>127</v>
      </c>
      <c r="W6" s="667"/>
      <c r="X6" s="667"/>
      <c r="Y6" s="667"/>
      <c r="Z6" s="667"/>
      <c r="AA6" s="668"/>
      <c r="AB6" s="664" t="s">
        <v>128</v>
      </c>
      <c r="AC6" s="669"/>
    </row>
    <row r="7" spans="1:31" x14ac:dyDescent="0.2">
      <c r="A7" s="65"/>
      <c r="B7" s="65"/>
      <c r="C7" s="399"/>
      <c r="D7" s="400"/>
      <c r="E7" s="400"/>
      <c r="F7" s="670" t="s">
        <v>129</v>
      </c>
      <c r="G7" s="671"/>
      <c r="H7" s="671"/>
      <c r="I7" s="671"/>
      <c r="J7" s="671"/>
      <c r="K7" s="671"/>
      <c r="L7" s="671"/>
      <c r="M7" s="672"/>
      <c r="N7" s="673" t="s">
        <v>130</v>
      </c>
      <c r="O7" s="671"/>
      <c r="P7" s="671"/>
      <c r="Q7" s="671"/>
      <c r="R7" s="671"/>
      <c r="S7" s="672"/>
      <c r="T7" s="401"/>
      <c r="U7" s="402"/>
      <c r="V7" s="674" t="s">
        <v>131</v>
      </c>
      <c r="W7" s="675"/>
      <c r="X7" s="675"/>
      <c r="Y7" s="676"/>
      <c r="Z7" s="403"/>
      <c r="AA7" s="402"/>
      <c r="AB7" s="404"/>
      <c r="AC7" s="405"/>
    </row>
    <row r="8" spans="1:31" x14ac:dyDescent="0.2">
      <c r="A8" s="65"/>
      <c r="B8" s="65"/>
      <c r="C8" s="399"/>
      <c r="D8" s="400"/>
      <c r="E8" s="400"/>
      <c r="F8" s="406" t="s">
        <v>132</v>
      </c>
      <c r="G8" s="407" t="s">
        <v>132</v>
      </c>
      <c r="H8" s="408" t="s">
        <v>132</v>
      </c>
      <c r="I8" s="407" t="s">
        <v>132</v>
      </c>
      <c r="J8" s="408" t="s">
        <v>132</v>
      </c>
      <c r="K8" s="407" t="s">
        <v>132</v>
      </c>
      <c r="L8" s="409" t="s">
        <v>132</v>
      </c>
      <c r="M8" s="410"/>
      <c r="N8" s="673" t="s">
        <v>133</v>
      </c>
      <c r="O8" s="671"/>
      <c r="P8" s="677" t="s">
        <v>134</v>
      </c>
      <c r="Q8" s="675"/>
      <c r="R8" s="676"/>
      <c r="S8" s="410"/>
      <c r="T8" s="411"/>
      <c r="U8" s="402"/>
      <c r="V8" s="117"/>
      <c r="W8" s="412"/>
      <c r="X8" s="412"/>
      <c r="Y8" s="413"/>
      <c r="Z8" s="403"/>
      <c r="AA8" s="402"/>
      <c r="AB8" s="404"/>
      <c r="AC8" s="405"/>
    </row>
    <row r="9" spans="1:31" x14ac:dyDescent="0.2">
      <c r="A9" s="388"/>
      <c r="B9" s="388"/>
      <c r="C9" s="399"/>
      <c r="D9" s="400"/>
      <c r="E9" s="400"/>
      <c r="F9" s="414"/>
      <c r="G9" s="415"/>
      <c r="H9" s="415"/>
      <c r="I9" s="415"/>
      <c r="J9" s="415"/>
      <c r="K9" s="415"/>
      <c r="L9" s="416"/>
      <c r="M9" s="410" t="s">
        <v>135</v>
      </c>
      <c r="N9" s="387"/>
      <c r="O9" s="388"/>
      <c r="P9" s="387" t="s">
        <v>136</v>
      </c>
      <c r="Q9" s="388" t="s">
        <v>137</v>
      </c>
      <c r="R9" s="340" t="s">
        <v>138</v>
      </c>
      <c r="S9" s="410" t="s">
        <v>135</v>
      </c>
      <c r="T9" s="411" t="s">
        <v>139</v>
      </c>
      <c r="U9" s="417" t="s">
        <v>140</v>
      </c>
      <c r="V9" s="115" t="s">
        <v>141</v>
      </c>
      <c r="W9" s="388" t="s">
        <v>142</v>
      </c>
      <c r="X9" s="388" t="s">
        <v>143</v>
      </c>
      <c r="Y9" s="418" t="s">
        <v>30</v>
      </c>
      <c r="Z9" s="419" t="s">
        <v>144</v>
      </c>
      <c r="AA9" s="420" t="s">
        <v>140</v>
      </c>
      <c r="AB9" s="404" t="s">
        <v>144</v>
      </c>
      <c r="AC9" s="421" t="s">
        <v>140</v>
      </c>
    </row>
    <row r="10" spans="1:31" ht="13.5" thickBot="1" x14ac:dyDescent="0.25">
      <c r="A10" s="92"/>
      <c r="B10" s="422" t="s">
        <v>145</v>
      </c>
      <c r="C10" s="404" t="s">
        <v>146</v>
      </c>
      <c r="D10" s="423" t="s">
        <v>147</v>
      </c>
      <c r="E10" s="423" t="s">
        <v>92</v>
      </c>
      <c r="F10" s="424" t="s">
        <v>132</v>
      </c>
      <c r="G10" s="425" t="s">
        <v>132</v>
      </c>
      <c r="H10" s="425" t="s">
        <v>132</v>
      </c>
      <c r="I10" s="425" t="s">
        <v>132</v>
      </c>
      <c r="J10" s="425" t="s">
        <v>132</v>
      </c>
      <c r="K10" s="425" t="s">
        <v>132</v>
      </c>
      <c r="L10" s="426" t="s">
        <v>132</v>
      </c>
      <c r="M10" s="427">
        <f>SUM(F10:L10)</f>
        <v>0</v>
      </c>
      <c r="N10" s="428" t="s">
        <v>132</v>
      </c>
      <c r="O10" s="425" t="s">
        <v>132</v>
      </c>
      <c r="P10" s="428" t="s">
        <v>132</v>
      </c>
      <c r="Q10" s="428" t="s">
        <v>132</v>
      </c>
      <c r="R10" s="428" t="s">
        <v>132</v>
      </c>
      <c r="S10" s="427">
        <f>SUM(N10:R10)</f>
        <v>0</v>
      </c>
      <c r="T10" s="429">
        <f>ROUND(M10+S10,0)</f>
        <v>0</v>
      </c>
      <c r="U10" s="430" t="s">
        <v>148</v>
      </c>
      <c r="V10" s="431">
        <v>15</v>
      </c>
      <c r="W10" s="398">
        <v>15</v>
      </c>
      <c r="X10" s="398">
        <v>15</v>
      </c>
      <c r="Y10" s="418">
        <f>SUM(V10:X10)</f>
        <v>45</v>
      </c>
      <c r="Z10" s="419" t="s">
        <v>149</v>
      </c>
      <c r="AA10" s="420" t="s">
        <v>149</v>
      </c>
      <c r="AB10" s="404" t="s">
        <v>89</v>
      </c>
      <c r="AC10" s="421" t="s">
        <v>89</v>
      </c>
    </row>
    <row r="11" spans="1:31" ht="12.75" customHeight="1" x14ac:dyDescent="0.2">
      <c r="A11" s="642">
        <f>Notenbogen!A5</f>
        <v>1</v>
      </c>
      <c r="B11" s="644" t="str">
        <f ca="1">+AP!B6</f>
        <v/>
      </c>
      <c r="C11" s="646" t="str">
        <f ca="1">Notenbogen!Y6</f>
        <v/>
      </c>
      <c r="D11" s="648" t="str">
        <f ca="1">Notenbogen!Z6</f>
        <v/>
      </c>
      <c r="E11" s="650" t="str">
        <f ca="1">Notenbogen!AA6</f>
        <v/>
      </c>
      <c r="F11" s="432"/>
      <c r="G11" s="432"/>
      <c r="H11" s="432"/>
      <c r="I11" s="432"/>
      <c r="J11" s="432"/>
      <c r="K11" s="432"/>
      <c r="L11" s="433"/>
      <c r="M11" s="434" t="str">
        <f ca="1">IF(B11="","",SUM(F11:L11))</f>
        <v/>
      </c>
      <c r="N11" s="435"/>
      <c r="O11" s="436"/>
      <c r="P11" s="435"/>
      <c r="Q11" s="437"/>
      <c r="R11" s="436"/>
      <c r="S11" s="438" t="str">
        <f ca="1">IF(B11="","",SUM(N11:R11))</f>
        <v/>
      </c>
      <c r="T11" s="439" t="str">
        <f ca="1">IF(B11="","",ROUND(SUM(S11,M11),0))</f>
        <v/>
      </c>
      <c r="U11" s="440" t="str">
        <f ca="1">IF(T11="","",IF(AP!$C$42="BE",VLOOKUP(T11,NB!$V$1424:$Y$1439,4,TRUE),T11))</f>
        <v/>
      </c>
      <c r="V11" s="626"/>
      <c r="W11" s="628"/>
      <c r="X11" s="630"/>
      <c r="Y11" s="632" t="str">
        <f ca="1">IF(B11="","",SUM(V11:X11))</f>
        <v/>
      </c>
      <c r="Z11" s="634" t="str">
        <f ca="1">IF(B11="","",IF(ISBLANK(V11),"",IF(AVERAGE(V11:X11)&lt;10,LEFT(AVERAGE(V11:X11),4),LEFT(AVERAGE(V11:X11),5))))</f>
        <v/>
      </c>
      <c r="AA11" s="636" t="str">
        <f ca="1">IF(B11="","",IF(Z11="","",IF(LEFT(Z11,1)="0",0,ROUND(Z11,0))))</f>
        <v/>
      </c>
      <c r="AB11" s="441" t="str">
        <f ca="1">IF(B11="","",ROUNDUP(AVERAGE(U11,U11,AA11),2))</f>
        <v/>
      </c>
      <c r="AC11" s="442" t="str">
        <f ca="1">IF(B11="","",IF(TRUNC(AB11,0)=0,0,ROUND(AB11,0)))</f>
        <v/>
      </c>
      <c r="AE11" s="443"/>
    </row>
    <row r="12" spans="1:31" ht="13.5" customHeight="1" thickBot="1" x14ac:dyDescent="0.25">
      <c r="A12" s="643"/>
      <c r="B12" s="645"/>
      <c r="C12" s="647"/>
      <c r="D12" s="649"/>
      <c r="E12" s="651"/>
      <c r="F12" s="444"/>
      <c r="G12" s="444"/>
      <c r="H12" s="444"/>
      <c r="I12" s="444"/>
      <c r="J12" s="444"/>
      <c r="K12" s="444"/>
      <c r="L12" s="444"/>
      <c r="M12" s="445" t="str">
        <f ca="1">IF(B11="","",SUM(F12:L12))</f>
        <v/>
      </c>
      <c r="N12" s="444"/>
      <c r="O12" s="444"/>
      <c r="P12" s="444"/>
      <c r="Q12" s="444"/>
      <c r="R12" s="444"/>
      <c r="S12" s="446" t="str">
        <f ca="1">IF(B11="","",SUM(N12:R12))</f>
        <v/>
      </c>
      <c r="T12" s="447" t="str">
        <f ca="1">IF(B11="","",ROUND(SUM(S12,M12),0))</f>
        <v/>
      </c>
      <c r="U12" s="463" t="str">
        <f ca="1">IF(T12="","",IF(AP!$C$42="BE",VLOOKUP(T12,NB!$V$1424:$Y$1439,4,TRUE),T12))</f>
        <v/>
      </c>
      <c r="V12" s="627"/>
      <c r="W12" s="629"/>
      <c r="X12" s="631"/>
      <c r="Y12" s="633"/>
      <c r="Z12" s="635"/>
      <c r="AA12" s="637"/>
      <c r="AB12" s="449" t="str">
        <f ca="1">IF(B11="","",ROUNDUP(AVERAGE(U12,U12,AA11),2))</f>
        <v/>
      </c>
      <c r="AC12" s="448" t="str">
        <f ca="1">IF(B11="","",IF(TRUNC(AB12,0)=0,0,ROUND(AB12,0)))</f>
        <v/>
      </c>
    </row>
    <row r="13" spans="1:31" ht="12.75" customHeight="1" x14ac:dyDescent="0.2">
      <c r="A13" s="652">
        <f>Notenbogen!A7</f>
        <v>2</v>
      </c>
      <c r="B13" s="654" t="str">
        <f ca="1">+AP!B7</f>
        <v/>
      </c>
      <c r="C13" s="656" t="str">
        <f ca="1">Notenbogen!Y8</f>
        <v/>
      </c>
      <c r="D13" s="658" t="str">
        <f ca="1">Notenbogen!Z8</f>
        <v/>
      </c>
      <c r="E13" s="660" t="str">
        <f ca="1">Notenbogen!AA8</f>
        <v/>
      </c>
      <c r="F13" s="450"/>
      <c r="G13" s="432"/>
      <c r="H13" s="432"/>
      <c r="I13" s="432"/>
      <c r="J13" s="432"/>
      <c r="K13" s="432"/>
      <c r="L13" s="432"/>
      <c r="M13" s="434" t="str">
        <f ca="1">IF(B13="","",SUM(F13:L13))</f>
        <v/>
      </c>
      <c r="N13" s="435"/>
      <c r="O13" s="436"/>
      <c r="P13" s="435"/>
      <c r="Q13" s="437"/>
      <c r="R13" s="436"/>
      <c r="S13" s="451" t="str">
        <f ca="1">IF(B13="","",SUM(N13:R13))</f>
        <v/>
      </c>
      <c r="T13" s="452" t="str">
        <f ca="1">IF(B13="","",ROUND(SUM(S13,M13),0))</f>
        <v/>
      </c>
      <c r="U13" s="440" t="str">
        <f ca="1">IF(T13="","",IF(AP!$C$42="BE",VLOOKUP(T13,NB!$V$1424:$Y$1439,4,TRUE),T13))</f>
        <v/>
      </c>
      <c r="V13" s="626"/>
      <c r="W13" s="628"/>
      <c r="X13" s="630"/>
      <c r="Y13" s="632" t="str">
        <f ca="1">IF(B13="","",SUM(V13:X13))</f>
        <v/>
      </c>
      <c r="Z13" s="634" t="str">
        <f ca="1">IF(B13="","",IF(ISBLANK(V13),"",IF(AVERAGE(V13:X13)&lt;10,LEFT(AVERAGE(V13:X13),4),LEFT(AVERAGE(V13:X13),5))))</f>
        <v/>
      </c>
      <c r="AA13" s="636" t="str">
        <f ca="1">IF(B13="","",IF(Z13="","",IF(LEFT(Z13,1)="0",0,ROUND(Z13,0))))</f>
        <v/>
      </c>
      <c r="AB13" s="441" t="str">
        <f ca="1">IF(B13="","",ROUNDUP(AVERAGE(U13,U13,AA13),2))</f>
        <v/>
      </c>
      <c r="AC13" s="442" t="str">
        <f ca="1">IF(B13="","",IF(TRUNC(AB13,0)=0,0,ROUND(AB13,0)))</f>
        <v/>
      </c>
      <c r="AD13" s="453"/>
    </row>
    <row r="14" spans="1:31" ht="13.5" customHeight="1" thickBot="1" x14ac:dyDescent="0.25">
      <c r="A14" s="653"/>
      <c r="B14" s="655"/>
      <c r="C14" s="657"/>
      <c r="D14" s="659"/>
      <c r="E14" s="661"/>
      <c r="F14" s="454"/>
      <c r="G14" s="444"/>
      <c r="H14" s="444"/>
      <c r="I14" s="444"/>
      <c r="J14" s="444"/>
      <c r="K14" s="444"/>
      <c r="L14" s="444"/>
      <c r="M14" s="445" t="str">
        <f ca="1">IF(B13="","",SUM(F14:L14))</f>
        <v/>
      </c>
      <c r="N14" s="444"/>
      <c r="O14" s="444"/>
      <c r="P14" s="455"/>
      <c r="Q14" s="444"/>
      <c r="R14" s="456"/>
      <c r="S14" s="446" t="str">
        <f ca="1">IF(B13="","",SUM(N14:R14))</f>
        <v/>
      </c>
      <c r="T14" s="447" t="str">
        <f ca="1">IF(B13="","",ROUND(SUM(S14,M14),0))</f>
        <v/>
      </c>
      <c r="U14" s="463" t="str">
        <f ca="1">IF(T14="","",IF(AP!$C$42="BE",VLOOKUP(T14,NB!$V$1424:$Y$1439,4,TRUE),T14))</f>
        <v/>
      </c>
      <c r="V14" s="627"/>
      <c r="W14" s="629"/>
      <c r="X14" s="631"/>
      <c r="Y14" s="633"/>
      <c r="Z14" s="635"/>
      <c r="AA14" s="637"/>
      <c r="AB14" s="449" t="str">
        <f ca="1">IF(B13="","",ROUNDUP(AVERAGE(U14,U14,AA13),2))</f>
        <v/>
      </c>
      <c r="AC14" s="448" t="str">
        <f ca="1">IF(B13="","",IF(TRUNC(AB14,0)=0,0,ROUND(AB14,0)))</f>
        <v/>
      </c>
    </row>
    <row r="15" spans="1:31" ht="12.75" customHeight="1" x14ac:dyDescent="0.2">
      <c r="A15" s="642">
        <f>Notenbogen!A9</f>
        <v>3</v>
      </c>
      <c r="B15" s="644" t="str">
        <f ca="1">+AP!B8</f>
        <v/>
      </c>
      <c r="C15" s="646" t="str">
        <f ca="1">Notenbogen!Y10</f>
        <v/>
      </c>
      <c r="D15" s="648" t="str">
        <f ca="1">Notenbogen!Z10</f>
        <v/>
      </c>
      <c r="E15" s="650" t="str">
        <f ca="1">Notenbogen!AA10</f>
        <v/>
      </c>
      <c r="F15" s="450"/>
      <c r="G15" s="432"/>
      <c r="H15" s="432"/>
      <c r="I15" s="432"/>
      <c r="J15" s="432"/>
      <c r="K15" s="432"/>
      <c r="L15" s="432"/>
      <c r="M15" s="434" t="str">
        <f ca="1">IF(B15="","",SUM(F15:L15))</f>
        <v/>
      </c>
      <c r="N15" s="435"/>
      <c r="O15" s="436"/>
      <c r="P15" s="435"/>
      <c r="Q15" s="437"/>
      <c r="R15" s="436"/>
      <c r="S15" s="451" t="str">
        <f ca="1">IF(B15="","",SUM(N15:R15))</f>
        <v/>
      </c>
      <c r="T15" s="452" t="str">
        <f ca="1">IF(B15="","",ROUND(SUM(S15,M15),0))</f>
        <v/>
      </c>
      <c r="U15" s="440" t="str">
        <f ca="1">IF(T15="","",IF(AP!$C$42="BE",VLOOKUP(T15,NB!$V$1424:$Y$1439,4,TRUE),T15))</f>
        <v/>
      </c>
      <c r="V15" s="626"/>
      <c r="W15" s="628"/>
      <c r="X15" s="630"/>
      <c r="Y15" s="632" t="str">
        <f ca="1">IF(B15="","",SUM(V15:X15))</f>
        <v/>
      </c>
      <c r="Z15" s="634" t="str">
        <f ca="1">IF(B15="","",IF(ISBLANK(V15),"",IF(AVERAGE(V15:X15)&lt;10,LEFT(AVERAGE(V15:X15),4),LEFT(AVERAGE(V15:X15),5))))</f>
        <v/>
      </c>
      <c r="AA15" s="636" t="str">
        <f ca="1">IF(B15="","",IF(Z15="","",IF(LEFT(Z15,1)="0",0,ROUND(Z15,0))))</f>
        <v/>
      </c>
      <c r="AB15" s="441" t="str">
        <f ca="1">IF(B15="","",ROUNDUP(AVERAGE(U15,U15,AA15),2))</f>
        <v/>
      </c>
      <c r="AC15" s="442" t="str">
        <f ca="1">IF(B15="","",IF(TRUNC(AB15,0)=0,0,ROUND(AB15,0)))</f>
        <v/>
      </c>
    </row>
    <row r="16" spans="1:31" ht="13.5" customHeight="1" thickBot="1" x14ac:dyDescent="0.25">
      <c r="A16" s="643"/>
      <c r="B16" s="645"/>
      <c r="C16" s="647"/>
      <c r="D16" s="649"/>
      <c r="E16" s="651"/>
      <c r="F16" s="454"/>
      <c r="G16" s="444"/>
      <c r="H16" s="444"/>
      <c r="I16" s="444"/>
      <c r="J16" s="444"/>
      <c r="K16" s="444"/>
      <c r="L16" s="444"/>
      <c r="M16" s="445" t="str">
        <f ca="1">IF(B15="","",SUM(F16:L16))</f>
        <v/>
      </c>
      <c r="N16" s="444"/>
      <c r="O16" s="444"/>
      <c r="P16" s="455"/>
      <c r="Q16" s="444"/>
      <c r="R16" s="456"/>
      <c r="S16" s="446" t="str">
        <f ca="1">IF(B15="","",SUM(N16:R16))</f>
        <v/>
      </c>
      <c r="T16" s="447" t="str">
        <f ca="1">IF(B15="","",ROUND(SUM(S16,M16),0))</f>
        <v/>
      </c>
      <c r="U16" s="463" t="str">
        <f ca="1">IF(T16="","",IF(AP!$C$42="BE",VLOOKUP(T16,NB!$V$1424:$Y$1439,4,TRUE),T16))</f>
        <v/>
      </c>
      <c r="V16" s="627"/>
      <c r="W16" s="629"/>
      <c r="X16" s="631"/>
      <c r="Y16" s="633"/>
      <c r="Z16" s="635"/>
      <c r="AA16" s="637"/>
      <c r="AB16" s="449" t="str">
        <f ca="1">IF(B15="","",ROUNDUP(AVERAGE(U16,U16,AA15),2))</f>
        <v/>
      </c>
      <c r="AC16" s="448" t="str">
        <f ca="1">IF(B15="","",IF(TRUNC(AB16,0)=0,0,ROUND(AB16,0)))</f>
        <v/>
      </c>
    </row>
    <row r="17" spans="1:29" ht="12.75" customHeight="1" x14ac:dyDescent="0.2">
      <c r="A17" s="652">
        <f>Notenbogen!A11</f>
        <v>4</v>
      </c>
      <c r="B17" s="654" t="str">
        <f ca="1">+AP!B9</f>
        <v/>
      </c>
      <c r="C17" s="656" t="str">
        <f ca="1">Notenbogen!Y12</f>
        <v/>
      </c>
      <c r="D17" s="658" t="str">
        <f ca="1">Notenbogen!Z12</f>
        <v/>
      </c>
      <c r="E17" s="660" t="str">
        <f ca="1">Notenbogen!AA12</f>
        <v/>
      </c>
      <c r="F17" s="450"/>
      <c r="G17" s="432"/>
      <c r="H17" s="432"/>
      <c r="I17" s="432"/>
      <c r="J17" s="432"/>
      <c r="K17" s="432"/>
      <c r="L17" s="432"/>
      <c r="M17" s="434" t="str">
        <f ca="1">IF(B17="","",SUM(F17:L17))</f>
        <v/>
      </c>
      <c r="N17" s="435"/>
      <c r="O17" s="436"/>
      <c r="P17" s="435"/>
      <c r="Q17" s="437"/>
      <c r="R17" s="436"/>
      <c r="S17" s="451" t="str">
        <f ca="1">IF(B17="","",SUM(N17:R17))</f>
        <v/>
      </c>
      <c r="T17" s="452" t="str">
        <f ca="1">IF(B17="","",ROUND(SUM(S17,M17),0))</f>
        <v/>
      </c>
      <c r="U17" s="440" t="str">
        <f ca="1">IF(T17="","",IF(AP!$C$42="BE",VLOOKUP(T17,NB!$V$1424:$Y$1439,4,TRUE),T17))</f>
        <v/>
      </c>
      <c r="V17" s="626"/>
      <c r="W17" s="628"/>
      <c r="X17" s="630"/>
      <c r="Y17" s="632" t="str">
        <f ca="1">IF(B17="","",SUM(V17:X17))</f>
        <v/>
      </c>
      <c r="Z17" s="634" t="str">
        <f ca="1">IF(B17="","",IF(ISBLANK(V17),"",IF(AVERAGE(V17:X17)&lt;10,LEFT(AVERAGE(V17:X17),4),LEFT(AVERAGE(V17:X17),5))))</f>
        <v/>
      </c>
      <c r="AA17" s="636" t="str">
        <f ca="1">IF(B17="","",IF(Z17="","",IF(LEFT(Z17,1)="0",0,ROUND(Z17,0))))</f>
        <v/>
      </c>
      <c r="AB17" s="441" t="str">
        <f ca="1">IF(B17="","",ROUNDUP(AVERAGE(U17,U17,AA17),2))</f>
        <v/>
      </c>
      <c r="AC17" s="442" t="str">
        <f ca="1">IF(B17="","",IF(TRUNC(AB17,0)=0,0,ROUND(AB17,0)))</f>
        <v/>
      </c>
    </row>
    <row r="18" spans="1:29" ht="13.5" customHeight="1" thickBot="1" x14ac:dyDescent="0.25">
      <c r="A18" s="653"/>
      <c r="B18" s="655"/>
      <c r="C18" s="657"/>
      <c r="D18" s="659"/>
      <c r="E18" s="661"/>
      <c r="F18" s="454"/>
      <c r="G18" s="444"/>
      <c r="H18" s="444"/>
      <c r="I18" s="444"/>
      <c r="J18" s="444"/>
      <c r="K18" s="444"/>
      <c r="L18" s="444"/>
      <c r="M18" s="445" t="str">
        <f ca="1">IF(B17="","",SUM(F18:L18))</f>
        <v/>
      </c>
      <c r="N18" s="444"/>
      <c r="O18" s="444"/>
      <c r="P18" s="455"/>
      <c r="Q18" s="444"/>
      <c r="R18" s="456"/>
      <c r="S18" s="446" t="str">
        <f ca="1">IF(B17="","",SUM(N18:R18))</f>
        <v/>
      </c>
      <c r="T18" s="447" t="str">
        <f ca="1">IF(B17="","",ROUND(SUM(S18,M18),0))</f>
        <v/>
      </c>
      <c r="U18" s="463" t="str">
        <f ca="1">IF(T18="","",IF(AP!$C$42="BE",VLOOKUP(T18,NB!$V$1424:$Y$1439,4,TRUE),T18))</f>
        <v/>
      </c>
      <c r="V18" s="627"/>
      <c r="W18" s="629"/>
      <c r="X18" s="631"/>
      <c r="Y18" s="633"/>
      <c r="Z18" s="635"/>
      <c r="AA18" s="637"/>
      <c r="AB18" s="449" t="str">
        <f ca="1">IF(B17="","",ROUNDUP(AVERAGE(U18,U18,AA17),2))</f>
        <v/>
      </c>
      <c r="AC18" s="448" t="str">
        <f ca="1">IF(B17="","",IF(TRUNC(AB18,0)=0,0,ROUND(AB18,0)))</f>
        <v/>
      </c>
    </row>
    <row r="19" spans="1:29" ht="12.75" customHeight="1" x14ac:dyDescent="0.2">
      <c r="A19" s="642">
        <f>Notenbogen!A13</f>
        <v>5</v>
      </c>
      <c r="B19" s="644" t="str">
        <f ca="1">+AP!B10</f>
        <v/>
      </c>
      <c r="C19" s="646" t="str">
        <f ca="1">Notenbogen!Y14</f>
        <v/>
      </c>
      <c r="D19" s="648" t="str">
        <f ca="1">Notenbogen!Z14</f>
        <v/>
      </c>
      <c r="E19" s="650" t="str">
        <f ca="1">Notenbogen!AA14</f>
        <v/>
      </c>
      <c r="F19" s="450"/>
      <c r="G19" s="432"/>
      <c r="H19" s="432"/>
      <c r="I19" s="432"/>
      <c r="J19" s="432"/>
      <c r="K19" s="432"/>
      <c r="L19" s="432"/>
      <c r="M19" s="434" t="str">
        <f ca="1">IF(B19="","",SUM(F19:L19))</f>
        <v/>
      </c>
      <c r="N19" s="435"/>
      <c r="O19" s="436"/>
      <c r="P19" s="435"/>
      <c r="Q19" s="437"/>
      <c r="R19" s="436"/>
      <c r="S19" s="451" t="str">
        <f ca="1">IF(B19="","",SUM(N19:R19))</f>
        <v/>
      </c>
      <c r="T19" s="452" t="str">
        <f ca="1">IF(B19="","",ROUND(SUM(S19,M19),0))</f>
        <v/>
      </c>
      <c r="U19" s="440" t="str">
        <f ca="1">IF(T19="","",IF(AP!$C$42="BE",VLOOKUP(T19,NB!$V$1424:$Y$1439,4,TRUE),T19))</f>
        <v/>
      </c>
      <c r="V19" s="626"/>
      <c r="W19" s="628"/>
      <c r="X19" s="630"/>
      <c r="Y19" s="632" t="str">
        <f ca="1">IF(B19="","",SUM(V19:X19))</f>
        <v/>
      </c>
      <c r="Z19" s="634" t="str">
        <f ca="1">IF(B19="","",IF(ISBLANK(V19),"",IF(AVERAGE(V19:X19)&lt;10,LEFT(AVERAGE(V19:X19),4),LEFT(AVERAGE(V19:X19),5))))</f>
        <v/>
      </c>
      <c r="AA19" s="636" t="str">
        <f ca="1">IF(B19="","",IF(Z19="","",IF(LEFT(Z19,1)="0",0,ROUND(Z19,0))))</f>
        <v/>
      </c>
      <c r="AB19" s="441" t="str">
        <f ca="1">IF(B19="","",ROUNDUP(AVERAGE(U19,U19,AA19),2))</f>
        <v/>
      </c>
      <c r="AC19" s="442" t="str">
        <f ca="1">IF(B19="","",IF(TRUNC(AB19,0)=0,0,ROUND(AB19,0)))</f>
        <v/>
      </c>
    </row>
    <row r="20" spans="1:29" ht="13.5" customHeight="1" thickBot="1" x14ac:dyDescent="0.25">
      <c r="A20" s="643"/>
      <c r="B20" s="645"/>
      <c r="C20" s="647"/>
      <c r="D20" s="649"/>
      <c r="E20" s="651"/>
      <c r="F20" s="454"/>
      <c r="G20" s="444"/>
      <c r="H20" s="444"/>
      <c r="I20" s="444"/>
      <c r="J20" s="444"/>
      <c r="K20" s="444"/>
      <c r="L20" s="444"/>
      <c r="M20" s="445" t="str">
        <f ca="1">IF(B19="","",SUM(F20:L20))</f>
        <v/>
      </c>
      <c r="N20" s="444"/>
      <c r="O20" s="444"/>
      <c r="P20" s="455"/>
      <c r="Q20" s="444"/>
      <c r="R20" s="456"/>
      <c r="S20" s="446" t="str">
        <f ca="1">IF(B19="","",SUM(N20:R20))</f>
        <v/>
      </c>
      <c r="T20" s="447" t="str">
        <f ca="1">IF(B19="","",ROUND(SUM(S20,M20),0))</f>
        <v/>
      </c>
      <c r="U20" s="463" t="str">
        <f ca="1">IF(T20="","",IF(AP!$C$42="BE",VLOOKUP(T20,NB!$V$1424:$Y$1439,4,TRUE),T20))</f>
        <v/>
      </c>
      <c r="V20" s="627"/>
      <c r="W20" s="629"/>
      <c r="X20" s="631"/>
      <c r="Y20" s="633"/>
      <c r="Z20" s="635"/>
      <c r="AA20" s="637"/>
      <c r="AB20" s="449" t="str">
        <f ca="1">IF(B19="","",ROUNDUP(AVERAGE(U20,U20,AA19),2))</f>
        <v/>
      </c>
      <c r="AC20" s="448" t="str">
        <f ca="1">IF(B19="","",IF(TRUNC(AB20,0)=0,0,ROUND(AB20,0)))</f>
        <v/>
      </c>
    </row>
    <row r="21" spans="1:29" ht="12.75" customHeight="1" x14ac:dyDescent="0.2">
      <c r="A21" s="652">
        <f>Notenbogen!A15</f>
        <v>6</v>
      </c>
      <c r="B21" s="654" t="str">
        <f ca="1">+AP!B11</f>
        <v/>
      </c>
      <c r="C21" s="656" t="str">
        <f ca="1">Notenbogen!Y16</f>
        <v/>
      </c>
      <c r="D21" s="658" t="str">
        <f ca="1">Notenbogen!Z16</f>
        <v/>
      </c>
      <c r="E21" s="660" t="str">
        <f ca="1">Notenbogen!AA16</f>
        <v/>
      </c>
      <c r="F21" s="450"/>
      <c r="G21" s="432"/>
      <c r="H21" s="432"/>
      <c r="I21" s="432"/>
      <c r="J21" s="432"/>
      <c r="K21" s="432"/>
      <c r="L21" s="432"/>
      <c r="M21" s="434" t="str">
        <f ca="1">IF(B21="","",SUM(F21:L21))</f>
        <v/>
      </c>
      <c r="N21" s="435"/>
      <c r="O21" s="436"/>
      <c r="P21" s="435"/>
      <c r="Q21" s="437"/>
      <c r="R21" s="436"/>
      <c r="S21" s="451" t="str">
        <f ca="1">IF(B21="","",SUM(N21:R21))</f>
        <v/>
      </c>
      <c r="T21" s="452" t="str">
        <f ca="1">IF(B21="","",ROUND(SUM(S21,M21),0))</f>
        <v/>
      </c>
      <c r="U21" s="440" t="str">
        <f ca="1">IF(T21="","",IF(AP!$C$42="BE",VLOOKUP(T21,NB!$V$1424:$Y$1439,4,TRUE),T21))</f>
        <v/>
      </c>
      <c r="V21" s="626"/>
      <c r="W21" s="628"/>
      <c r="X21" s="630"/>
      <c r="Y21" s="632" t="str">
        <f ca="1">IF(B21="","",SUM(V21:X21))</f>
        <v/>
      </c>
      <c r="Z21" s="634" t="str">
        <f ca="1">IF(B21="","",IF(ISBLANK(V21),"",IF(AVERAGE(V21:X21)&lt;10,LEFT(AVERAGE(V21:X21),4),LEFT(AVERAGE(V21:X21),5))))</f>
        <v/>
      </c>
      <c r="AA21" s="636" t="str">
        <f ca="1">IF(B21="","",IF(Z21="","",IF(LEFT(Z21,1)="0",0,ROUND(Z21,0))))</f>
        <v/>
      </c>
      <c r="AB21" s="441" t="str">
        <f ca="1">IF(B21="","",ROUNDUP(AVERAGE(U21,U21,AA21),2))</f>
        <v/>
      </c>
      <c r="AC21" s="442" t="str">
        <f ca="1">IF(B21="","",IF(TRUNC(AB21,0)=0,0,ROUND(AB21,0)))</f>
        <v/>
      </c>
    </row>
    <row r="22" spans="1:29" ht="13.5" customHeight="1" thickBot="1" x14ac:dyDescent="0.25">
      <c r="A22" s="653"/>
      <c r="B22" s="655"/>
      <c r="C22" s="657"/>
      <c r="D22" s="659"/>
      <c r="E22" s="661"/>
      <c r="F22" s="454"/>
      <c r="G22" s="444"/>
      <c r="H22" s="444"/>
      <c r="I22" s="444"/>
      <c r="J22" s="444"/>
      <c r="K22" s="444"/>
      <c r="L22" s="444"/>
      <c r="M22" s="445" t="str">
        <f ca="1">IF(B21="","",SUM(F22:L22))</f>
        <v/>
      </c>
      <c r="N22" s="444"/>
      <c r="O22" s="444"/>
      <c r="P22" s="455"/>
      <c r="Q22" s="444"/>
      <c r="R22" s="456"/>
      <c r="S22" s="446" t="str">
        <f ca="1">IF(B21="","",SUM(N22:R22))</f>
        <v/>
      </c>
      <c r="T22" s="447" t="str">
        <f ca="1">IF(B21="","",ROUND(SUM(S22,M22),0))</f>
        <v/>
      </c>
      <c r="U22" s="463" t="str">
        <f ca="1">IF(T22="","",IF(AP!$C$42="BE",VLOOKUP(T22,NB!$V$1424:$Y$1439,4,TRUE),T22))</f>
        <v/>
      </c>
      <c r="V22" s="627"/>
      <c r="W22" s="629"/>
      <c r="X22" s="631"/>
      <c r="Y22" s="633"/>
      <c r="Z22" s="635"/>
      <c r="AA22" s="637"/>
      <c r="AB22" s="449" t="str">
        <f ca="1">IF(B21="","",ROUNDUP(AVERAGE(U22,U22,AA21),2))</f>
        <v/>
      </c>
      <c r="AC22" s="448" t="str">
        <f ca="1">IF(B21="","",IF(TRUNC(AB22,0)=0,0,ROUND(AB22,0)))</f>
        <v/>
      </c>
    </row>
    <row r="23" spans="1:29" ht="12.75" customHeight="1" x14ac:dyDescent="0.2">
      <c r="A23" s="642">
        <f>Notenbogen!A17</f>
        <v>7</v>
      </c>
      <c r="B23" s="644" t="str">
        <f ca="1">+AP!B12</f>
        <v/>
      </c>
      <c r="C23" s="646" t="str">
        <f ca="1">Notenbogen!Y18</f>
        <v/>
      </c>
      <c r="D23" s="648" t="str">
        <f ca="1">Notenbogen!Z18</f>
        <v/>
      </c>
      <c r="E23" s="650" t="str">
        <f ca="1">Notenbogen!AA18</f>
        <v/>
      </c>
      <c r="F23" s="450"/>
      <c r="G23" s="432"/>
      <c r="H23" s="432"/>
      <c r="I23" s="432"/>
      <c r="J23" s="432"/>
      <c r="K23" s="432"/>
      <c r="L23" s="432"/>
      <c r="M23" s="434" t="str">
        <f ca="1">IF(B23="","",SUM(F23:L23))</f>
        <v/>
      </c>
      <c r="N23" s="435"/>
      <c r="O23" s="436"/>
      <c r="P23" s="435"/>
      <c r="Q23" s="437"/>
      <c r="R23" s="436"/>
      <c r="S23" s="451" t="str">
        <f ca="1">IF(B23="","",SUM(N23:R23))</f>
        <v/>
      </c>
      <c r="T23" s="452" t="str">
        <f ca="1">IF(B23="","",ROUND(SUM(S23,M23),0))</f>
        <v/>
      </c>
      <c r="U23" s="440" t="str">
        <f ca="1">IF(T23="","",IF(AP!$C$42="BE",VLOOKUP(T23,NB!$V$1424:$Y$1439,4,TRUE),T23))</f>
        <v/>
      </c>
      <c r="V23" s="626"/>
      <c r="W23" s="628"/>
      <c r="X23" s="630"/>
      <c r="Y23" s="632" t="str">
        <f ca="1">IF(B23="","",SUM(V23:X23))</f>
        <v/>
      </c>
      <c r="Z23" s="634" t="str">
        <f ca="1">IF(B23="","",IF(ISBLANK(V23),"",IF(AVERAGE(V23:X23)&lt;10,LEFT(AVERAGE(V23:X23),4),LEFT(AVERAGE(V23:X23),5))))</f>
        <v/>
      </c>
      <c r="AA23" s="636" t="str">
        <f ca="1">IF(B23="","",IF(Z23="","",IF(LEFT(Z23,1)="0",0,ROUND(Z23,0))))</f>
        <v/>
      </c>
      <c r="AB23" s="441" t="str">
        <f ca="1">IF(B23="","",ROUNDUP(AVERAGE(U23,U23,AA23),2))</f>
        <v/>
      </c>
      <c r="AC23" s="442" t="str">
        <f ca="1">IF(B23="","",IF(TRUNC(AB23,0)=0,0,ROUND(AB23,0)))</f>
        <v/>
      </c>
    </row>
    <row r="24" spans="1:29" ht="13.5" customHeight="1" thickBot="1" x14ac:dyDescent="0.25">
      <c r="A24" s="643"/>
      <c r="B24" s="645"/>
      <c r="C24" s="647"/>
      <c r="D24" s="649"/>
      <c r="E24" s="651"/>
      <c r="F24" s="454"/>
      <c r="G24" s="444"/>
      <c r="H24" s="444"/>
      <c r="I24" s="444"/>
      <c r="J24" s="444"/>
      <c r="K24" s="444"/>
      <c r="L24" s="444"/>
      <c r="M24" s="445" t="str">
        <f ca="1">IF(B23="","",SUM(F24:L24))</f>
        <v/>
      </c>
      <c r="N24" s="444"/>
      <c r="O24" s="444"/>
      <c r="P24" s="455"/>
      <c r="Q24" s="444"/>
      <c r="R24" s="456"/>
      <c r="S24" s="446" t="str">
        <f ca="1">IF(B23="","",SUM(N24:R24))</f>
        <v/>
      </c>
      <c r="T24" s="447" t="str">
        <f ca="1">IF(B23="","",ROUND(SUM(S24,M24),0))</f>
        <v/>
      </c>
      <c r="U24" s="463" t="str">
        <f ca="1">IF(T24="","",IF(AP!$C$42="BE",VLOOKUP(T24,NB!$V$1424:$Y$1439,4,TRUE),T24))</f>
        <v/>
      </c>
      <c r="V24" s="627"/>
      <c r="W24" s="629"/>
      <c r="X24" s="631"/>
      <c r="Y24" s="633"/>
      <c r="Z24" s="635"/>
      <c r="AA24" s="637"/>
      <c r="AB24" s="449" t="str">
        <f ca="1">IF(B23="","",ROUNDUP(AVERAGE(U24,U24,AA23),2))</f>
        <v/>
      </c>
      <c r="AC24" s="448" t="str">
        <f ca="1">IF(B23="","",IF(TRUNC(AB24,0)=0,0,ROUND(AB24,0)))</f>
        <v/>
      </c>
    </row>
    <row r="25" spans="1:29" ht="12.75" customHeight="1" x14ac:dyDescent="0.2">
      <c r="A25" s="652">
        <f>Notenbogen!A19</f>
        <v>8</v>
      </c>
      <c r="B25" s="654" t="str">
        <f ca="1">+AP!B13</f>
        <v/>
      </c>
      <c r="C25" s="656" t="str">
        <f ca="1">Notenbogen!Y20</f>
        <v/>
      </c>
      <c r="D25" s="658" t="str">
        <f ca="1">Notenbogen!Z20</f>
        <v/>
      </c>
      <c r="E25" s="660" t="str">
        <f ca="1">Notenbogen!AA20</f>
        <v/>
      </c>
      <c r="F25" s="450"/>
      <c r="G25" s="432"/>
      <c r="H25" s="432"/>
      <c r="I25" s="432"/>
      <c r="J25" s="432"/>
      <c r="K25" s="432"/>
      <c r="L25" s="432"/>
      <c r="M25" s="434" t="str">
        <f ca="1">IF(B25="","",SUM(F25:L25))</f>
        <v/>
      </c>
      <c r="N25" s="435"/>
      <c r="O25" s="436"/>
      <c r="P25" s="435"/>
      <c r="Q25" s="437"/>
      <c r="R25" s="436"/>
      <c r="S25" s="451" t="str">
        <f ca="1">IF(B25="","",SUM(N25:R25))</f>
        <v/>
      </c>
      <c r="T25" s="452" t="str">
        <f ca="1">IF(B25="","",ROUND(SUM(S25,M25),0))</f>
        <v/>
      </c>
      <c r="U25" s="440" t="str">
        <f ca="1">IF(T25="","",IF(AP!$C$42="BE",VLOOKUP(T25,NB!$V$1424:$Y$1439,4,TRUE),T25))</f>
        <v/>
      </c>
      <c r="V25" s="626"/>
      <c r="W25" s="628"/>
      <c r="X25" s="630"/>
      <c r="Y25" s="632" t="str">
        <f ca="1">IF(B25="","",SUM(V25:X25))</f>
        <v/>
      </c>
      <c r="Z25" s="634" t="str">
        <f ca="1">IF(B25="","",IF(ISBLANK(V25),"",IF(AVERAGE(V25:X25)&lt;10,LEFT(AVERAGE(V25:X25),4),LEFT(AVERAGE(V25:X25),5))))</f>
        <v/>
      </c>
      <c r="AA25" s="636" t="str">
        <f ca="1">IF(B25="","",IF(Z25="","",IF(LEFT(Z25,1)="0",0,ROUND(Z25,0))))</f>
        <v/>
      </c>
      <c r="AB25" s="441" t="str">
        <f ca="1">IF(B25="","",ROUNDUP(AVERAGE(U25,U25,AA25),2))</f>
        <v/>
      </c>
      <c r="AC25" s="442" t="str">
        <f ca="1">IF(B25="","",IF(TRUNC(AB25,0)=0,0,ROUND(AB25,0)))</f>
        <v/>
      </c>
    </row>
    <row r="26" spans="1:29" ht="13.5" customHeight="1" thickBot="1" x14ac:dyDescent="0.25">
      <c r="A26" s="653"/>
      <c r="B26" s="655"/>
      <c r="C26" s="657"/>
      <c r="D26" s="659"/>
      <c r="E26" s="661"/>
      <c r="F26" s="454"/>
      <c r="G26" s="444"/>
      <c r="H26" s="444"/>
      <c r="I26" s="444"/>
      <c r="J26" s="444"/>
      <c r="K26" s="444"/>
      <c r="L26" s="444"/>
      <c r="M26" s="445" t="str">
        <f ca="1">IF(B25="","",SUM(F26:L26))</f>
        <v/>
      </c>
      <c r="N26" s="444"/>
      <c r="O26" s="444"/>
      <c r="P26" s="455"/>
      <c r="Q26" s="444"/>
      <c r="R26" s="456"/>
      <c r="S26" s="446" t="str">
        <f ca="1">IF(B25="","",SUM(N26:R26))</f>
        <v/>
      </c>
      <c r="T26" s="447" t="str">
        <f ca="1">IF(B25="","",ROUND(SUM(S26,M26),0))</f>
        <v/>
      </c>
      <c r="U26" s="463" t="str">
        <f ca="1">IF(T26="","",IF(AP!$C$42="BE",VLOOKUP(T26,NB!$V$1424:$Y$1439,4,TRUE),T26))</f>
        <v/>
      </c>
      <c r="V26" s="627"/>
      <c r="W26" s="629"/>
      <c r="X26" s="631"/>
      <c r="Y26" s="633"/>
      <c r="Z26" s="635"/>
      <c r="AA26" s="637"/>
      <c r="AB26" s="449" t="str">
        <f ca="1">IF(B25="","",ROUNDUP(AVERAGE(U26,U26,AA25),2))</f>
        <v/>
      </c>
      <c r="AC26" s="448" t="str">
        <f ca="1">IF(B25="","",IF(TRUNC(AB26,0)=0,0,ROUND(AB26,0)))</f>
        <v/>
      </c>
    </row>
    <row r="27" spans="1:29" ht="12.75" customHeight="1" x14ac:dyDescent="0.2">
      <c r="A27" s="642">
        <f>Notenbogen!A21</f>
        <v>9</v>
      </c>
      <c r="B27" s="644" t="str">
        <f ca="1">+AP!B14</f>
        <v/>
      </c>
      <c r="C27" s="646" t="str">
        <f ca="1">Notenbogen!Y22</f>
        <v/>
      </c>
      <c r="D27" s="648" t="str">
        <f ca="1">Notenbogen!Z22</f>
        <v/>
      </c>
      <c r="E27" s="650" t="str">
        <f ca="1">Notenbogen!AA22</f>
        <v/>
      </c>
      <c r="F27" s="450"/>
      <c r="G27" s="432"/>
      <c r="H27" s="432"/>
      <c r="I27" s="432"/>
      <c r="J27" s="432"/>
      <c r="K27" s="432"/>
      <c r="L27" s="432"/>
      <c r="M27" s="434" t="str">
        <f ca="1">IF(B27="","",SUM(F27:L27))</f>
        <v/>
      </c>
      <c r="N27" s="435"/>
      <c r="O27" s="436"/>
      <c r="P27" s="435"/>
      <c r="Q27" s="437"/>
      <c r="R27" s="436"/>
      <c r="S27" s="451" t="str">
        <f ca="1">IF(B27="","",SUM(N27:R27))</f>
        <v/>
      </c>
      <c r="T27" s="452" t="str">
        <f ca="1">IF(B27="","",ROUND(SUM(S27,M27),0))</f>
        <v/>
      </c>
      <c r="U27" s="440" t="str">
        <f ca="1">IF(T27="","",IF(AP!$C$42="BE",VLOOKUP(T27,NB!$V$1424:$Y$1439,4,TRUE),T27))</f>
        <v/>
      </c>
      <c r="V27" s="626"/>
      <c r="W27" s="628"/>
      <c r="X27" s="630"/>
      <c r="Y27" s="632" t="str">
        <f ca="1">IF(B27="","",SUM(V27:X27))</f>
        <v/>
      </c>
      <c r="Z27" s="634" t="str">
        <f ca="1">IF(B27="","",IF(ISBLANK(V27),"",IF(AVERAGE(V27:X27)&lt;10,LEFT(AVERAGE(V27:X27),4),LEFT(AVERAGE(V27:X27),5))))</f>
        <v/>
      </c>
      <c r="AA27" s="636" t="str">
        <f ca="1">IF(B27="","",IF(Z27="","",IF(LEFT(Z27,1)="0",0,ROUND(Z27,0))))</f>
        <v/>
      </c>
      <c r="AB27" s="441" t="str">
        <f ca="1">IF(B27="","",ROUNDUP(AVERAGE(U27,U27,AA27),2))</f>
        <v/>
      </c>
      <c r="AC27" s="442" t="str">
        <f ca="1">IF(B27="","",IF(TRUNC(AB27,0)=0,0,ROUND(AB27,0)))</f>
        <v/>
      </c>
    </row>
    <row r="28" spans="1:29" ht="13.5" customHeight="1" thickBot="1" x14ac:dyDescent="0.25">
      <c r="A28" s="643"/>
      <c r="B28" s="645"/>
      <c r="C28" s="647"/>
      <c r="D28" s="649"/>
      <c r="E28" s="651"/>
      <c r="F28" s="454"/>
      <c r="G28" s="444"/>
      <c r="H28" s="444"/>
      <c r="I28" s="444"/>
      <c r="J28" s="444"/>
      <c r="K28" s="444"/>
      <c r="L28" s="444"/>
      <c r="M28" s="445" t="str">
        <f ca="1">IF(B27="","",SUM(F28:L28))</f>
        <v/>
      </c>
      <c r="N28" s="444"/>
      <c r="O28" s="444"/>
      <c r="P28" s="455"/>
      <c r="Q28" s="444"/>
      <c r="R28" s="456"/>
      <c r="S28" s="446" t="str">
        <f ca="1">IF(B27="","",SUM(N28:R28))</f>
        <v/>
      </c>
      <c r="T28" s="447" t="str">
        <f ca="1">IF(B27="","",ROUND(SUM(S28,M28),0))</f>
        <v/>
      </c>
      <c r="U28" s="463" t="str">
        <f ca="1">IF(T28="","",IF(AP!$C$42="BE",VLOOKUP(T28,NB!$V$1424:$Y$1439,4,TRUE),T28))</f>
        <v/>
      </c>
      <c r="V28" s="627"/>
      <c r="W28" s="629"/>
      <c r="X28" s="631"/>
      <c r="Y28" s="633"/>
      <c r="Z28" s="635"/>
      <c r="AA28" s="637"/>
      <c r="AB28" s="449" t="str">
        <f ca="1">IF(B27="","",ROUNDUP(AVERAGE(U28,U28,AA27),2))</f>
        <v/>
      </c>
      <c r="AC28" s="448" t="str">
        <f ca="1">IF(B27="","",IF(TRUNC(AB28,0)=0,0,ROUND(AB28,0)))</f>
        <v/>
      </c>
    </row>
    <row r="29" spans="1:29" ht="12.75" customHeight="1" x14ac:dyDescent="0.2">
      <c r="A29" s="652">
        <f>Notenbogen!A23</f>
        <v>10</v>
      </c>
      <c r="B29" s="654" t="str">
        <f ca="1">+AP!B15</f>
        <v/>
      </c>
      <c r="C29" s="656" t="str">
        <f ca="1">Notenbogen!Y24</f>
        <v/>
      </c>
      <c r="D29" s="658" t="str">
        <f ca="1">Notenbogen!Z24</f>
        <v/>
      </c>
      <c r="E29" s="660" t="str">
        <f ca="1">Notenbogen!AA24</f>
        <v/>
      </c>
      <c r="F29" s="450"/>
      <c r="G29" s="432"/>
      <c r="H29" s="432"/>
      <c r="I29" s="432"/>
      <c r="J29" s="432"/>
      <c r="K29" s="432"/>
      <c r="L29" s="432"/>
      <c r="M29" s="434" t="str">
        <f ca="1">IF(B29="","",SUM(F29:L29))</f>
        <v/>
      </c>
      <c r="N29" s="435"/>
      <c r="O29" s="436"/>
      <c r="P29" s="435"/>
      <c r="Q29" s="437"/>
      <c r="R29" s="436"/>
      <c r="S29" s="451" t="str">
        <f ca="1">IF(B29="","",SUM(N29:R29))</f>
        <v/>
      </c>
      <c r="T29" s="452" t="str">
        <f ca="1">IF(B29="","",ROUND(SUM(S29,M29),0))</f>
        <v/>
      </c>
      <c r="U29" s="440" t="str">
        <f ca="1">IF(T29="","",IF(AP!$C$42="BE",VLOOKUP(T29,NB!$V$1424:$Y$1439,4,TRUE),T29))</f>
        <v/>
      </c>
      <c r="V29" s="626"/>
      <c r="W29" s="628"/>
      <c r="X29" s="630"/>
      <c r="Y29" s="632" t="str">
        <f ca="1">IF(B29="","",SUM(V29:X29))</f>
        <v/>
      </c>
      <c r="Z29" s="634" t="str">
        <f ca="1">IF(B29="","",IF(ISBLANK(V29),"",IF(AVERAGE(V29:X29)&lt;10,LEFT(AVERAGE(V29:X29),4),LEFT(AVERAGE(V29:X29),5))))</f>
        <v/>
      </c>
      <c r="AA29" s="636" t="str">
        <f ca="1">IF(B29="","",IF(Z29="","",IF(LEFT(Z29,1)="0",0,ROUND(Z29,0))))</f>
        <v/>
      </c>
      <c r="AB29" s="441" t="str">
        <f ca="1">IF(B29="","",ROUNDUP(AVERAGE(U29,U29,AA29),2))</f>
        <v/>
      </c>
      <c r="AC29" s="442" t="str">
        <f ca="1">IF(B29="","",IF(TRUNC(AB29,0)=0,0,ROUND(AB29,0)))</f>
        <v/>
      </c>
    </row>
    <row r="30" spans="1:29" ht="13.5" customHeight="1" thickBot="1" x14ac:dyDescent="0.25">
      <c r="A30" s="653"/>
      <c r="B30" s="655"/>
      <c r="C30" s="657"/>
      <c r="D30" s="659"/>
      <c r="E30" s="661"/>
      <c r="F30" s="454"/>
      <c r="G30" s="444"/>
      <c r="H30" s="444"/>
      <c r="I30" s="444"/>
      <c r="J30" s="444"/>
      <c r="K30" s="444"/>
      <c r="L30" s="444"/>
      <c r="M30" s="445" t="str">
        <f ca="1">IF(B29="","",SUM(F30:L30))</f>
        <v/>
      </c>
      <c r="N30" s="444"/>
      <c r="O30" s="444"/>
      <c r="P30" s="455"/>
      <c r="Q30" s="444"/>
      <c r="R30" s="456"/>
      <c r="S30" s="446" t="str">
        <f ca="1">IF(B29="","",SUM(N30:R30))</f>
        <v/>
      </c>
      <c r="T30" s="447" t="str">
        <f ca="1">IF(B29="","",ROUND(SUM(S30,M30),0))</f>
        <v/>
      </c>
      <c r="U30" s="463" t="str">
        <f ca="1">IF(T30="","",IF(AP!$C$42="BE",VLOOKUP(T30,NB!$V$1424:$Y$1439,4,TRUE),T30))</f>
        <v/>
      </c>
      <c r="V30" s="627"/>
      <c r="W30" s="629"/>
      <c r="X30" s="631"/>
      <c r="Y30" s="633"/>
      <c r="Z30" s="635"/>
      <c r="AA30" s="637"/>
      <c r="AB30" s="449" t="str">
        <f ca="1">IF(B29="","",ROUNDUP(AVERAGE(U30,U30,AA29),2))</f>
        <v/>
      </c>
      <c r="AC30" s="448" t="str">
        <f ca="1">IF(B29="","",IF(TRUNC(AB30,0)=0,0,ROUND(AB30,0)))</f>
        <v/>
      </c>
    </row>
    <row r="31" spans="1:29" ht="12.75" customHeight="1" x14ac:dyDescent="0.2">
      <c r="A31" s="642">
        <f>Notenbogen!A25</f>
        <v>11</v>
      </c>
      <c r="B31" s="644" t="str">
        <f ca="1">+AP!B16</f>
        <v/>
      </c>
      <c r="C31" s="646" t="str">
        <f ca="1">Notenbogen!Y26</f>
        <v/>
      </c>
      <c r="D31" s="648" t="str">
        <f ca="1">Notenbogen!Z26</f>
        <v/>
      </c>
      <c r="E31" s="650" t="str">
        <f ca="1">Notenbogen!AA26</f>
        <v/>
      </c>
      <c r="F31" s="450"/>
      <c r="G31" s="432"/>
      <c r="H31" s="432"/>
      <c r="I31" s="432"/>
      <c r="J31" s="432"/>
      <c r="K31" s="432"/>
      <c r="L31" s="432"/>
      <c r="M31" s="434" t="str">
        <f ca="1">IF(B31="","",SUM(F31:L31))</f>
        <v/>
      </c>
      <c r="N31" s="435"/>
      <c r="O31" s="436"/>
      <c r="P31" s="435"/>
      <c r="Q31" s="437"/>
      <c r="R31" s="436"/>
      <c r="S31" s="451" t="str">
        <f ca="1">IF(B31="","",SUM(N31:R31))</f>
        <v/>
      </c>
      <c r="T31" s="452" t="str">
        <f ca="1">IF(B31="","",ROUND(SUM(S31,M31),0))</f>
        <v/>
      </c>
      <c r="U31" s="440" t="str">
        <f ca="1">IF(T31="","",IF(AP!$C$42="BE",VLOOKUP(T31,NB!$V$1424:$Y$1439,4,TRUE),T31))</f>
        <v/>
      </c>
      <c r="V31" s="626"/>
      <c r="W31" s="628"/>
      <c r="X31" s="630"/>
      <c r="Y31" s="632" t="str">
        <f ca="1">IF(B31="","",SUM(V31:X31))</f>
        <v/>
      </c>
      <c r="Z31" s="634" t="str">
        <f ca="1">IF(B31="","",IF(ISBLANK(V31),"",IF(AVERAGE(V31:X31)&lt;10,LEFT(AVERAGE(V31:X31),4),LEFT(AVERAGE(V31:X31),5))))</f>
        <v/>
      </c>
      <c r="AA31" s="636" t="str">
        <f ca="1">IF(B31="","",IF(Z31="","",IF(LEFT(Z31,1)="0",0,ROUND(Z31,0))))</f>
        <v/>
      </c>
      <c r="AB31" s="441" t="str">
        <f ca="1">IF(B31="","",ROUNDUP(AVERAGE(U31,U31,AA31),2))</f>
        <v/>
      </c>
      <c r="AC31" s="442" t="str">
        <f ca="1">IF(B31="","",IF(TRUNC(AB31,0)=0,0,ROUND(AB31,0)))</f>
        <v/>
      </c>
    </row>
    <row r="32" spans="1:29" ht="13.5" customHeight="1" thickBot="1" x14ac:dyDescent="0.25">
      <c r="A32" s="643"/>
      <c r="B32" s="645"/>
      <c r="C32" s="647"/>
      <c r="D32" s="649"/>
      <c r="E32" s="651"/>
      <c r="F32" s="454"/>
      <c r="G32" s="444"/>
      <c r="H32" s="444"/>
      <c r="I32" s="444"/>
      <c r="J32" s="444"/>
      <c r="K32" s="444"/>
      <c r="L32" s="444"/>
      <c r="M32" s="445" t="str">
        <f ca="1">IF(B31="","",SUM(F32:L32))</f>
        <v/>
      </c>
      <c r="N32" s="444"/>
      <c r="O32" s="444"/>
      <c r="P32" s="455"/>
      <c r="Q32" s="444"/>
      <c r="R32" s="456"/>
      <c r="S32" s="446" t="str">
        <f ca="1">IF(B31="","",SUM(N32:R32))</f>
        <v/>
      </c>
      <c r="T32" s="447" t="str">
        <f ca="1">IF(B31="","",ROUND(SUM(S32,M32),0))</f>
        <v/>
      </c>
      <c r="U32" s="463" t="str">
        <f ca="1">IF(T32="","",IF(AP!$C$42="BE",VLOOKUP(T32,NB!$V$1424:$Y$1439,4,TRUE),T32))</f>
        <v/>
      </c>
      <c r="V32" s="627"/>
      <c r="W32" s="629"/>
      <c r="X32" s="631"/>
      <c r="Y32" s="633"/>
      <c r="Z32" s="635"/>
      <c r="AA32" s="637"/>
      <c r="AB32" s="449" t="str">
        <f ca="1">IF(B31="","",ROUNDUP(AVERAGE(U32,U32,AA31),2))</f>
        <v/>
      </c>
      <c r="AC32" s="448" t="str">
        <f ca="1">IF(B31="","",IF(TRUNC(AB32,0)=0,0,ROUND(AB32,0)))</f>
        <v/>
      </c>
    </row>
    <row r="33" spans="1:29" ht="12.75" customHeight="1" x14ac:dyDescent="0.2">
      <c r="A33" s="652">
        <f>Notenbogen!A27</f>
        <v>12</v>
      </c>
      <c r="B33" s="654" t="str">
        <f ca="1">+AP!B17</f>
        <v/>
      </c>
      <c r="C33" s="656" t="str">
        <f ca="1">Notenbogen!Y28</f>
        <v/>
      </c>
      <c r="D33" s="658" t="str">
        <f ca="1">Notenbogen!Z28</f>
        <v/>
      </c>
      <c r="E33" s="660" t="str">
        <f ca="1">Notenbogen!AA28</f>
        <v/>
      </c>
      <c r="F33" s="450"/>
      <c r="G33" s="432"/>
      <c r="H33" s="432"/>
      <c r="I33" s="432"/>
      <c r="J33" s="432"/>
      <c r="K33" s="432"/>
      <c r="L33" s="432"/>
      <c r="M33" s="434" t="str">
        <f ca="1">IF(B33="","",SUM(F33:L33))</f>
        <v/>
      </c>
      <c r="N33" s="435"/>
      <c r="O33" s="436"/>
      <c r="P33" s="435"/>
      <c r="Q33" s="437"/>
      <c r="R33" s="436"/>
      <c r="S33" s="451" t="str">
        <f ca="1">IF(B33="","",SUM(N33:R33))</f>
        <v/>
      </c>
      <c r="T33" s="452" t="str">
        <f ca="1">IF(B33="","",ROUND(SUM(S33,M33),0))</f>
        <v/>
      </c>
      <c r="U33" s="440" t="str">
        <f ca="1">IF(T33="","",IF(AP!$C$42="BE",VLOOKUP(T33,NB!$V$1424:$Y$1439,4,TRUE),T33))</f>
        <v/>
      </c>
      <c r="V33" s="626"/>
      <c r="W33" s="628"/>
      <c r="X33" s="630"/>
      <c r="Y33" s="632" t="str">
        <f ca="1">IF(B33="","",SUM(V33:X33))</f>
        <v/>
      </c>
      <c r="Z33" s="634" t="str">
        <f ca="1">IF(B33="","",IF(ISBLANK(V33),"",IF(AVERAGE(V33:X33)&lt;10,LEFT(AVERAGE(V33:X33),4),LEFT(AVERAGE(V33:X33),5))))</f>
        <v/>
      </c>
      <c r="AA33" s="636" t="str">
        <f ca="1">IF(B33="","",IF(Z33="","",IF(LEFT(Z33,1)="0",0,ROUND(Z33,0))))</f>
        <v/>
      </c>
      <c r="AB33" s="441" t="str">
        <f ca="1">IF(B33="","",ROUNDUP(AVERAGE(U33,U33,AA33),2))</f>
        <v/>
      </c>
      <c r="AC33" s="442" t="str">
        <f ca="1">IF(B33="","",IF(TRUNC(AB33,0)=0,0,ROUND(AB33,0)))</f>
        <v/>
      </c>
    </row>
    <row r="34" spans="1:29" ht="13.5" customHeight="1" thickBot="1" x14ac:dyDescent="0.25">
      <c r="A34" s="653"/>
      <c r="B34" s="655"/>
      <c r="C34" s="657"/>
      <c r="D34" s="659"/>
      <c r="E34" s="661"/>
      <c r="F34" s="454"/>
      <c r="G34" s="444"/>
      <c r="H34" s="444"/>
      <c r="I34" s="444"/>
      <c r="J34" s="444"/>
      <c r="K34" s="444"/>
      <c r="L34" s="444"/>
      <c r="M34" s="445" t="str">
        <f ca="1">IF(B33="","",SUM(F34:L34))</f>
        <v/>
      </c>
      <c r="N34" s="444"/>
      <c r="O34" s="444"/>
      <c r="P34" s="455"/>
      <c r="Q34" s="444"/>
      <c r="R34" s="456"/>
      <c r="S34" s="446" t="str">
        <f ca="1">IF(B33="","",SUM(N34:R34))</f>
        <v/>
      </c>
      <c r="T34" s="447" t="str">
        <f ca="1">IF(B33="","",ROUND(SUM(S34,M34),0))</f>
        <v/>
      </c>
      <c r="U34" s="463" t="str">
        <f ca="1">IF(T34="","",IF(AP!$C$42="BE",VLOOKUP(T34,NB!$V$1424:$Y$1439,4,TRUE),T34))</f>
        <v/>
      </c>
      <c r="V34" s="627"/>
      <c r="W34" s="629"/>
      <c r="X34" s="631"/>
      <c r="Y34" s="633"/>
      <c r="Z34" s="635"/>
      <c r="AA34" s="637"/>
      <c r="AB34" s="449" t="str">
        <f ca="1">IF(B33="","",ROUNDUP(AVERAGE(U34,U34,AA33),2))</f>
        <v/>
      </c>
      <c r="AC34" s="448" t="str">
        <f ca="1">IF(B33="","",IF(TRUNC(AB34,0)=0,0,ROUND(AB34,0)))</f>
        <v/>
      </c>
    </row>
    <row r="35" spans="1:29" ht="12.75" customHeight="1" x14ac:dyDescent="0.2">
      <c r="A35" s="642">
        <f>Notenbogen!A29</f>
        <v>13</v>
      </c>
      <c r="B35" s="644" t="str">
        <f ca="1">+AP!B18</f>
        <v/>
      </c>
      <c r="C35" s="646" t="str">
        <f ca="1">Notenbogen!Y30</f>
        <v/>
      </c>
      <c r="D35" s="648" t="str">
        <f ca="1">Notenbogen!Z30</f>
        <v/>
      </c>
      <c r="E35" s="650" t="str">
        <f ca="1">Notenbogen!AA30</f>
        <v/>
      </c>
      <c r="F35" s="450"/>
      <c r="G35" s="432"/>
      <c r="H35" s="432"/>
      <c r="I35" s="432"/>
      <c r="J35" s="432"/>
      <c r="K35" s="432"/>
      <c r="L35" s="432"/>
      <c r="M35" s="434" t="str">
        <f ca="1">IF(B35="","",SUM(F35:L35))</f>
        <v/>
      </c>
      <c r="N35" s="435"/>
      <c r="O35" s="436"/>
      <c r="P35" s="435"/>
      <c r="Q35" s="437"/>
      <c r="R35" s="436"/>
      <c r="S35" s="451" t="str">
        <f ca="1">IF(B35="","",SUM(N35:R35))</f>
        <v/>
      </c>
      <c r="T35" s="452" t="str">
        <f ca="1">IF(B35="","",ROUND(SUM(S35,M35),0))</f>
        <v/>
      </c>
      <c r="U35" s="440" t="str">
        <f ca="1">IF(T35="","",IF(AP!$C$42="BE",VLOOKUP(T35,NB!$V$1424:$Y$1439,4,TRUE),T35))</f>
        <v/>
      </c>
      <c r="V35" s="626"/>
      <c r="W35" s="628"/>
      <c r="X35" s="630"/>
      <c r="Y35" s="632" t="str">
        <f ca="1">IF(B35="","",SUM(V35:X35))</f>
        <v/>
      </c>
      <c r="Z35" s="634" t="str">
        <f ca="1">IF(B35="","",IF(ISBLANK(V35),"",IF(AVERAGE(V35:X35)&lt;10,LEFT(AVERAGE(V35:X35),4),LEFT(AVERAGE(V35:X35),5))))</f>
        <v/>
      </c>
      <c r="AA35" s="636" t="str">
        <f ca="1">IF(B35="","",IF(Z35="","",IF(LEFT(Z35,1)="0",0,ROUND(Z35,0))))</f>
        <v/>
      </c>
      <c r="AB35" s="441" t="str">
        <f ca="1">IF(B35="","",ROUNDUP(AVERAGE(U35,U35,AA35),2))</f>
        <v/>
      </c>
      <c r="AC35" s="442" t="str">
        <f ca="1">IF(B35="","",IF(TRUNC(AB35,0)=0,0,ROUND(AB35,0)))</f>
        <v/>
      </c>
    </row>
    <row r="36" spans="1:29" ht="13.5" customHeight="1" thickBot="1" x14ac:dyDescent="0.25">
      <c r="A36" s="643"/>
      <c r="B36" s="645"/>
      <c r="C36" s="647"/>
      <c r="D36" s="649"/>
      <c r="E36" s="651"/>
      <c r="F36" s="454"/>
      <c r="G36" s="444"/>
      <c r="H36" s="444"/>
      <c r="I36" s="444"/>
      <c r="J36" s="444"/>
      <c r="K36" s="444"/>
      <c r="L36" s="444"/>
      <c r="M36" s="445" t="str">
        <f ca="1">IF(B35="","",SUM(F36:L36))</f>
        <v/>
      </c>
      <c r="N36" s="444"/>
      <c r="O36" s="444"/>
      <c r="P36" s="455"/>
      <c r="Q36" s="444"/>
      <c r="R36" s="456"/>
      <c r="S36" s="446" t="str">
        <f ca="1">IF(B35="","",SUM(N36:R36))</f>
        <v/>
      </c>
      <c r="T36" s="447" t="str">
        <f ca="1">IF(B35="","",ROUND(SUM(S36,M36),0))</f>
        <v/>
      </c>
      <c r="U36" s="463" t="str">
        <f ca="1">IF(T36="","",IF(AP!$C$42="BE",VLOOKUP(T36,NB!$V$1424:$Y$1439,4,TRUE),T36))</f>
        <v/>
      </c>
      <c r="V36" s="627"/>
      <c r="W36" s="629"/>
      <c r="X36" s="631"/>
      <c r="Y36" s="633"/>
      <c r="Z36" s="635"/>
      <c r="AA36" s="637"/>
      <c r="AB36" s="449" t="str">
        <f ca="1">IF(B35="","",ROUNDUP(AVERAGE(U36,U36,AA35),2))</f>
        <v/>
      </c>
      <c r="AC36" s="448" t="str">
        <f ca="1">IF(B35="","",IF(TRUNC(AB36,0)=0,0,ROUND(AB36,0)))</f>
        <v/>
      </c>
    </row>
    <row r="37" spans="1:29" ht="12.75" customHeight="1" x14ac:dyDescent="0.2">
      <c r="A37" s="652">
        <f>Notenbogen!A31</f>
        <v>14</v>
      </c>
      <c r="B37" s="654" t="str">
        <f ca="1">+AP!B19</f>
        <v/>
      </c>
      <c r="C37" s="656" t="str">
        <f ca="1">Notenbogen!Y32</f>
        <v/>
      </c>
      <c r="D37" s="658" t="str">
        <f ca="1">Notenbogen!Z32</f>
        <v/>
      </c>
      <c r="E37" s="660" t="str">
        <f ca="1">Notenbogen!AA32</f>
        <v/>
      </c>
      <c r="F37" s="450"/>
      <c r="G37" s="432"/>
      <c r="H37" s="432"/>
      <c r="I37" s="432"/>
      <c r="J37" s="432"/>
      <c r="K37" s="432"/>
      <c r="L37" s="432"/>
      <c r="M37" s="434" t="str">
        <f ca="1">IF(B37="","",SUM(F37:L37))</f>
        <v/>
      </c>
      <c r="N37" s="435"/>
      <c r="O37" s="436"/>
      <c r="P37" s="435"/>
      <c r="Q37" s="437"/>
      <c r="R37" s="436"/>
      <c r="S37" s="451" t="str">
        <f ca="1">IF(B37="","",SUM(N37:R37))</f>
        <v/>
      </c>
      <c r="T37" s="452" t="str">
        <f ca="1">IF(B37="","",ROUND(SUM(S37,M37),0))</f>
        <v/>
      </c>
      <c r="U37" s="440" t="str">
        <f ca="1">IF(T37="","",IF(AP!$C$42="BE",VLOOKUP(T37,NB!$V$1424:$Y$1439,4,TRUE),T37))</f>
        <v/>
      </c>
      <c r="V37" s="626"/>
      <c r="W37" s="628"/>
      <c r="X37" s="630"/>
      <c r="Y37" s="632" t="str">
        <f ca="1">IF(B37="","",SUM(V37:X37))</f>
        <v/>
      </c>
      <c r="Z37" s="634" t="str">
        <f ca="1">IF(B37="","",IF(ISBLANK(V37),"",IF(AVERAGE(V37:X37)&lt;10,LEFT(AVERAGE(V37:X37),4),LEFT(AVERAGE(V37:X37),5))))</f>
        <v/>
      </c>
      <c r="AA37" s="636" t="str">
        <f ca="1">IF(B37="","",IF(Z37="","",IF(LEFT(Z37,1)="0",0,ROUND(Z37,0))))</f>
        <v/>
      </c>
      <c r="AB37" s="441" t="str">
        <f ca="1">IF(B37="","",ROUNDUP(AVERAGE(U37,U37,AA37),2))</f>
        <v/>
      </c>
      <c r="AC37" s="442" t="str">
        <f ca="1">IF(B37="","",IF(TRUNC(AB37,0)=0,0,ROUND(AB37,0)))</f>
        <v/>
      </c>
    </row>
    <row r="38" spans="1:29" ht="13.5" customHeight="1" thickBot="1" x14ac:dyDescent="0.25">
      <c r="A38" s="653"/>
      <c r="B38" s="655"/>
      <c r="C38" s="657"/>
      <c r="D38" s="659"/>
      <c r="E38" s="661"/>
      <c r="F38" s="454"/>
      <c r="G38" s="444"/>
      <c r="H38" s="444"/>
      <c r="I38" s="444"/>
      <c r="J38" s="444"/>
      <c r="K38" s="444"/>
      <c r="L38" s="444"/>
      <c r="M38" s="445" t="str">
        <f ca="1">IF(B37="","",SUM(F38:L38))</f>
        <v/>
      </c>
      <c r="N38" s="444"/>
      <c r="O38" s="444"/>
      <c r="P38" s="455"/>
      <c r="Q38" s="444"/>
      <c r="R38" s="456"/>
      <c r="S38" s="446" t="str">
        <f ca="1">IF(B37="","",SUM(N38:R38))</f>
        <v/>
      </c>
      <c r="T38" s="447" t="str">
        <f ca="1">IF(B37="","",ROUND(SUM(S38,M38),0))</f>
        <v/>
      </c>
      <c r="U38" s="463" t="str">
        <f ca="1">IF(T38="","",IF(AP!$C$42="BE",VLOOKUP(T38,NB!$V$1424:$Y$1439,4,TRUE),T38))</f>
        <v/>
      </c>
      <c r="V38" s="627"/>
      <c r="W38" s="629"/>
      <c r="X38" s="631"/>
      <c r="Y38" s="633"/>
      <c r="Z38" s="635"/>
      <c r="AA38" s="637"/>
      <c r="AB38" s="449" t="str">
        <f ca="1">IF(B37="","",ROUNDUP(AVERAGE(U38,U38,AA37),2))</f>
        <v/>
      </c>
      <c r="AC38" s="448" t="str">
        <f ca="1">IF(B37="","",IF(TRUNC(AB38,0)=0,0,ROUND(AB38,0)))</f>
        <v/>
      </c>
    </row>
    <row r="39" spans="1:29" ht="12.75" customHeight="1" x14ac:dyDescent="0.2">
      <c r="A39" s="642">
        <f>Notenbogen!A33</f>
        <v>15</v>
      </c>
      <c r="B39" s="644" t="str">
        <f ca="1">+AP!B20</f>
        <v/>
      </c>
      <c r="C39" s="646" t="str">
        <f ca="1">Notenbogen!Y34</f>
        <v/>
      </c>
      <c r="D39" s="648" t="str">
        <f ca="1">Notenbogen!Z34</f>
        <v/>
      </c>
      <c r="E39" s="650" t="str">
        <f ca="1">Notenbogen!AA34</f>
        <v/>
      </c>
      <c r="F39" s="450"/>
      <c r="G39" s="432"/>
      <c r="H39" s="432"/>
      <c r="I39" s="432"/>
      <c r="J39" s="432"/>
      <c r="K39" s="432"/>
      <c r="L39" s="432"/>
      <c r="M39" s="434" t="str">
        <f ca="1">IF(B39="","",SUM(F39:L39))</f>
        <v/>
      </c>
      <c r="N39" s="435"/>
      <c r="O39" s="436"/>
      <c r="P39" s="435"/>
      <c r="Q39" s="437"/>
      <c r="R39" s="436"/>
      <c r="S39" s="451" t="str">
        <f ca="1">IF(B39="","",SUM(N39:R39))</f>
        <v/>
      </c>
      <c r="T39" s="452" t="str">
        <f ca="1">IF(B39="","",ROUND(SUM(S39,M39),0))</f>
        <v/>
      </c>
      <c r="U39" s="440" t="str">
        <f ca="1">IF(T39="","",IF(AP!$C$42="BE",VLOOKUP(T39,NB!$V$1424:$Y$1439,4,TRUE),T39))</f>
        <v/>
      </c>
      <c r="V39" s="641"/>
      <c r="W39" s="638"/>
      <c r="X39" s="639"/>
      <c r="Y39" s="640" t="str">
        <f ca="1">IF(B39="","",SUM(V39:X39))</f>
        <v/>
      </c>
      <c r="Z39" s="634" t="str">
        <f ca="1">IF(B39="","",IF(ISBLANK(V39),"",IF(AVERAGE(V39:X39)&lt;10,LEFT(AVERAGE(V39:X39),4),LEFT(AVERAGE(V39:X39),5))))</f>
        <v/>
      </c>
      <c r="AA39" s="636" t="str">
        <f ca="1">IF(B39="","",IF(Z39="","",IF(LEFT(Z39,1)="0",0,ROUND(Z39,0))))</f>
        <v/>
      </c>
      <c r="AB39" s="441" t="str">
        <f ca="1">IF(B39="","",ROUNDUP(AVERAGE(U39,U39,AA39),2))</f>
        <v/>
      </c>
      <c r="AC39" s="442" t="str">
        <f ca="1">IF(B39="","",IF(TRUNC(AB39,0)=0,0,ROUND(AB39,0)))</f>
        <v/>
      </c>
    </row>
    <row r="40" spans="1:29" ht="13.5" customHeight="1" thickBot="1" x14ac:dyDescent="0.25">
      <c r="A40" s="643"/>
      <c r="B40" s="645"/>
      <c r="C40" s="647"/>
      <c r="D40" s="649"/>
      <c r="E40" s="651"/>
      <c r="F40" s="454"/>
      <c r="G40" s="444"/>
      <c r="H40" s="444"/>
      <c r="I40" s="444"/>
      <c r="J40" s="444"/>
      <c r="K40" s="444"/>
      <c r="L40" s="444"/>
      <c r="M40" s="445" t="str">
        <f ca="1">IF(B39="","",SUM(F40:L40))</f>
        <v/>
      </c>
      <c r="N40" s="444"/>
      <c r="O40" s="444"/>
      <c r="P40" s="455"/>
      <c r="Q40" s="444"/>
      <c r="R40" s="456"/>
      <c r="S40" s="446" t="str">
        <f ca="1">IF(B39="","",SUM(N40:R40))</f>
        <v/>
      </c>
      <c r="T40" s="447" t="str">
        <f ca="1">IF(B39="","",ROUND(SUM(S40,M40),0))</f>
        <v/>
      </c>
      <c r="U40" s="463" t="str">
        <f ca="1">IF(T40="","",IF(AP!$C$42="BE",VLOOKUP(T40,NB!$V$1424:$Y$1439,4,TRUE),T40))</f>
        <v/>
      </c>
      <c r="V40" s="627"/>
      <c r="W40" s="629"/>
      <c r="X40" s="631"/>
      <c r="Y40" s="633"/>
      <c r="Z40" s="635"/>
      <c r="AA40" s="637"/>
      <c r="AB40" s="449" t="str">
        <f ca="1">IF(B39="","",ROUNDUP(AVERAGE(U40,U40,AA39),2))</f>
        <v/>
      </c>
      <c r="AC40" s="448" t="str">
        <f ca="1">IF(B39="","",IF(TRUNC(AB40,0)=0,0,ROUND(AB40,0)))</f>
        <v/>
      </c>
    </row>
    <row r="41" spans="1:29" ht="12.75" customHeight="1" x14ac:dyDescent="0.2">
      <c r="A41" s="652">
        <f>Notenbogen!A35</f>
        <v>16</v>
      </c>
      <c r="B41" s="654" t="str">
        <f ca="1">+AP!B21</f>
        <v/>
      </c>
      <c r="C41" s="656" t="str">
        <f ca="1">Notenbogen!Y36</f>
        <v/>
      </c>
      <c r="D41" s="658" t="str">
        <f ca="1">Notenbogen!Z36</f>
        <v/>
      </c>
      <c r="E41" s="660" t="str">
        <f ca="1">Notenbogen!AA36</f>
        <v/>
      </c>
      <c r="F41" s="450"/>
      <c r="G41" s="432"/>
      <c r="H41" s="432"/>
      <c r="I41" s="432"/>
      <c r="J41" s="432"/>
      <c r="K41" s="432"/>
      <c r="L41" s="432"/>
      <c r="M41" s="434" t="str">
        <f ca="1">IF(B41="","",SUM(F41:L41))</f>
        <v/>
      </c>
      <c r="N41" s="435"/>
      <c r="O41" s="436"/>
      <c r="P41" s="435"/>
      <c r="Q41" s="437"/>
      <c r="R41" s="436"/>
      <c r="S41" s="451" t="str">
        <f ca="1">IF(B41="","",SUM(N41:R41))</f>
        <v/>
      </c>
      <c r="T41" s="452" t="str">
        <f ca="1">IF(B41="","",ROUND(SUM(S41,M41),0))</f>
        <v/>
      </c>
      <c r="U41" s="440" t="str">
        <f ca="1">IF(T41="","",IF(AP!$C$42="BE",VLOOKUP(T41,NB!$V$1424:$Y$1439,4,TRUE),T41))</f>
        <v/>
      </c>
      <c r="V41" s="626"/>
      <c r="W41" s="628"/>
      <c r="X41" s="630"/>
      <c r="Y41" s="632" t="str">
        <f ca="1">IF(B41="","",SUM(V41:X41))</f>
        <v/>
      </c>
      <c r="Z41" s="634" t="str">
        <f ca="1">IF(B41="","",IF(ISBLANK(V41),"",IF(AVERAGE(V41:X41)&lt;10,LEFT(AVERAGE(V41:X41),4),LEFT(AVERAGE(V41:X41),5))))</f>
        <v/>
      </c>
      <c r="AA41" s="636" t="str">
        <f ca="1">IF(B41="","",IF(Z41="","",IF(LEFT(Z41,1)="0",0,ROUND(Z41,0))))</f>
        <v/>
      </c>
      <c r="AB41" s="441" t="str">
        <f ca="1">IF(B41="","",ROUNDUP(AVERAGE(U41,U41,AA41),2))</f>
        <v/>
      </c>
      <c r="AC41" s="442" t="str">
        <f ca="1">IF(B41="","",IF(TRUNC(AB41,0)=0,0,ROUND(AB41,0)))</f>
        <v/>
      </c>
    </row>
    <row r="42" spans="1:29" ht="13.5" customHeight="1" thickBot="1" x14ac:dyDescent="0.25">
      <c r="A42" s="653"/>
      <c r="B42" s="655"/>
      <c r="C42" s="657"/>
      <c r="D42" s="659"/>
      <c r="E42" s="661"/>
      <c r="F42" s="454"/>
      <c r="G42" s="444"/>
      <c r="H42" s="444"/>
      <c r="I42" s="444"/>
      <c r="J42" s="444"/>
      <c r="K42" s="444"/>
      <c r="L42" s="444"/>
      <c r="M42" s="445" t="str">
        <f ca="1">IF(B41="","",SUM(F42:L42))</f>
        <v/>
      </c>
      <c r="N42" s="444"/>
      <c r="O42" s="444"/>
      <c r="P42" s="455"/>
      <c r="Q42" s="444"/>
      <c r="R42" s="456"/>
      <c r="S42" s="446" t="str">
        <f ca="1">IF(B41="","",SUM(N42:R42))</f>
        <v/>
      </c>
      <c r="T42" s="447" t="str">
        <f ca="1">IF(B41="","",ROUND(SUM(S42,M42),0))</f>
        <v/>
      </c>
      <c r="U42" s="463" t="str">
        <f ca="1">IF(T42="","",IF(AP!$C$42="BE",VLOOKUP(T42,NB!$V$1424:$Y$1439,4,TRUE),T42))</f>
        <v/>
      </c>
      <c r="V42" s="627"/>
      <c r="W42" s="629"/>
      <c r="X42" s="631"/>
      <c r="Y42" s="633"/>
      <c r="Z42" s="635"/>
      <c r="AA42" s="637"/>
      <c r="AB42" s="449" t="str">
        <f ca="1">IF(B41="","",ROUNDUP(AVERAGE(U42,U42,AA41),2))</f>
        <v/>
      </c>
      <c r="AC42" s="448" t="str">
        <f ca="1">IF(B41="","",IF(TRUNC(AB42,0)=0,0,ROUND(AB42,0)))</f>
        <v/>
      </c>
    </row>
    <row r="43" spans="1:29" ht="12.75" customHeight="1" x14ac:dyDescent="0.2">
      <c r="A43" s="642">
        <f>Notenbogen!A37</f>
        <v>17</v>
      </c>
      <c r="B43" s="644" t="str">
        <f ca="1">+AP!B22</f>
        <v/>
      </c>
      <c r="C43" s="646" t="str">
        <f ca="1">Notenbogen!Y38</f>
        <v/>
      </c>
      <c r="D43" s="648" t="str">
        <f ca="1">Notenbogen!Z38</f>
        <v/>
      </c>
      <c r="E43" s="650" t="str">
        <f ca="1">Notenbogen!AA38</f>
        <v/>
      </c>
      <c r="F43" s="450"/>
      <c r="G43" s="432"/>
      <c r="H43" s="432"/>
      <c r="I43" s="432"/>
      <c r="J43" s="432"/>
      <c r="K43" s="432"/>
      <c r="L43" s="432"/>
      <c r="M43" s="434" t="str">
        <f ca="1">IF(B43="","",SUM(F43:L43))</f>
        <v/>
      </c>
      <c r="N43" s="435"/>
      <c r="O43" s="436"/>
      <c r="P43" s="435"/>
      <c r="Q43" s="437"/>
      <c r="R43" s="436"/>
      <c r="S43" s="451" t="str">
        <f ca="1">IF(B43="","",SUM(N43:R43))</f>
        <v/>
      </c>
      <c r="T43" s="452" t="str">
        <f ca="1">IF(B43="","",ROUND(SUM(S43,M43),0))</f>
        <v/>
      </c>
      <c r="U43" s="440" t="str">
        <f ca="1">IF(T43="","",IF(AP!$C$42="BE",VLOOKUP(T43,NB!$V$1424:$Y$1439,4,TRUE),T43))</f>
        <v/>
      </c>
      <c r="V43" s="626"/>
      <c r="W43" s="628"/>
      <c r="X43" s="630"/>
      <c r="Y43" s="632" t="str">
        <f ca="1">IF(B43="","",SUM(V43:X43))</f>
        <v/>
      </c>
      <c r="Z43" s="634" t="str">
        <f ca="1">IF(B43="","",IF(ISBLANK(V43),"",IF(AVERAGE(V43:X43)&lt;10,LEFT(AVERAGE(V43:X43),4),LEFT(AVERAGE(V43:X43),5))))</f>
        <v/>
      </c>
      <c r="AA43" s="636" t="str">
        <f ca="1">IF(B43="","",IF(Z43="","",IF(LEFT(Z43,1)="0",0,ROUND(Z43,0))))</f>
        <v/>
      </c>
      <c r="AB43" s="441" t="str">
        <f ca="1">IF(B43="","",ROUNDUP(AVERAGE(U43,U43,AA43),2))</f>
        <v/>
      </c>
      <c r="AC43" s="442" t="str">
        <f ca="1">IF(B43="","",IF(TRUNC(AB43,0)=0,0,ROUND(AB43,0)))</f>
        <v/>
      </c>
    </row>
    <row r="44" spans="1:29" ht="13.5" customHeight="1" thickBot="1" x14ac:dyDescent="0.25">
      <c r="A44" s="643"/>
      <c r="B44" s="645"/>
      <c r="C44" s="647"/>
      <c r="D44" s="649"/>
      <c r="E44" s="651"/>
      <c r="F44" s="454"/>
      <c r="G44" s="444"/>
      <c r="H44" s="444"/>
      <c r="I44" s="444"/>
      <c r="J44" s="444"/>
      <c r="K44" s="444"/>
      <c r="L44" s="444"/>
      <c r="M44" s="445" t="str">
        <f ca="1">IF(B43="","",SUM(F44:L44))</f>
        <v/>
      </c>
      <c r="N44" s="444"/>
      <c r="O44" s="444"/>
      <c r="P44" s="455"/>
      <c r="Q44" s="444"/>
      <c r="R44" s="456"/>
      <c r="S44" s="446" t="str">
        <f ca="1">IF(B43="","",SUM(N44:R44))</f>
        <v/>
      </c>
      <c r="T44" s="447" t="str">
        <f ca="1">IF(B43="","",ROUND(SUM(S44,M44),0))</f>
        <v/>
      </c>
      <c r="U44" s="463" t="str">
        <f ca="1">IF(T44="","",IF(AP!$C$42="BE",VLOOKUP(T44,NB!$V$1424:$Y$1439,4,TRUE),T44))</f>
        <v/>
      </c>
      <c r="V44" s="627"/>
      <c r="W44" s="629"/>
      <c r="X44" s="631"/>
      <c r="Y44" s="633"/>
      <c r="Z44" s="635"/>
      <c r="AA44" s="637"/>
      <c r="AB44" s="449" t="str">
        <f ca="1">IF(B43="","",ROUNDUP(AVERAGE(U44,U44,AA43),2))</f>
        <v/>
      </c>
      <c r="AC44" s="448" t="str">
        <f ca="1">IF(B43="","",IF(TRUNC(AB44,0)=0,0,ROUND(AB44,0)))</f>
        <v/>
      </c>
    </row>
    <row r="45" spans="1:29" ht="12.75" customHeight="1" x14ac:dyDescent="0.2">
      <c r="A45" s="652">
        <f>Notenbogen!A39</f>
        <v>18</v>
      </c>
      <c r="B45" s="654" t="str">
        <f ca="1">+AP!B23</f>
        <v/>
      </c>
      <c r="C45" s="656" t="str">
        <f ca="1">Notenbogen!Y40</f>
        <v/>
      </c>
      <c r="D45" s="658" t="str">
        <f ca="1">Notenbogen!Z40</f>
        <v/>
      </c>
      <c r="E45" s="660" t="str">
        <f ca="1">Notenbogen!AA40</f>
        <v/>
      </c>
      <c r="F45" s="450"/>
      <c r="G45" s="432"/>
      <c r="H45" s="432"/>
      <c r="I45" s="432"/>
      <c r="J45" s="432"/>
      <c r="K45" s="432"/>
      <c r="L45" s="432"/>
      <c r="M45" s="434" t="str">
        <f ca="1">IF(B45="","",SUM(F45:L45))</f>
        <v/>
      </c>
      <c r="N45" s="435"/>
      <c r="O45" s="436"/>
      <c r="P45" s="435"/>
      <c r="Q45" s="437"/>
      <c r="R45" s="436"/>
      <c r="S45" s="451" t="str">
        <f ca="1">IF(B45="","",SUM(N45:R45))</f>
        <v/>
      </c>
      <c r="T45" s="452" t="str">
        <f ca="1">IF(B45="","",ROUND(SUM(S45,M45),0))</f>
        <v/>
      </c>
      <c r="U45" s="440" t="str">
        <f ca="1">IF(T45="","",IF(AP!$C$42="BE",VLOOKUP(T45,NB!$V$1424:$Y$1439,4,TRUE),T45))</f>
        <v/>
      </c>
      <c r="V45" s="626"/>
      <c r="W45" s="628"/>
      <c r="X45" s="630"/>
      <c r="Y45" s="632" t="str">
        <f ca="1">IF(B45="","",SUM(V45:X45))</f>
        <v/>
      </c>
      <c r="Z45" s="634" t="str">
        <f ca="1">IF(B45="","",IF(ISBLANK(V45),"",IF(AVERAGE(V45:X45)&lt;10,LEFT(AVERAGE(V45:X45),4),LEFT(AVERAGE(V45:X45),5))))</f>
        <v/>
      </c>
      <c r="AA45" s="636" t="str">
        <f ca="1">IF(B45="","",IF(Z45="","",IF(LEFT(Z45,1)="0",0,ROUND(Z45,0))))</f>
        <v/>
      </c>
      <c r="AB45" s="441" t="str">
        <f ca="1">IF(B45="","",ROUNDUP(AVERAGE(U45,U45,AA45),2))</f>
        <v/>
      </c>
      <c r="AC45" s="442" t="str">
        <f ca="1">IF(B45="","",IF(TRUNC(AB45,0)=0,0,ROUND(AB45,0)))</f>
        <v/>
      </c>
    </row>
    <row r="46" spans="1:29" s="52" customFormat="1" ht="13.5" customHeight="1" thickBot="1" x14ac:dyDescent="0.25">
      <c r="A46" s="653"/>
      <c r="B46" s="655"/>
      <c r="C46" s="657"/>
      <c r="D46" s="659"/>
      <c r="E46" s="661"/>
      <c r="F46" s="457"/>
      <c r="G46" s="458"/>
      <c r="H46" s="458"/>
      <c r="I46" s="458"/>
      <c r="J46" s="458"/>
      <c r="K46" s="458"/>
      <c r="L46" s="458"/>
      <c r="M46" s="445" t="str">
        <f ca="1">IF(B45="","",SUM(F46:L46))</f>
        <v/>
      </c>
      <c r="N46" s="458"/>
      <c r="O46" s="458"/>
      <c r="P46" s="459"/>
      <c r="Q46" s="458"/>
      <c r="R46" s="460"/>
      <c r="S46" s="461" t="str">
        <f ca="1">IF(B45="","",SUM(N46:R46))</f>
        <v/>
      </c>
      <c r="T46" s="462" t="str">
        <f ca="1">IF(B45="","",ROUND(SUM(S46,M46),0))</f>
        <v/>
      </c>
      <c r="U46" s="463" t="str">
        <f ca="1">IF(T46="","",IF(AP!$C$42="BE",VLOOKUP(T46,NB!$V$1424:$Y$1439,4,TRUE),T46))</f>
        <v/>
      </c>
      <c r="V46" s="627"/>
      <c r="W46" s="629"/>
      <c r="X46" s="631"/>
      <c r="Y46" s="633"/>
      <c r="Z46" s="635"/>
      <c r="AA46" s="637"/>
      <c r="AB46" s="449" t="str">
        <f ca="1">IF(B45="","",ROUNDUP(AVERAGE(U46,U46,AA45),2))</f>
        <v/>
      </c>
      <c r="AC46" s="463" t="str">
        <f ca="1">IF(B45="","",IF(TRUNC(AB46,0)=0,0,ROUND(AB46,0)))</f>
        <v/>
      </c>
    </row>
    <row r="47" spans="1:29" ht="12.75" customHeight="1" x14ac:dyDescent="0.2">
      <c r="A47" s="642">
        <f>Notenbogen!A41</f>
        <v>19</v>
      </c>
      <c r="B47" s="644" t="str">
        <f ca="1">+AP!B24</f>
        <v/>
      </c>
      <c r="C47" s="646" t="str">
        <f ca="1">Notenbogen!Y42</f>
        <v/>
      </c>
      <c r="D47" s="648" t="str">
        <f ca="1">Notenbogen!Z42</f>
        <v/>
      </c>
      <c r="E47" s="650" t="str">
        <f ca="1">Notenbogen!AA42</f>
        <v/>
      </c>
      <c r="F47" s="450"/>
      <c r="G47" s="432"/>
      <c r="H47" s="432"/>
      <c r="I47" s="432"/>
      <c r="J47" s="432"/>
      <c r="K47" s="432"/>
      <c r="L47" s="432"/>
      <c r="M47" s="434" t="str">
        <f ca="1">IF(B47="","",SUM(F47:L47))</f>
        <v/>
      </c>
      <c r="N47" s="435"/>
      <c r="O47" s="436"/>
      <c r="P47" s="435"/>
      <c r="Q47" s="437"/>
      <c r="R47" s="436"/>
      <c r="S47" s="451" t="str">
        <f ca="1">IF(B47="","",SUM(N47:R47))</f>
        <v/>
      </c>
      <c r="T47" s="452" t="str">
        <f ca="1">IF(B47="","",ROUND(SUM(S47,M47),0))</f>
        <v/>
      </c>
      <c r="U47" s="440" t="str">
        <f ca="1">IF(T47="","",IF(AP!$C$42="BE",VLOOKUP(T47,NB!$V$1424:$Y$1439,4,TRUE),T47))</f>
        <v/>
      </c>
      <c r="V47" s="626"/>
      <c r="W47" s="628"/>
      <c r="X47" s="630"/>
      <c r="Y47" s="632" t="str">
        <f ca="1">IF(B47="","",SUM(V47:X47))</f>
        <v/>
      </c>
      <c r="Z47" s="634" t="str">
        <f ca="1">IF(B47="","",IF(ISBLANK(V47),"",IF(AVERAGE(V47:X47)&lt;10,LEFT(AVERAGE(V47:X47),4),LEFT(AVERAGE(V47:X47),5))))</f>
        <v/>
      </c>
      <c r="AA47" s="636" t="str">
        <f ca="1">IF(B47="","",IF(Z47="","",IF(LEFT(Z47,1)="0",0,ROUND(Z47,0))))</f>
        <v/>
      </c>
      <c r="AB47" s="441" t="str">
        <f ca="1">IF(B47="","",ROUNDUP(AVERAGE(U47,U47,AA47),2))</f>
        <v/>
      </c>
      <c r="AC47" s="442" t="str">
        <f ca="1">IF(B47="","",IF(TRUNC(AB47,0)=0,0,ROUND(AB47,0)))</f>
        <v/>
      </c>
    </row>
    <row r="48" spans="1:29" ht="13.5" customHeight="1" thickBot="1" x14ac:dyDescent="0.25">
      <c r="A48" s="643"/>
      <c r="B48" s="645"/>
      <c r="C48" s="647"/>
      <c r="D48" s="649"/>
      <c r="E48" s="651"/>
      <c r="F48" s="454"/>
      <c r="G48" s="444"/>
      <c r="H48" s="444"/>
      <c r="I48" s="444"/>
      <c r="J48" s="444"/>
      <c r="K48" s="444"/>
      <c r="L48" s="444"/>
      <c r="M48" s="445" t="str">
        <f ca="1">IF(B47="","",SUM(F48:L48))</f>
        <v/>
      </c>
      <c r="N48" s="444"/>
      <c r="O48" s="444"/>
      <c r="P48" s="455"/>
      <c r="Q48" s="444"/>
      <c r="R48" s="456"/>
      <c r="S48" s="446" t="str">
        <f ca="1">IF(B47="","",SUM(N48:R48))</f>
        <v/>
      </c>
      <c r="T48" s="447" t="str">
        <f ca="1">IF(B47="","",ROUND(SUM(S48,M48),0))</f>
        <v/>
      </c>
      <c r="U48" s="463" t="str">
        <f ca="1">IF(T48="","",IF(AP!$C$42="BE",VLOOKUP(T48,NB!$V$1424:$Y$1439,4,TRUE),T48))</f>
        <v/>
      </c>
      <c r="V48" s="627"/>
      <c r="W48" s="629"/>
      <c r="X48" s="631"/>
      <c r="Y48" s="633"/>
      <c r="Z48" s="635"/>
      <c r="AA48" s="637"/>
      <c r="AB48" s="449" t="str">
        <f ca="1">IF(B47="","",ROUNDUP(AVERAGE(U48,U48,AA47),2))</f>
        <v/>
      </c>
      <c r="AC48" s="448" t="str">
        <f ca="1">IF(B47="","",IF(TRUNC(AB48,0)=0,0,ROUND(AB48,0)))</f>
        <v/>
      </c>
    </row>
    <row r="49" spans="1:29" ht="12.75" customHeight="1" x14ac:dyDescent="0.2">
      <c r="A49" s="652">
        <f>Notenbogen!A43</f>
        <v>20</v>
      </c>
      <c r="B49" s="662" t="str">
        <f ca="1">+AP!B25</f>
        <v/>
      </c>
      <c r="C49" s="656" t="str">
        <f ca="1">Notenbogen!Y44</f>
        <v/>
      </c>
      <c r="D49" s="658" t="str">
        <f ca="1">Notenbogen!Z44</f>
        <v/>
      </c>
      <c r="E49" s="660" t="str">
        <f ca="1">Notenbogen!AA44</f>
        <v/>
      </c>
      <c r="F49" s="450"/>
      <c r="G49" s="432"/>
      <c r="H49" s="432"/>
      <c r="I49" s="432"/>
      <c r="J49" s="432"/>
      <c r="K49" s="432"/>
      <c r="L49" s="432"/>
      <c r="M49" s="434" t="str">
        <f ca="1">IF(B49="","",SUM(F49:L49))</f>
        <v/>
      </c>
      <c r="N49" s="435"/>
      <c r="O49" s="436"/>
      <c r="P49" s="435"/>
      <c r="Q49" s="437"/>
      <c r="R49" s="436"/>
      <c r="S49" s="451" t="str">
        <f ca="1">IF(B49="","",SUM(N49:R49))</f>
        <v/>
      </c>
      <c r="T49" s="452" t="str">
        <f ca="1">IF(B49="","",ROUND(SUM(S49,M49),0))</f>
        <v/>
      </c>
      <c r="U49" s="440" t="str">
        <f ca="1">IF(T49="","",IF(AP!$C$42="BE",VLOOKUP(T49,NB!$V$1424:$Y$1439,4,TRUE),T49))</f>
        <v/>
      </c>
      <c r="V49" s="626"/>
      <c r="W49" s="628"/>
      <c r="X49" s="630"/>
      <c r="Y49" s="632" t="str">
        <f ca="1">IF(B49="","",SUM(V49:X49))</f>
        <v/>
      </c>
      <c r="Z49" s="634" t="str">
        <f ca="1">IF(B49="","",IF(ISBLANK(V49),"",IF(AVERAGE(V49:X49)&lt;10,LEFT(AVERAGE(V49:X49),4),LEFT(AVERAGE(V49:X49),5))))</f>
        <v/>
      </c>
      <c r="AA49" s="636" t="str">
        <f ca="1">IF(B49="","",IF(Z49="","",IF(LEFT(Z49,1)="0",0,ROUND(Z49,0))))</f>
        <v/>
      </c>
      <c r="AB49" s="441" t="str">
        <f ca="1">IF(B49="","",ROUNDUP(AVERAGE(U49,U49,AA49),2))</f>
        <v/>
      </c>
      <c r="AC49" s="442" t="str">
        <f ca="1">IF(B49="","",IF(TRUNC(AB49,0)=0,0,ROUND(AB49,0)))</f>
        <v/>
      </c>
    </row>
    <row r="50" spans="1:29" ht="13.5" customHeight="1" thickBot="1" x14ac:dyDescent="0.25">
      <c r="A50" s="653"/>
      <c r="B50" s="663"/>
      <c r="C50" s="657"/>
      <c r="D50" s="659"/>
      <c r="E50" s="661"/>
      <c r="F50" s="454"/>
      <c r="G50" s="444"/>
      <c r="H50" s="444"/>
      <c r="I50" s="444"/>
      <c r="J50" s="444"/>
      <c r="K50" s="444"/>
      <c r="L50" s="444"/>
      <c r="M50" s="445" t="str">
        <f ca="1">IF(B49="","",SUM(F50:L50))</f>
        <v/>
      </c>
      <c r="N50" s="444"/>
      <c r="O50" s="444"/>
      <c r="P50" s="455"/>
      <c r="Q50" s="444"/>
      <c r="R50" s="456"/>
      <c r="S50" s="446" t="str">
        <f ca="1">IF(B49="","",SUM(N50:R50))</f>
        <v/>
      </c>
      <c r="T50" s="447" t="str">
        <f ca="1">IF(B49="","",ROUND(SUM(S50,M50),0))</f>
        <v/>
      </c>
      <c r="U50" s="463" t="str">
        <f ca="1">IF(T50="","",IF(AP!$C$42="BE",VLOOKUP(T50,NB!$V$1424:$Y$1439,4,TRUE),T50))</f>
        <v/>
      </c>
      <c r="V50" s="627"/>
      <c r="W50" s="629"/>
      <c r="X50" s="631"/>
      <c r="Y50" s="633"/>
      <c r="Z50" s="635"/>
      <c r="AA50" s="637"/>
      <c r="AB50" s="449" t="str">
        <f ca="1">IF(B49="","",ROUNDUP(AVERAGE(U50,U50,AA49),2))</f>
        <v/>
      </c>
      <c r="AC50" s="448" t="str">
        <f ca="1">IF(B49="","",IF(TRUNC(AB50,0)=0,0,ROUND(AB50,0)))</f>
        <v/>
      </c>
    </row>
    <row r="51" spans="1:29" ht="12.75" customHeight="1" x14ac:dyDescent="0.2">
      <c r="A51" s="642">
        <f>Notenbogen!A45</f>
        <v>21</v>
      </c>
      <c r="B51" s="644" t="str">
        <f ca="1">+AP!B26</f>
        <v/>
      </c>
      <c r="C51" s="646" t="str">
        <f ca="1">Notenbogen!Y46</f>
        <v/>
      </c>
      <c r="D51" s="648" t="str">
        <f ca="1">Notenbogen!Z46</f>
        <v/>
      </c>
      <c r="E51" s="650" t="str">
        <f ca="1">Notenbogen!AA46</f>
        <v/>
      </c>
      <c r="F51" s="450"/>
      <c r="G51" s="432"/>
      <c r="H51" s="432"/>
      <c r="I51" s="432"/>
      <c r="J51" s="432"/>
      <c r="K51" s="432"/>
      <c r="L51" s="432"/>
      <c r="M51" s="434" t="str">
        <f ca="1">IF(B51="","",SUM(F51:L51))</f>
        <v/>
      </c>
      <c r="N51" s="435"/>
      <c r="O51" s="436"/>
      <c r="P51" s="435"/>
      <c r="Q51" s="437"/>
      <c r="R51" s="436"/>
      <c r="S51" s="451" t="str">
        <f ca="1">IF(B51="","",SUM(N51:R51))</f>
        <v/>
      </c>
      <c r="T51" s="452" t="str">
        <f ca="1">IF(B51="","",ROUND(SUM(S51,M51),0))</f>
        <v/>
      </c>
      <c r="U51" s="440" t="str">
        <f ca="1">IF(T51="","",IF(AP!$C$42="BE",VLOOKUP(T51,NB!$V$1424:$Y$1439,4,TRUE),T51))</f>
        <v/>
      </c>
      <c r="V51" s="626"/>
      <c r="W51" s="628"/>
      <c r="X51" s="630"/>
      <c r="Y51" s="632" t="str">
        <f ca="1">IF(B51="","",SUM(V51:X51))</f>
        <v/>
      </c>
      <c r="Z51" s="634" t="str">
        <f ca="1">IF(B51="","",IF(ISBLANK(V51),"",IF(AVERAGE(V51:X51)&lt;10,LEFT(AVERAGE(V51:X51),4),LEFT(AVERAGE(V51:X51),5))))</f>
        <v/>
      </c>
      <c r="AA51" s="636" t="str">
        <f ca="1">IF(B51="","",IF(Z51="","",IF(LEFT(Z51,1)="0",0,ROUND(Z51,0))))</f>
        <v/>
      </c>
      <c r="AB51" s="441" t="str">
        <f ca="1">IF(B51="","",ROUNDUP(AVERAGE(U51,U51,AA51),2))</f>
        <v/>
      </c>
      <c r="AC51" s="442" t="str">
        <f ca="1">IF(B51="","",IF(TRUNC(AB51,0)=0,0,ROUND(AB51,0)))</f>
        <v/>
      </c>
    </row>
    <row r="52" spans="1:29" ht="13.5" customHeight="1" thickBot="1" x14ac:dyDescent="0.25">
      <c r="A52" s="643"/>
      <c r="B52" s="645"/>
      <c r="C52" s="647"/>
      <c r="D52" s="649"/>
      <c r="E52" s="651"/>
      <c r="F52" s="454"/>
      <c r="G52" s="444"/>
      <c r="H52" s="444"/>
      <c r="I52" s="444"/>
      <c r="J52" s="444"/>
      <c r="K52" s="444"/>
      <c r="L52" s="444"/>
      <c r="M52" s="445" t="str">
        <f ca="1">IF(B51="","",SUM(F52:L52))</f>
        <v/>
      </c>
      <c r="N52" s="444"/>
      <c r="O52" s="444"/>
      <c r="P52" s="455"/>
      <c r="Q52" s="444"/>
      <c r="R52" s="456"/>
      <c r="S52" s="446" t="str">
        <f ca="1">IF(B51="","",SUM(N52:R52))</f>
        <v/>
      </c>
      <c r="T52" s="447" t="str">
        <f ca="1">IF(B51="","",ROUND(SUM(S52,M52),0))</f>
        <v/>
      </c>
      <c r="U52" s="463" t="str">
        <f ca="1">IF(T52="","",IF(AP!$C$42="BE",VLOOKUP(T52,NB!$V$1424:$Y$1439,4,TRUE),T52))</f>
        <v/>
      </c>
      <c r="V52" s="627"/>
      <c r="W52" s="629"/>
      <c r="X52" s="631"/>
      <c r="Y52" s="633"/>
      <c r="Z52" s="635"/>
      <c r="AA52" s="637"/>
      <c r="AB52" s="449" t="str">
        <f ca="1">IF(B51="","",ROUNDUP(AVERAGE(U52,U52,AA51),2))</f>
        <v/>
      </c>
      <c r="AC52" s="448" t="str">
        <f ca="1">IF(B51="","",IF(TRUNC(AB52,0)=0,0,ROUND(AB52,0)))</f>
        <v/>
      </c>
    </row>
    <row r="53" spans="1:29" ht="12.75" customHeight="1" x14ac:dyDescent="0.2">
      <c r="A53" s="652">
        <f>Notenbogen!A47</f>
        <v>22</v>
      </c>
      <c r="B53" s="662" t="str">
        <f ca="1">+AP!B27</f>
        <v/>
      </c>
      <c r="C53" s="656" t="str">
        <f ca="1">Notenbogen!Y48</f>
        <v/>
      </c>
      <c r="D53" s="658" t="str">
        <f ca="1">Notenbogen!Z48</f>
        <v/>
      </c>
      <c r="E53" s="660" t="str">
        <f ca="1">Notenbogen!AA48</f>
        <v/>
      </c>
      <c r="F53" s="450"/>
      <c r="G53" s="432"/>
      <c r="H53" s="432"/>
      <c r="I53" s="432"/>
      <c r="J53" s="432"/>
      <c r="K53" s="432"/>
      <c r="L53" s="432"/>
      <c r="M53" s="434" t="str">
        <f ca="1">IF(B53="","",SUM(F53:L53))</f>
        <v/>
      </c>
      <c r="N53" s="435"/>
      <c r="O53" s="436"/>
      <c r="P53" s="435"/>
      <c r="Q53" s="437"/>
      <c r="R53" s="436"/>
      <c r="S53" s="451" t="str">
        <f ca="1">IF(B53="","",SUM(N53:R53))</f>
        <v/>
      </c>
      <c r="T53" s="452" t="str">
        <f ca="1">IF(B53="","",ROUND(SUM(S53,M53),0))</f>
        <v/>
      </c>
      <c r="U53" s="440" t="str">
        <f ca="1">IF(T53="","",IF(AP!$C$42="BE",VLOOKUP(T53,NB!$V$1424:$Y$1439,4,TRUE),T53))</f>
        <v/>
      </c>
      <c r="V53" s="626"/>
      <c r="W53" s="628"/>
      <c r="X53" s="630"/>
      <c r="Y53" s="632" t="str">
        <f ca="1">IF(B53="","",SUM(V53:X53))</f>
        <v/>
      </c>
      <c r="Z53" s="634" t="str">
        <f ca="1">IF(B53="","",IF(ISBLANK(V53),"",IF(AVERAGE(V53:X53)&lt;10,LEFT(AVERAGE(V53:X53),4),LEFT(AVERAGE(V53:X53),5))))</f>
        <v/>
      </c>
      <c r="AA53" s="636" t="str">
        <f ca="1">IF(B53="","",IF(Z53="","",IF(LEFT(Z53,1)="0",0,ROUND(Z53,0))))</f>
        <v/>
      </c>
      <c r="AB53" s="441" t="str">
        <f ca="1">IF(B53="","",ROUNDUP(AVERAGE(U53,U53,AA53),2))</f>
        <v/>
      </c>
      <c r="AC53" s="442" t="str">
        <f ca="1">IF(B53="","",IF(TRUNC(AB53,0)=0,0,ROUND(AB53,0)))</f>
        <v/>
      </c>
    </row>
    <row r="54" spans="1:29" ht="13.5" customHeight="1" thickBot="1" x14ac:dyDescent="0.25">
      <c r="A54" s="653"/>
      <c r="B54" s="663"/>
      <c r="C54" s="657"/>
      <c r="D54" s="659"/>
      <c r="E54" s="661"/>
      <c r="F54" s="454"/>
      <c r="G54" s="444"/>
      <c r="H54" s="444"/>
      <c r="I54" s="444"/>
      <c r="J54" s="444"/>
      <c r="K54" s="444"/>
      <c r="L54" s="444"/>
      <c r="M54" s="445" t="str">
        <f ca="1">IF(B53="","",SUM(F54:L54))</f>
        <v/>
      </c>
      <c r="N54" s="444"/>
      <c r="O54" s="444"/>
      <c r="P54" s="455"/>
      <c r="Q54" s="444"/>
      <c r="R54" s="456"/>
      <c r="S54" s="446" t="str">
        <f ca="1">IF(B53="","",SUM(N54:R54))</f>
        <v/>
      </c>
      <c r="T54" s="447" t="str">
        <f ca="1">IF(B53="","",ROUND(SUM(S54,M54),0))</f>
        <v/>
      </c>
      <c r="U54" s="463" t="str">
        <f ca="1">IF(T54="","",IF(AP!$C$42="BE",VLOOKUP(T54,NB!$V$1424:$Y$1439,4,TRUE),T54))</f>
        <v/>
      </c>
      <c r="V54" s="627"/>
      <c r="W54" s="629"/>
      <c r="X54" s="631"/>
      <c r="Y54" s="633"/>
      <c r="Z54" s="635"/>
      <c r="AA54" s="637"/>
      <c r="AB54" s="449" t="str">
        <f ca="1">IF(B53="","",ROUNDUP(AVERAGE(U54,U54,AA53),2))</f>
        <v/>
      </c>
      <c r="AC54" s="448" t="str">
        <f ca="1">IF(B53="","",IF(TRUNC(AB54,0)=0,0,ROUND(AB54,0)))</f>
        <v/>
      </c>
    </row>
    <row r="55" spans="1:29" ht="12.75" customHeight="1" x14ac:dyDescent="0.2">
      <c r="A55" s="642">
        <f>Notenbogen!A49</f>
        <v>23</v>
      </c>
      <c r="B55" s="644" t="str">
        <f ca="1">+AP!B28</f>
        <v/>
      </c>
      <c r="C55" s="646" t="str">
        <f ca="1">Notenbogen!Y50</f>
        <v/>
      </c>
      <c r="D55" s="648" t="str">
        <f ca="1">Notenbogen!Z50</f>
        <v/>
      </c>
      <c r="E55" s="650" t="str">
        <f ca="1">Notenbogen!AA50</f>
        <v/>
      </c>
      <c r="F55" s="450"/>
      <c r="G55" s="432"/>
      <c r="H55" s="432"/>
      <c r="I55" s="432"/>
      <c r="J55" s="432"/>
      <c r="K55" s="432"/>
      <c r="L55" s="432"/>
      <c r="M55" s="434" t="str">
        <f ca="1">IF(B55="","",SUM(F55:L55))</f>
        <v/>
      </c>
      <c r="N55" s="435"/>
      <c r="O55" s="436"/>
      <c r="P55" s="435"/>
      <c r="Q55" s="437"/>
      <c r="R55" s="436"/>
      <c r="S55" s="451" t="str">
        <f ca="1">IF(B55="","",SUM(N55:R55))</f>
        <v/>
      </c>
      <c r="T55" s="452" t="str">
        <f ca="1">IF(B55="","",ROUND(SUM(S55,M55),0))</f>
        <v/>
      </c>
      <c r="U55" s="440" t="str">
        <f ca="1">IF(T55="","",IF(AP!$C$42="BE",VLOOKUP(T55,NB!$V$1424:$Y$1439,4,TRUE),T55))</f>
        <v/>
      </c>
      <c r="V55" s="626"/>
      <c r="W55" s="628"/>
      <c r="X55" s="630"/>
      <c r="Y55" s="632" t="str">
        <f ca="1">IF(B55="","",SUM(V55:X55))</f>
        <v/>
      </c>
      <c r="Z55" s="634" t="str">
        <f ca="1">IF(B55="","",IF(ISBLANK(V55),"",IF(AVERAGE(V55:X55)&lt;10,LEFT(AVERAGE(V55:X55),4),LEFT(AVERAGE(V55:X55),5))))</f>
        <v/>
      </c>
      <c r="AA55" s="636" t="str">
        <f ca="1">IF(B55="","",IF(Z55="","",IF(LEFT(Z55,1)="0",0,ROUND(Z55,0))))</f>
        <v/>
      </c>
      <c r="AB55" s="441" t="str">
        <f ca="1">IF(B55="","",ROUNDUP(AVERAGE(U55,U55,AA55),2))</f>
        <v/>
      </c>
      <c r="AC55" s="442" t="str">
        <f ca="1">IF(B55="","",IF(TRUNC(AB55,0)=0,0,ROUND(AB55,0)))</f>
        <v/>
      </c>
    </row>
    <row r="56" spans="1:29" ht="13.5" customHeight="1" thickBot="1" x14ac:dyDescent="0.25">
      <c r="A56" s="643"/>
      <c r="B56" s="645"/>
      <c r="C56" s="647"/>
      <c r="D56" s="649"/>
      <c r="E56" s="651"/>
      <c r="F56" s="454"/>
      <c r="G56" s="444"/>
      <c r="H56" s="444"/>
      <c r="I56" s="444"/>
      <c r="J56" s="444"/>
      <c r="K56" s="444"/>
      <c r="L56" s="444"/>
      <c r="M56" s="445" t="str">
        <f ca="1">IF(B55="","",SUM(F56:L56))</f>
        <v/>
      </c>
      <c r="N56" s="444"/>
      <c r="O56" s="444"/>
      <c r="P56" s="455"/>
      <c r="Q56" s="444"/>
      <c r="R56" s="456"/>
      <c r="S56" s="446" t="str">
        <f ca="1">IF(B55="","",SUM(N56:R56))</f>
        <v/>
      </c>
      <c r="T56" s="447" t="str">
        <f ca="1">IF(B55="","",ROUND(SUM(S56,M56),0))</f>
        <v/>
      </c>
      <c r="U56" s="463" t="str">
        <f ca="1">IF(T56="","",IF(AP!$C$42="BE",VLOOKUP(T56,NB!$V$1424:$Y$1439,4,TRUE),T56))</f>
        <v/>
      </c>
      <c r="V56" s="627"/>
      <c r="W56" s="629"/>
      <c r="X56" s="631"/>
      <c r="Y56" s="633"/>
      <c r="Z56" s="635"/>
      <c r="AA56" s="637"/>
      <c r="AB56" s="449" t="str">
        <f ca="1">IF(B55="","",ROUNDUP(AVERAGE(U56,U56,AA55),2))</f>
        <v/>
      </c>
      <c r="AC56" s="448" t="str">
        <f ca="1">IF(B55="","",IF(TRUNC(AB56,0)=0,0,ROUND(AB56,0)))</f>
        <v/>
      </c>
    </row>
    <row r="57" spans="1:29" ht="12.75" customHeight="1" x14ac:dyDescent="0.2">
      <c r="A57" s="652">
        <f>Notenbogen!A51</f>
        <v>24</v>
      </c>
      <c r="B57" s="662" t="str">
        <f ca="1">+AP!B29</f>
        <v/>
      </c>
      <c r="C57" s="656" t="str">
        <f ca="1">Notenbogen!Y52</f>
        <v/>
      </c>
      <c r="D57" s="658" t="str">
        <f ca="1">Notenbogen!Z52</f>
        <v/>
      </c>
      <c r="E57" s="660" t="str">
        <f ca="1">Notenbogen!AA52</f>
        <v/>
      </c>
      <c r="F57" s="450"/>
      <c r="G57" s="432"/>
      <c r="H57" s="432"/>
      <c r="I57" s="432"/>
      <c r="J57" s="432"/>
      <c r="K57" s="432"/>
      <c r="L57" s="432"/>
      <c r="M57" s="434" t="str">
        <f ca="1">IF(B57="","",SUM(F57:L57))</f>
        <v/>
      </c>
      <c r="N57" s="435"/>
      <c r="O57" s="436"/>
      <c r="P57" s="435"/>
      <c r="Q57" s="437"/>
      <c r="R57" s="436"/>
      <c r="S57" s="451" t="str">
        <f ca="1">IF(B57="","",SUM(N57:R57))</f>
        <v/>
      </c>
      <c r="T57" s="452" t="str">
        <f ca="1">IF(B57="","",ROUND(SUM(S57,M57),0))</f>
        <v/>
      </c>
      <c r="U57" s="440" t="str">
        <f ca="1">IF(T57="","",IF(AP!$C$42="BE",VLOOKUP(T57,NB!$V$1424:$Y$1439,4,TRUE),T57))</f>
        <v/>
      </c>
      <c r="V57" s="626"/>
      <c r="W57" s="628"/>
      <c r="X57" s="630"/>
      <c r="Y57" s="632" t="str">
        <f ca="1">IF(B57="","",SUM(V57:X57))</f>
        <v/>
      </c>
      <c r="Z57" s="634" t="str">
        <f ca="1">IF(B57="","",IF(ISBLANK(V57),"",IF(AVERAGE(V57:X57)&lt;10,LEFT(AVERAGE(V57:X57),4),LEFT(AVERAGE(V57:X57),5))))</f>
        <v/>
      </c>
      <c r="AA57" s="636" t="str">
        <f ca="1">IF(B57="","",IF(Z57="","",IF(LEFT(Z57,1)="0",0,ROUND(Z57,0))))</f>
        <v/>
      </c>
      <c r="AB57" s="441" t="str">
        <f ca="1">IF(B57="","",ROUNDUP(AVERAGE(U57,U57,AA57),2))</f>
        <v/>
      </c>
      <c r="AC57" s="442" t="str">
        <f ca="1">IF(B57="","",IF(TRUNC(AB57,0)=0,0,ROUND(AB57,0)))</f>
        <v/>
      </c>
    </row>
    <row r="58" spans="1:29" ht="13.5" customHeight="1" thickBot="1" x14ac:dyDescent="0.25">
      <c r="A58" s="653"/>
      <c r="B58" s="663"/>
      <c r="C58" s="657"/>
      <c r="D58" s="659"/>
      <c r="E58" s="661"/>
      <c r="F58" s="454"/>
      <c r="G58" s="444"/>
      <c r="H58" s="444"/>
      <c r="I58" s="444"/>
      <c r="J58" s="444"/>
      <c r="K58" s="444"/>
      <c r="L58" s="444"/>
      <c r="M58" s="445" t="str">
        <f ca="1">IF(B57="","",SUM(F58:L58))</f>
        <v/>
      </c>
      <c r="N58" s="444"/>
      <c r="O58" s="444"/>
      <c r="P58" s="455"/>
      <c r="Q58" s="444"/>
      <c r="R58" s="456"/>
      <c r="S58" s="446" t="str">
        <f ca="1">IF(B57="","",SUM(N58:R58))</f>
        <v/>
      </c>
      <c r="T58" s="447" t="str">
        <f ca="1">IF(B57="","",ROUND(SUM(S58,M58),0))</f>
        <v/>
      </c>
      <c r="U58" s="463" t="str">
        <f ca="1">IF(T58="","",IF(AP!$C$42="BE",VLOOKUP(T58,NB!$V$1424:$Y$1439,4,TRUE),T58))</f>
        <v/>
      </c>
      <c r="V58" s="627"/>
      <c r="W58" s="629"/>
      <c r="X58" s="631"/>
      <c r="Y58" s="633"/>
      <c r="Z58" s="635"/>
      <c r="AA58" s="637"/>
      <c r="AB58" s="449" t="str">
        <f ca="1">IF(B57="","",ROUNDUP(AVERAGE(U58,U58,AA57),2))</f>
        <v/>
      </c>
      <c r="AC58" s="448" t="str">
        <f ca="1">IF(B57="","",IF(TRUNC(AB58,0)=0,0,ROUND(AB58,0)))</f>
        <v/>
      </c>
    </row>
    <row r="59" spans="1:29" ht="12.75" customHeight="1" x14ac:dyDescent="0.2">
      <c r="A59" s="642">
        <f>Notenbogen!A53</f>
        <v>25</v>
      </c>
      <c r="B59" s="644" t="str">
        <f ca="1">+AP!B30</f>
        <v/>
      </c>
      <c r="C59" s="646" t="str">
        <f ca="1">Notenbogen!Y54</f>
        <v/>
      </c>
      <c r="D59" s="648" t="str">
        <f ca="1">Notenbogen!Z54</f>
        <v/>
      </c>
      <c r="E59" s="650" t="str">
        <f ca="1">Notenbogen!AA54</f>
        <v/>
      </c>
      <c r="F59" s="450"/>
      <c r="G59" s="432"/>
      <c r="H59" s="432"/>
      <c r="I59" s="432"/>
      <c r="J59" s="432"/>
      <c r="K59" s="432"/>
      <c r="L59" s="432"/>
      <c r="M59" s="434" t="str">
        <f ca="1">IF(B59="","",SUM(F59:L59))</f>
        <v/>
      </c>
      <c r="N59" s="435"/>
      <c r="O59" s="436"/>
      <c r="P59" s="435"/>
      <c r="Q59" s="437"/>
      <c r="R59" s="436"/>
      <c r="S59" s="451" t="str">
        <f ca="1">IF(B59="","",SUM(N59:R59))</f>
        <v/>
      </c>
      <c r="T59" s="452" t="str">
        <f ca="1">IF(B59="","",ROUND(SUM(S59,M59),0))</f>
        <v/>
      </c>
      <c r="U59" s="440" t="str">
        <f ca="1">IF(T59="","",IF(AP!$C$42="BE",VLOOKUP(T59,NB!$V$1424:$Y$1439,4,TRUE),T59))</f>
        <v/>
      </c>
      <c r="V59" s="626"/>
      <c r="W59" s="628"/>
      <c r="X59" s="630"/>
      <c r="Y59" s="632" t="str">
        <f ca="1">IF(B59="","",SUM(V59:X59))</f>
        <v/>
      </c>
      <c r="Z59" s="634" t="str">
        <f ca="1">IF(B59="","",IF(ISBLANK(V59),"",IF(AVERAGE(V59:X59)&lt;10,LEFT(AVERAGE(V59:X59),4),LEFT(AVERAGE(V59:X59),5))))</f>
        <v/>
      </c>
      <c r="AA59" s="636" t="str">
        <f ca="1">IF(B59="","",IF(Z59="","",IF(LEFT(Z59,1)="0",0,ROUND(Z59,0))))</f>
        <v/>
      </c>
      <c r="AB59" s="441" t="str">
        <f ca="1">IF(B59="","",ROUNDUP(AVERAGE(U59,U59,AA59),2))</f>
        <v/>
      </c>
      <c r="AC59" s="442" t="str">
        <f ca="1">IF(B59="","",IF(TRUNC(AB59,0)=0,0,ROUND(AB59,0)))</f>
        <v/>
      </c>
    </row>
    <row r="60" spans="1:29" ht="13.5" customHeight="1" thickBot="1" x14ac:dyDescent="0.25">
      <c r="A60" s="643"/>
      <c r="B60" s="645"/>
      <c r="C60" s="647"/>
      <c r="D60" s="649"/>
      <c r="E60" s="651"/>
      <c r="F60" s="454"/>
      <c r="G60" s="444"/>
      <c r="H60" s="444"/>
      <c r="I60" s="444"/>
      <c r="J60" s="444"/>
      <c r="K60" s="444"/>
      <c r="L60" s="444"/>
      <c r="M60" s="445" t="str">
        <f ca="1">IF(B59="","",SUM(F60:L60))</f>
        <v/>
      </c>
      <c r="N60" s="444"/>
      <c r="O60" s="444"/>
      <c r="P60" s="455"/>
      <c r="Q60" s="444"/>
      <c r="R60" s="456"/>
      <c r="S60" s="446" t="str">
        <f ca="1">IF(B59="","",SUM(N60:R60))</f>
        <v/>
      </c>
      <c r="T60" s="447" t="str">
        <f ca="1">IF(B59="","",ROUND(SUM(S60,M60),0))</f>
        <v/>
      </c>
      <c r="U60" s="463" t="str">
        <f ca="1">IF(T60="","",IF(AP!$C$42="BE",VLOOKUP(T60,NB!$V$1424:$Y$1439,4,TRUE),T60))</f>
        <v/>
      </c>
      <c r="V60" s="627"/>
      <c r="W60" s="629"/>
      <c r="X60" s="631"/>
      <c r="Y60" s="633"/>
      <c r="Z60" s="635"/>
      <c r="AA60" s="637"/>
      <c r="AB60" s="449" t="str">
        <f ca="1">IF(B59="","",ROUNDUP(AVERAGE(U60,U60,AA59),2))</f>
        <v/>
      </c>
      <c r="AC60" s="448" t="str">
        <f ca="1">IF(B59="","",IF(TRUNC(AB60,0)=0,0,ROUND(AB60,0)))</f>
        <v/>
      </c>
    </row>
    <row r="61" spans="1:29" ht="12.75" customHeight="1" x14ac:dyDescent="0.2">
      <c r="A61" s="652">
        <f>Notenbogen!A55</f>
        <v>26</v>
      </c>
      <c r="B61" s="662" t="str">
        <f ca="1">+AP!B31</f>
        <v/>
      </c>
      <c r="C61" s="656" t="str">
        <f ca="1">Notenbogen!Y56</f>
        <v/>
      </c>
      <c r="D61" s="658" t="str">
        <f ca="1">Notenbogen!Z56</f>
        <v/>
      </c>
      <c r="E61" s="660" t="str">
        <f ca="1">Notenbogen!AA56</f>
        <v/>
      </c>
      <c r="F61" s="450"/>
      <c r="G61" s="432"/>
      <c r="H61" s="432"/>
      <c r="I61" s="432"/>
      <c r="J61" s="432"/>
      <c r="K61" s="432"/>
      <c r="L61" s="432"/>
      <c r="M61" s="434" t="str">
        <f ca="1">IF(B61="","",SUM(F61:L61))</f>
        <v/>
      </c>
      <c r="N61" s="435"/>
      <c r="O61" s="436"/>
      <c r="P61" s="435"/>
      <c r="Q61" s="437"/>
      <c r="R61" s="436"/>
      <c r="S61" s="451" t="str">
        <f ca="1">IF(B61="","",SUM(N61:R61))</f>
        <v/>
      </c>
      <c r="T61" s="452" t="str">
        <f ca="1">IF(B61="","",ROUND(SUM(S61,M61),0))</f>
        <v/>
      </c>
      <c r="U61" s="440" t="str">
        <f ca="1">IF(T61="","",IF(AP!$C$42="BE",VLOOKUP(T61,NB!$V$1424:$Y$1439,4,TRUE),T61))</f>
        <v/>
      </c>
      <c r="V61" s="626"/>
      <c r="W61" s="628"/>
      <c r="X61" s="630"/>
      <c r="Y61" s="632" t="str">
        <f ca="1">IF(B61="","",SUM(V61:X61))</f>
        <v/>
      </c>
      <c r="Z61" s="634" t="str">
        <f ca="1">IF(B61="","",IF(ISBLANK(V61),"",IF(AVERAGE(V61:X61)&lt;10,LEFT(AVERAGE(V61:X61),4),LEFT(AVERAGE(V61:X61),5))))</f>
        <v/>
      </c>
      <c r="AA61" s="636" t="str">
        <f ca="1">IF(B61="","",IF(Z61="","",IF(LEFT(Z61,1)="0",0,ROUND(Z61,0))))</f>
        <v/>
      </c>
      <c r="AB61" s="441" t="str">
        <f ca="1">IF(B61="","",ROUNDUP(AVERAGE(U61,U61,AA61),2))</f>
        <v/>
      </c>
      <c r="AC61" s="442" t="str">
        <f ca="1">IF(B61="","",IF(TRUNC(AB61,0)=0,0,ROUND(AB61,0)))</f>
        <v/>
      </c>
    </row>
    <row r="62" spans="1:29" ht="13.5" customHeight="1" thickBot="1" x14ac:dyDescent="0.25">
      <c r="A62" s="653"/>
      <c r="B62" s="663"/>
      <c r="C62" s="657"/>
      <c r="D62" s="659"/>
      <c r="E62" s="661"/>
      <c r="F62" s="454"/>
      <c r="G62" s="444"/>
      <c r="H62" s="444"/>
      <c r="I62" s="444"/>
      <c r="J62" s="444"/>
      <c r="K62" s="444"/>
      <c r="L62" s="444"/>
      <c r="M62" s="445" t="str">
        <f ca="1">IF(B61="","",SUM(F62:L62))</f>
        <v/>
      </c>
      <c r="N62" s="444"/>
      <c r="O62" s="444"/>
      <c r="P62" s="455"/>
      <c r="Q62" s="444"/>
      <c r="R62" s="456"/>
      <c r="S62" s="446" t="str">
        <f ca="1">IF(B61="","",SUM(N62:R62))</f>
        <v/>
      </c>
      <c r="T62" s="447" t="str">
        <f ca="1">IF(B61="","",ROUND(SUM(S62,M62),0))</f>
        <v/>
      </c>
      <c r="U62" s="463" t="str">
        <f ca="1">IF(T62="","",IF(AP!$C$42="BE",VLOOKUP(T62,NB!$V$1424:$Y$1439,4,TRUE),T62))</f>
        <v/>
      </c>
      <c r="V62" s="627"/>
      <c r="W62" s="629"/>
      <c r="X62" s="631"/>
      <c r="Y62" s="633"/>
      <c r="Z62" s="635"/>
      <c r="AA62" s="637"/>
      <c r="AB62" s="449" t="str">
        <f ca="1">IF(B61="","",ROUNDUP(AVERAGE(U62,U62,AA61),2))</f>
        <v/>
      </c>
      <c r="AC62" s="448" t="str">
        <f ca="1">IF(B61="","",IF(TRUNC(AB62,0)=0,0,ROUND(AB62,0)))</f>
        <v/>
      </c>
    </row>
    <row r="63" spans="1:29" ht="12.75" customHeight="1" x14ac:dyDescent="0.2">
      <c r="A63" s="642">
        <f>Notenbogen!A57</f>
        <v>27</v>
      </c>
      <c r="B63" s="644" t="str">
        <f ca="1">+AP!B32</f>
        <v/>
      </c>
      <c r="C63" s="646" t="str">
        <f ca="1">Notenbogen!Y58</f>
        <v/>
      </c>
      <c r="D63" s="648" t="str">
        <f ca="1">Notenbogen!Z58</f>
        <v/>
      </c>
      <c r="E63" s="650" t="str">
        <f ca="1">Notenbogen!AA58</f>
        <v/>
      </c>
      <c r="F63" s="450"/>
      <c r="G63" s="432"/>
      <c r="H63" s="432"/>
      <c r="I63" s="432"/>
      <c r="J63" s="432"/>
      <c r="K63" s="432"/>
      <c r="L63" s="432"/>
      <c r="M63" s="434" t="str">
        <f ca="1">IF(B63="","",SUM(F63:L63))</f>
        <v/>
      </c>
      <c r="N63" s="435"/>
      <c r="O63" s="436"/>
      <c r="P63" s="435"/>
      <c r="Q63" s="437"/>
      <c r="R63" s="436"/>
      <c r="S63" s="451" t="str">
        <f ca="1">IF(B63="","",SUM(N63:R63))</f>
        <v/>
      </c>
      <c r="T63" s="452" t="str">
        <f ca="1">IF(B63="","",ROUND(SUM(S63,M63),0))</f>
        <v/>
      </c>
      <c r="U63" s="440" t="str">
        <f ca="1">IF(T63="","",IF(AP!$C$42="BE",VLOOKUP(T63,NB!$V$1424:$Y$1439,4,TRUE),T63))</f>
        <v/>
      </c>
      <c r="V63" s="626"/>
      <c r="W63" s="628"/>
      <c r="X63" s="630"/>
      <c r="Y63" s="632" t="str">
        <f ca="1">IF(B63="","",SUM(V63:X63))</f>
        <v/>
      </c>
      <c r="Z63" s="634" t="str">
        <f ca="1">IF(B63="","",IF(ISBLANK(V63),"",IF(AVERAGE(V63:X63)&lt;10,LEFT(AVERAGE(V63:X63),4),LEFT(AVERAGE(V63:X63),5))))</f>
        <v/>
      </c>
      <c r="AA63" s="636" t="str">
        <f ca="1">IF(B63="","",IF(Z63="","",IF(LEFT(Z63,1)="0",0,ROUND(Z63,0))))</f>
        <v/>
      </c>
      <c r="AB63" s="441" t="str">
        <f ca="1">IF(B63="","",ROUNDUP(AVERAGE(U63,U63,AA63),2))</f>
        <v/>
      </c>
      <c r="AC63" s="442" t="str">
        <f ca="1">IF(B63="","",IF(TRUNC(AB63,0)=0,0,ROUND(AB63,0)))</f>
        <v/>
      </c>
    </row>
    <row r="64" spans="1:29" ht="13.5" customHeight="1" thickBot="1" x14ac:dyDescent="0.25">
      <c r="A64" s="643"/>
      <c r="B64" s="645"/>
      <c r="C64" s="647"/>
      <c r="D64" s="649"/>
      <c r="E64" s="651"/>
      <c r="F64" s="454"/>
      <c r="G64" s="444"/>
      <c r="H64" s="444"/>
      <c r="I64" s="444"/>
      <c r="J64" s="444"/>
      <c r="K64" s="444"/>
      <c r="L64" s="444"/>
      <c r="M64" s="445" t="str">
        <f ca="1">IF(B63="","",SUM(F64:L64))</f>
        <v/>
      </c>
      <c r="N64" s="444"/>
      <c r="O64" s="444"/>
      <c r="P64" s="455"/>
      <c r="Q64" s="444"/>
      <c r="R64" s="456"/>
      <c r="S64" s="446" t="str">
        <f ca="1">IF(B63="","",SUM(N64:R64))</f>
        <v/>
      </c>
      <c r="T64" s="447" t="str">
        <f ca="1">IF(B63="","",ROUND(SUM(S64,M64),0))</f>
        <v/>
      </c>
      <c r="U64" s="463" t="str">
        <f ca="1">IF(T64="","",IF(AP!$C$42="BE",VLOOKUP(T64,NB!$V$1424:$Y$1439,4,TRUE),T64))</f>
        <v/>
      </c>
      <c r="V64" s="627"/>
      <c r="W64" s="629"/>
      <c r="X64" s="631"/>
      <c r="Y64" s="633"/>
      <c r="Z64" s="635"/>
      <c r="AA64" s="637"/>
      <c r="AB64" s="449" t="str">
        <f ca="1">IF(B63="","",ROUNDUP(AVERAGE(U64,U64,AA63),2))</f>
        <v/>
      </c>
      <c r="AC64" s="448" t="str">
        <f ca="1">IF(B63="","",IF(TRUNC(AB64,0)=0,0,ROUND(AB64,0)))</f>
        <v/>
      </c>
    </row>
    <row r="65" spans="1:29" ht="12.75" customHeight="1" x14ac:dyDescent="0.2">
      <c r="A65" s="652">
        <f>Notenbogen!A59</f>
        <v>28</v>
      </c>
      <c r="B65" s="662" t="str">
        <f ca="1">+AP!B33</f>
        <v/>
      </c>
      <c r="C65" s="656" t="str">
        <f ca="1">Notenbogen!Y60</f>
        <v/>
      </c>
      <c r="D65" s="658" t="str">
        <f ca="1">Notenbogen!Z60</f>
        <v/>
      </c>
      <c r="E65" s="660" t="str">
        <f ca="1">Notenbogen!AA60</f>
        <v/>
      </c>
      <c r="F65" s="450"/>
      <c r="G65" s="432"/>
      <c r="H65" s="432"/>
      <c r="I65" s="432"/>
      <c r="J65" s="432"/>
      <c r="K65" s="432"/>
      <c r="L65" s="432"/>
      <c r="M65" s="434" t="str">
        <f ca="1">IF(B65="","",SUM(F65:L65))</f>
        <v/>
      </c>
      <c r="N65" s="435"/>
      <c r="O65" s="436"/>
      <c r="P65" s="435"/>
      <c r="Q65" s="437"/>
      <c r="R65" s="436"/>
      <c r="S65" s="451" t="str">
        <f ca="1">IF(B65="","",SUM(N65:R65))</f>
        <v/>
      </c>
      <c r="T65" s="452" t="str">
        <f ca="1">IF(B65="","",ROUND(SUM(S65,M65),0))</f>
        <v/>
      </c>
      <c r="U65" s="440" t="str">
        <f ca="1">IF(T65="","",IF(AP!$C$42="BE",VLOOKUP(T65,NB!$V$1424:$Y$1439,4,TRUE),T65))</f>
        <v/>
      </c>
      <c r="V65" s="626"/>
      <c r="W65" s="628"/>
      <c r="X65" s="630"/>
      <c r="Y65" s="632" t="str">
        <f ca="1">IF(B65="","",SUM(V65:X65))</f>
        <v/>
      </c>
      <c r="Z65" s="634" t="str">
        <f ca="1">IF(B65="","",IF(ISBLANK(V65),"",IF(AVERAGE(V65:X65)&lt;10,LEFT(AVERAGE(V65:X65),4),LEFT(AVERAGE(V65:X65),5))))</f>
        <v/>
      </c>
      <c r="AA65" s="636" t="str">
        <f ca="1">IF(B65="","",IF(Z65="","",IF(LEFT(Z65,1)="0",0,ROUND(Z65,0))))</f>
        <v/>
      </c>
      <c r="AB65" s="441" t="str">
        <f ca="1">IF(B65="","",ROUNDUP(AVERAGE(U65,U65,AA65),2))</f>
        <v/>
      </c>
      <c r="AC65" s="442" t="str">
        <f ca="1">IF(B65="","",IF(TRUNC(AB65,0)=0,0,ROUND(AB65,0)))</f>
        <v/>
      </c>
    </row>
    <row r="66" spans="1:29" ht="13.5" customHeight="1" thickBot="1" x14ac:dyDescent="0.25">
      <c r="A66" s="653"/>
      <c r="B66" s="663"/>
      <c r="C66" s="657"/>
      <c r="D66" s="659"/>
      <c r="E66" s="661"/>
      <c r="F66" s="454"/>
      <c r="G66" s="444"/>
      <c r="H66" s="444"/>
      <c r="I66" s="444"/>
      <c r="J66" s="444"/>
      <c r="K66" s="444"/>
      <c r="L66" s="444"/>
      <c r="M66" s="445" t="str">
        <f ca="1">IF(B65="","",SUM(F66:L66))</f>
        <v/>
      </c>
      <c r="N66" s="444"/>
      <c r="O66" s="444"/>
      <c r="P66" s="455"/>
      <c r="Q66" s="444"/>
      <c r="R66" s="456"/>
      <c r="S66" s="446" t="str">
        <f ca="1">IF(B65="","",SUM(N66:R66))</f>
        <v/>
      </c>
      <c r="T66" s="447" t="str">
        <f ca="1">IF(B65="","",ROUND(SUM(S66,M66),0))</f>
        <v/>
      </c>
      <c r="U66" s="463" t="str">
        <f ca="1">IF(T66="","",IF(AP!$C$42="BE",VLOOKUP(T66,NB!$V$1424:$Y$1439,4,TRUE),T66))</f>
        <v/>
      </c>
      <c r="V66" s="627"/>
      <c r="W66" s="629"/>
      <c r="X66" s="631"/>
      <c r="Y66" s="633"/>
      <c r="Z66" s="635"/>
      <c r="AA66" s="637"/>
      <c r="AB66" s="449" t="str">
        <f ca="1">IF(B65="","",ROUNDUP(AVERAGE(U66,U66,AA65),2))</f>
        <v/>
      </c>
      <c r="AC66" s="448" t="str">
        <f ca="1">IF(B65="","",IF(TRUNC(AB66,0)=0,0,ROUND(AB66,0)))</f>
        <v/>
      </c>
    </row>
    <row r="67" spans="1:29" ht="12.75" customHeight="1" x14ac:dyDescent="0.2">
      <c r="A67" s="642">
        <f>Notenbogen!A61</f>
        <v>29</v>
      </c>
      <c r="B67" s="644" t="str">
        <f ca="1">+AP!B34</f>
        <v/>
      </c>
      <c r="C67" s="646" t="str">
        <f ca="1">Notenbogen!Y62</f>
        <v/>
      </c>
      <c r="D67" s="648" t="str">
        <f ca="1">Notenbogen!Z62</f>
        <v/>
      </c>
      <c r="E67" s="650" t="str">
        <f ca="1">Notenbogen!AA62</f>
        <v/>
      </c>
      <c r="F67" s="450"/>
      <c r="G67" s="432"/>
      <c r="H67" s="432"/>
      <c r="I67" s="432"/>
      <c r="J67" s="432"/>
      <c r="K67" s="432"/>
      <c r="L67" s="432"/>
      <c r="M67" s="434" t="str">
        <f ca="1">IF(B67="","",SUM(F67:L67))</f>
        <v/>
      </c>
      <c r="N67" s="435"/>
      <c r="O67" s="436"/>
      <c r="P67" s="435"/>
      <c r="Q67" s="437"/>
      <c r="R67" s="436"/>
      <c r="S67" s="451" t="str">
        <f ca="1">IF(B67="","",SUM(N67:R67))</f>
        <v/>
      </c>
      <c r="T67" s="452" t="str">
        <f ca="1">IF(B67="","",ROUND(SUM(S67,M67),0))</f>
        <v/>
      </c>
      <c r="U67" s="440" t="str">
        <f ca="1">IF(T67="","",IF(AP!$C$42="BE",VLOOKUP(T67,NB!$V$1424:$Y$1439,4,TRUE),T67))</f>
        <v/>
      </c>
      <c r="V67" s="626"/>
      <c r="W67" s="628"/>
      <c r="X67" s="630"/>
      <c r="Y67" s="632" t="str">
        <f ca="1">IF(B67="","",SUM(V67:X67))</f>
        <v/>
      </c>
      <c r="Z67" s="634" t="str">
        <f ca="1">IF(B67="","",IF(ISBLANK(V67),"",IF(AVERAGE(V67:X67)&lt;10,LEFT(AVERAGE(V67:X67),4),LEFT(AVERAGE(V67:X67),5))))</f>
        <v/>
      </c>
      <c r="AA67" s="636" t="str">
        <f ca="1">IF(B67="","",IF(Z67="","",IF(LEFT(Z67,1)="0",0,ROUND(Z67,0))))</f>
        <v/>
      </c>
      <c r="AB67" s="441" t="str">
        <f ca="1">IF(B67="","",ROUNDUP(AVERAGE(U67,U67,AA67),2))</f>
        <v/>
      </c>
      <c r="AC67" s="442" t="str">
        <f ca="1">IF(B67="","",IF(TRUNC(AB67,0)=0,0,ROUND(AB67,0)))</f>
        <v/>
      </c>
    </row>
    <row r="68" spans="1:29" ht="13.5" customHeight="1" thickBot="1" x14ac:dyDescent="0.25">
      <c r="A68" s="643"/>
      <c r="B68" s="645"/>
      <c r="C68" s="647"/>
      <c r="D68" s="649"/>
      <c r="E68" s="651"/>
      <c r="F68" s="454"/>
      <c r="G68" s="444"/>
      <c r="H68" s="444"/>
      <c r="I68" s="444"/>
      <c r="J68" s="444"/>
      <c r="K68" s="444"/>
      <c r="L68" s="444"/>
      <c r="M68" s="445" t="str">
        <f ca="1">IF(B67="","",SUM(F68:L68))</f>
        <v/>
      </c>
      <c r="N68" s="444"/>
      <c r="O68" s="444"/>
      <c r="P68" s="455"/>
      <c r="Q68" s="444"/>
      <c r="R68" s="456"/>
      <c r="S68" s="446" t="str">
        <f ca="1">IF(B67="","",SUM(N68:R68))</f>
        <v/>
      </c>
      <c r="T68" s="447" t="str">
        <f ca="1">IF(B67="","",ROUND(SUM(S68,M68),0))</f>
        <v/>
      </c>
      <c r="U68" s="463" t="str">
        <f ca="1">IF(T68="","",IF(AP!$C$42="BE",VLOOKUP(T68,NB!$V$1424:$Y$1439,4,TRUE),T68))</f>
        <v/>
      </c>
      <c r="V68" s="627"/>
      <c r="W68" s="629"/>
      <c r="X68" s="631"/>
      <c r="Y68" s="633"/>
      <c r="Z68" s="635"/>
      <c r="AA68" s="637"/>
      <c r="AB68" s="449" t="str">
        <f ca="1">IF(B67="","",ROUNDUP(AVERAGE(U68,U68,AA67),2))</f>
        <v/>
      </c>
      <c r="AC68" s="448" t="str">
        <f ca="1">IF(B67="","",IF(TRUNC(AB68,0)=0,0,ROUND(AB68,0)))</f>
        <v/>
      </c>
    </row>
    <row r="69" spans="1:29" ht="12.75" customHeight="1" x14ac:dyDescent="0.2">
      <c r="A69" s="652">
        <f>Notenbogen!A63</f>
        <v>30</v>
      </c>
      <c r="B69" s="662" t="str">
        <f ca="1">+AP!B35</f>
        <v/>
      </c>
      <c r="C69" s="656" t="str">
        <f ca="1">Notenbogen!Y64</f>
        <v/>
      </c>
      <c r="D69" s="658" t="str">
        <f ca="1">Notenbogen!Z64</f>
        <v/>
      </c>
      <c r="E69" s="660" t="str">
        <f ca="1">Notenbogen!AA64</f>
        <v/>
      </c>
      <c r="F69" s="450"/>
      <c r="G69" s="432"/>
      <c r="H69" s="432"/>
      <c r="I69" s="432"/>
      <c r="J69" s="432"/>
      <c r="K69" s="432"/>
      <c r="L69" s="432"/>
      <c r="M69" s="434" t="str">
        <f ca="1">IF(B69="","",SUM(F69:L69))</f>
        <v/>
      </c>
      <c r="N69" s="435"/>
      <c r="O69" s="436"/>
      <c r="P69" s="435"/>
      <c r="Q69" s="437"/>
      <c r="R69" s="436"/>
      <c r="S69" s="451" t="str">
        <f ca="1">IF(B69="","",SUM(N69:R69))</f>
        <v/>
      </c>
      <c r="T69" s="452" t="str">
        <f ca="1">IF(B69="","",ROUND(SUM(S69,M69),0))</f>
        <v/>
      </c>
      <c r="U69" s="440" t="str">
        <f ca="1">IF(T69="","",IF(AP!$C$42="BE",VLOOKUP(T69,NB!$V$1424:$Y$1439,4,TRUE),T69))</f>
        <v/>
      </c>
      <c r="V69" s="626"/>
      <c r="W69" s="628"/>
      <c r="X69" s="630"/>
      <c r="Y69" s="632" t="str">
        <f ca="1">IF(B69="","",SUM(V69:X69))</f>
        <v/>
      </c>
      <c r="Z69" s="634" t="str">
        <f ca="1">IF(B69="","",IF(ISBLANK(V69),"",IF(AVERAGE(V69:X69)&lt;10,LEFT(AVERAGE(V69:X69),4),LEFT(AVERAGE(V69:X69),5))))</f>
        <v/>
      </c>
      <c r="AA69" s="636" t="str">
        <f ca="1">IF(B69="","",IF(Z69="","",IF(LEFT(Z69,1)="0",0,ROUND(Z69,0))))</f>
        <v/>
      </c>
      <c r="AB69" s="441" t="str">
        <f ca="1">IF(B69="","",ROUNDUP(AVERAGE(U69,U69,AA69),2))</f>
        <v/>
      </c>
      <c r="AC69" s="442" t="str">
        <f ca="1">IF(B69="","",IF(TRUNC(AB69,0)=0,0,ROUND(AB69,0)))</f>
        <v/>
      </c>
    </row>
    <row r="70" spans="1:29" ht="13.5" customHeight="1" thickBot="1" x14ac:dyDescent="0.25">
      <c r="A70" s="653"/>
      <c r="B70" s="663"/>
      <c r="C70" s="657"/>
      <c r="D70" s="659"/>
      <c r="E70" s="661"/>
      <c r="F70" s="454"/>
      <c r="G70" s="444"/>
      <c r="H70" s="444"/>
      <c r="I70" s="444"/>
      <c r="J70" s="444"/>
      <c r="K70" s="444"/>
      <c r="L70" s="444"/>
      <c r="M70" s="445" t="str">
        <f ca="1">IF(B69="","",SUM(F70:L70))</f>
        <v/>
      </c>
      <c r="N70" s="444"/>
      <c r="O70" s="444"/>
      <c r="P70" s="455"/>
      <c r="Q70" s="444"/>
      <c r="R70" s="456"/>
      <c r="S70" s="446" t="str">
        <f ca="1">IF(B69="","",SUM(N70:R70))</f>
        <v/>
      </c>
      <c r="T70" s="447" t="str">
        <f ca="1">IF(B69="","",ROUND(SUM(S70,M70),0))</f>
        <v/>
      </c>
      <c r="U70" s="463" t="str">
        <f ca="1">IF(T70="","",IF(AP!$C$42="BE",VLOOKUP(T70,NB!$V$1424:$Y$1439,4,TRUE),T70))</f>
        <v/>
      </c>
      <c r="V70" s="627"/>
      <c r="W70" s="629"/>
      <c r="X70" s="631"/>
      <c r="Y70" s="633"/>
      <c r="Z70" s="635"/>
      <c r="AA70" s="637"/>
      <c r="AB70" s="449" t="str">
        <f ca="1">IF(B69="","",ROUNDUP(AVERAGE(U70,U70,AA69),2))</f>
        <v/>
      </c>
      <c r="AC70" s="448" t="str">
        <f ca="1">IF(B69="","",IF(TRUNC(AB70,0)=0,0,ROUND(AB70,0)))</f>
        <v/>
      </c>
    </row>
    <row r="71" spans="1:29" ht="12.75" customHeight="1" x14ac:dyDescent="0.2">
      <c r="A71" s="642">
        <f>Notenbogen!A65</f>
        <v>31</v>
      </c>
      <c r="B71" s="644" t="str">
        <f ca="1">+AP!B36</f>
        <v/>
      </c>
      <c r="C71" s="646" t="str">
        <f ca="1">Notenbogen!Y66</f>
        <v/>
      </c>
      <c r="D71" s="648" t="str">
        <f ca="1">Notenbogen!Z66</f>
        <v/>
      </c>
      <c r="E71" s="650" t="str">
        <f ca="1">Notenbogen!AA66</f>
        <v/>
      </c>
      <c r="F71" s="450"/>
      <c r="G71" s="432"/>
      <c r="H71" s="432"/>
      <c r="I71" s="432"/>
      <c r="J71" s="432"/>
      <c r="K71" s="432"/>
      <c r="L71" s="432"/>
      <c r="M71" s="434" t="str">
        <f ca="1">IF(B71="","",SUM(F71:L71))</f>
        <v/>
      </c>
      <c r="N71" s="435"/>
      <c r="O71" s="436"/>
      <c r="P71" s="435"/>
      <c r="Q71" s="437"/>
      <c r="R71" s="436"/>
      <c r="S71" s="451" t="str">
        <f ca="1">IF(B71="","",SUM(N71:R71))</f>
        <v/>
      </c>
      <c r="T71" s="452" t="str">
        <f ca="1">IF(B71="","",ROUND(SUM(S71,M71),0))</f>
        <v/>
      </c>
      <c r="U71" s="440" t="str">
        <f ca="1">IF(T71="","",IF(AP!$C$42="BE",VLOOKUP(T71,NB!$V$1424:$Y$1439,4,TRUE),T71))</f>
        <v/>
      </c>
      <c r="V71" s="626"/>
      <c r="W71" s="628"/>
      <c r="X71" s="630"/>
      <c r="Y71" s="632" t="str">
        <f ca="1">IF(B71="","",SUM(V71:X71))</f>
        <v/>
      </c>
      <c r="Z71" s="634" t="str">
        <f ca="1">IF(B71="","",IF(ISBLANK(V71),"",IF(AVERAGE(V71:X71)&lt;10,LEFT(AVERAGE(V71:X71),4),LEFT(AVERAGE(V71:X71),5))))</f>
        <v/>
      </c>
      <c r="AA71" s="636" t="str">
        <f ca="1">IF(B71="","",IF(Z71="","",IF(LEFT(Z71,1)="0",0,ROUND(Z71,0))))</f>
        <v/>
      </c>
      <c r="AB71" s="441" t="str">
        <f ca="1">IF(B71="","",ROUNDUP(AVERAGE(U71,U71,AA71),2))</f>
        <v/>
      </c>
      <c r="AC71" s="442" t="str">
        <f ca="1">IF(B71="","",IF(TRUNC(AB71,0)=0,0,ROUND(AB71,0)))</f>
        <v/>
      </c>
    </row>
    <row r="72" spans="1:29" ht="13.5" customHeight="1" thickBot="1" x14ac:dyDescent="0.25">
      <c r="A72" s="643"/>
      <c r="B72" s="645"/>
      <c r="C72" s="647"/>
      <c r="D72" s="649"/>
      <c r="E72" s="651"/>
      <c r="F72" s="454"/>
      <c r="G72" s="444"/>
      <c r="H72" s="444"/>
      <c r="I72" s="444"/>
      <c r="J72" s="444"/>
      <c r="K72" s="444"/>
      <c r="L72" s="444"/>
      <c r="M72" s="445" t="str">
        <f ca="1">IF(B71="","",SUM(F72:L72))</f>
        <v/>
      </c>
      <c r="N72" s="444"/>
      <c r="O72" s="444"/>
      <c r="P72" s="455"/>
      <c r="Q72" s="444"/>
      <c r="R72" s="456"/>
      <c r="S72" s="446" t="str">
        <f ca="1">IF(B71="","",SUM(N72:R72))</f>
        <v/>
      </c>
      <c r="T72" s="447" t="str">
        <f ca="1">IF(B71="","",ROUND(SUM(S72,M72),0))</f>
        <v/>
      </c>
      <c r="U72" s="463" t="str">
        <f ca="1">IF(T72="","",IF(AP!$C$42="BE",VLOOKUP(T72,NB!$V$1424:$Y$1439,4,TRUE),T72))</f>
        <v/>
      </c>
      <c r="V72" s="627"/>
      <c r="W72" s="629"/>
      <c r="X72" s="631"/>
      <c r="Y72" s="633"/>
      <c r="Z72" s="635"/>
      <c r="AA72" s="637"/>
      <c r="AB72" s="449" t="str">
        <f ca="1">IF(B71="","",ROUNDUP(AVERAGE(U72,U72,AA71),2))</f>
        <v/>
      </c>
      <c r="AC72" s="448" t="str">
        <f ca="1">IF(B71="","",IF(TRUNC(AB72,0)=0,0,ROUND(AB72,0)))</f>
        <v/>
      </c>
    </row>
    <row r="73" spans="1:29" ht="12.75" customHeight="1" x14ac:dyDescent="0.2">
      <c r="A73" s="652">
        <f>Notenbogen!A67</f>
        <v>32</v>
      </c>
      <c r="B73" s="654" t="str">
        <f ca="1">+AP!B37</f>
        <v/>
      </c>
      <c r="C73" s="656" t="str">
        <f ca="1">Notenbogen!Y68</f>
        <v/>
      </c>
      <c r="D73" s="658" t="str">
        <f ca="1">Notenbogen!Z68</f>
        <v/>
      </c>
      <c r="E73" s="660" t="str">
        <f ca="1">Notenbogen!AA68</f>
        <v/>
      </c>
      <c r="F73" s="450"/>
      <c r="G73" s="432"/>
      <c r="H73" s="432"/>
      <c r="I73" s="432"/>
      <c r="J73" s="432"/>
      <c r="K73" s="432"/>
      <c r="L73" s="432"/>
      <c r="M73" s="434" t="str">
        <f ca="1">IF(B73="","",SUM(F73:L73))</f>
        <v/>
      </c>
      <c r="N73" s="435"/>
      <c r="O73" s="436"/>
      <c r="P73" s="435"/>
      <c r="Q73" s="437"/>
      <c r="R73" s="436"/>
      <c r="S73" s="451" t="str">
        <f ca="1">IF(B73="","",SUM(N73:R73))</f>
        <v/>
      </c>
      <c r="T73" s="452" t="str">
        <f ca="1">IF(B73="","",ROUND(SUM(S73,M73),0))</f>
        <v/>
      </c>
      <c r="U73" s="440" t="str">
        <f ca="1">IF(T73="","",IF(AP!$C$42="BE",VLOOKUP(T73,NB!$V$1424:$Y$1439,4,TRUE),T73))</f>
        <v/>
      </c>
      <c r="V73" s="626"/>
      <c r="W73" s="628"/>
      <c r="X73" s="630"/>
      <c r="Y73" s="632" t="str">
        <f ca="1">IF(B73="","",SUM(V73:X73))</f>
        <v/>
      </c>
      <c r="Z73" s="634" t="str">
        <f ca="1">IF(B73="","",IF(ISBLANK(V73),"",IF(AVERAGE(V73:X73)&lt;10,LEFT(AVERAGE(V73:X73),4),LEFT(AVERAGE(V73:X73),5))))</f>
        <v/>
      </c>
      <c r="AA73" s="636" t="str">
        <f ca="1">IF(B73="","",IF(Z73="","",IF(LEFT(Z73,1)="0",0,ROUND(Z73,0))))</f>
        <v/>
      </c>
      <c r="AB73" s="441" t="str">
        <f ca="1">IF(B73="","",ROUNDUP(AVERAGE(U73,U73,AA73),2))</f>
        <v/>
      </c>
      <c r="AC73" s="442" t="str">
        <f ca="1">IF(B73="","",IF(TRUNC(AB73,0)=0,0,ROUND(AB73,0)))</f>
        <v/>
      </c>
    </row>
    <row r="74" spans="1:29" ht="13.5" customHeight="1" thickBot="1" x14ac:dyDescent="0.25">
      <c r="A74" s="653"/>
      <c r="B74" s="655"/>
      <c r="C74" s="657"/>
      <c r="D74" s="659"/>
      <c r="E74" s="661"/>
      <c r="F74" s="454"/>
      <c r="G74" s="444"/>
      <c r="H74" s="444"/>
      <c r="I74" s="444"/>
      <c r="J74" s="444"/>
      <c r="K74" s="444"/>
      <c r="L74" s="444"/>
      <c r="M74" s="445" t="str">
        <f ca="1">IF(B73="","",SUM(F74:L74))</f>
        <v/>
      </c>
      <c r="N74" s="444"/>
      <c r="O74" s="444"/>
      <c r="P74" s="455"/>
      <c r="Q74" s="444"/>
      <c r="R74" s="456"/>
      <c r="S74" s="446" t="str">
        <f ca="1">IF(B73="","",SUM(N74:R74))</f>
        <v/>
      </c>
      <c r="T74" s="447" t="str">
        <f ca="1">IF(B73="","",ROUND(SUM(S74,M74),0))</f>
        <v/>
      </c>
      <c r="U74" s="463" t="str">
        <f ca="1">IF(T74="","",IF(AP!$C$42="BE",VLOOKUP(T74,NB!$V$1424:$Y$1439,4,TRUE),T74))</f>
        <v/>
      </c>
      <c r="V74" s="627"/>
      <c r="W74" s="629"/>
      <c r="X74" s="631"/>
      <c r="Y74" s="633"/>
      <c r="Z74" s="635"/>
      <c r="AA74" s="637"/>
      <c r="AB74" s="449" t="str">
        <f ca="1">IF(B73="","",ROUNDUP(AVERAGE(U74,U74,AA73),2))</f>
        <v/>
      </c>
      <c r="AC74" s="448" t="str">
        <f ca="1">IF(B73="","",IF(TRUNC(AB74,0)=0,0,ROUND(AB74,0)))</f>
        <v/>
      </c>
    </row>
    <row r="75" spans="1:29" ht="12.75" customHeight="1" x14ac:dyDescent="0.2">
      <c r="A75" s="642">
        <f>Notenbogen!A69</f>
        <v>33</v>
      </c>
      <c r="B75" s="644" t="str">
        <f ca="1">+AP!B38</f>
        <v/>
      </c>
      <c r="C75" s="646" t="str">
        <f ca="1">Notenbogen!Y70</f>
        <v/>
      </c>
      <c r="D75" s="648" t="str">
        <f ca="1">Notenbogen!Z70</f>
        <v/>
      </c>
      <c r="E75" s="650" t="str">
        <f ca="1">Notenbogen!AA70</f>
        <v/>
      </c>
      <c r="F75" s="450"/>
      <c r="G75" s="432"/>
      <c r="H75" s="432"/>
      <c r="I75" s="432"/>
      <c r="J75" s="432"/>
      <c r="K75" s="432"/>
      <c r="L75" s="432"/>
      <c r="M75" s="434" t="str">
        <f ca="1">IF(B75="","",SUM(F75:L75))</f>
        <v/>
      </c>
      <c r="N75" s="435"/>
      <c r="O75" s="436"/>
      <c r="P75" s="435"/>
      <c r="Q75" s="437"/>
      <c r="R75" s="436"/>
      <c r="S75" s="451" t="str">
        <f ca="1">IF(B75="","",SUM(N75:R75))</f>
        <v/>
      </c>
      <c r="T75" s="452" t="str">
        <f ca="1">IF(B75="","",ROUND(SUM(S75,M75),0))</f>
        <v/>
      </c>
      <c r="U75" s="440" t="str">
        <f ca="1">IF(T75="","",IF(AP!$C$42="BE",VLOOKUP(T75,NB!$V$1424:$Y$1439,4,TRUE),T75))</f>
        <v/>
      </c>
      <c r="V75" s="626"/>
      <c r="W75" s="628"/>
      <c r="X75" s="630"/>
      <c r="Y75" s="632" t="str">
        <f ca="1">IF(B75="","",SUM(V75:X75))</f>
        <v/>
      </c>
      <c r="Z75" s="634" t="str">
        <f ca="1">IF(B75="","",IF(ISBLANK(V75),"",IF(AVERAGE(V75:X75)&lt;10,LEFT(AVERAGE(V75:X75),4),LEFT(AVERAGE(V75:X75),5))))</f>
        <v/>
      </c>
      <c r="AA75" s="636" t="str">
        <f ca="1">IF(B75="","",IF(Z75="","",IF(LEFT(Z75,1)="0",0,ROUND(Z75,0))))</f>
        <v/>
      </c>
      <c r="AB75" s="441" t="str">
        <f ca="1">IF(B75="","",ROUNDUP(AVERAGE(U75,U75,AA75),2))</f>
        <v/>
      </c>
      <c r="AC75" s="442" t="str">
        <f ca="1">IF(B75="","",IF(TRUNC(AB75,0)=0,0,ROUND(AB75,0)))</f>
        <v/>
      </c>
    </row>
    <row r="76" spans="1:29" ht="13.5" customHeight="1" thickBot="1" x14ac:dyDescent="0.25">
      <c r="A76" s="643"/>
      <c r="B76" s="645"/>
      <c r="C76" s="647"/>
      <c r="D76" s="649"/>
      <c r="E76" s="651"/>
      <c r="F76" s="454"/>
      <c r="G76" s="444"/>
      <c r="H76" s="444"/>
      <c r="I76" s="444"/>
      <c r="J76" s="444"/>
      <c r="K76" s="444"/>
      <c r="L76" s="444"/>
      <c r="M76" s="445" t="str">
        <f ca="1">IF(B75="","",SUM(F76:L76))</f>
        <v/>
      </c>
      <c r="N76" s="444"/>
      <c r="O76" s="444"/>
      <c r="P76" s="455"/>
      <c r="Q76" s="444"/>
      <c r="R76" s="456"/>
      <c r="S76" s="446" t="str">
        <f ca="1">IF(B75="","",SUM(N76:R76))</f>
        <v/>
      </c>
      <c r="T76" s="447" t="str">
        <f ca="1">IF(B75="","",ROUND(SUM(S76,M76),0))</f>
        <v/>
      </c>
      <c r="U76" s="463" t="str">
        <f ca="1">IF(T76="","",IF(AP!$C$42="BE",VLOOKUP(T76,NB!$V$1424:$Y$1439,4,TRUE),T76))</f>
        <v/>
      </c>
      <c r="V76" s="627"/>
      <c r="W76" s="629"/>
      <c r="X76" s="631"/>
      <c r="Y76" s="633"/>
      <c r="Z76" s="635"/>
      <c r="AA76" s="637"/>
      <c r="AB76" s="449" t="str">
        <f ca="1">IF(B75="","",ROUNDUP(AVERAGE(U76,U76,AA75),2))</f>
        <v/>
      </c>
      <c r="AC76" s="448" t="str">
        <f ca="1">IF(B75="","",IF(TRUNC(AB76,0)=0,0,ROUND(AB76,0)))</f>
        <v/>
      </c>
    </row>
    <row r="77" spans="1:29" ht="12.75" customHeight="1" x14ac:dyDescent="0.2">
      <c r="A77" s="652">
        <f>Notenbogen!A71</f>
        <v>34</v>
      </c>
      <c r="B77" s="654" t="str">
        <f ca="1">+AP!B39</f>
        <v/>
      </c>
      <c r="C77" s="656" t="str">
        <f ca="1">Notenbogen!Y72</f>
        <v/>
      </c>
      <c r="D77" s="658" t="str">
        <f ca="1">Notenbogen!Z72</f>
        <v/>
      </c>
      <c r="E77" s="660" t="str">
        <f ca="1">Notenbogen!AA72</f>
        <v/>
      </c>
      <c r="F77" s="450"/>
      <c r="G77" s="432"/>
      <c r="H77" s="432"/>
      <c r="I77" s="432"/>
      <c r="J77" s="432"/>
      <c r="K77" s="432"/>
      <c r="L77" s="432"/>
      <c r="M77" s="434" t="str">
        <f ca="1">IF(B77="","",SUM(F77:L77))</f>
        <v/>
      </c>
      <c r="N77" s="435"/>
      <c r="O77" s="436"/>
      <c r="P77" s="435"/>
      <c r="Q77" s="437"/>
      <c r="R77" s="436"/>
      <c r="S77" s="451" t="str">
        <f ca="1">IF(B77="","",SUM(N77:R77))</f>
        <v/>
      </c>
      <c r="T77" s="452" t="str">
        <f ca="1">IF(B77="","",ROUND(SUM(S77,M77),0))</f>
        <v/>
      </c>
      <c r="U77" s="440" t="str">
        <f ca="1">IF(T77="","",IF(AP!$C$42="BE",VLOOKUP(T77,NB!$V$1424:$Y$1439,4,TRUE),T77))</f>
        <v/>
      </c>
      <c r="V77" s="626"/>
      <c r="W77" s="628"/>
      <c r="X77" s="630"/>
      <c r="Y77" s="632" t="str">
        <f ca="1">IF(B77="","",SUM(V77:X77))</f>
        <v/>
      </c>
      <c r="Z77" s="634" t="str">
        <f ca="1">IF(B77="","",IF(ISBLANK(V77),"",IF(AVERAGE(V77:X77)&lt;10,LEFT(AVERAGE(V77:X77),4),LEFT(AVERAGE(V77:X77),5))))</f>
        <v/>
      </c>
      <c r="AA77" s="636" t="str">
        <f ca="1">IF(B77="","",IF(Z77="","",IF(LEFT(Z77,1)="0",0,ROUND(Z77,0))))</f>
        <v/>
      </c>
      <c r="AB77" s="441" t="str">
        <f ca="1">IF(B77="","",ROUNDUP(AVERAGE(U77,U77,AA77),2))</f>
        <v/>
      </c>
      <c r="AC77" s="442" t="str">
        <f ca="1">IF(B77="","",IF(TRUNC(AB77,0)=0,0,ROUND(AB77,0)))</f>
        <v/>
      </c>
    </row>
    <row r="78" spans="1:29" ht="13.5" customHeight="1" thickBot="1" x14ac:dyDescent="0.25">
      <c r="A78" s="653"/>
      <c r="B78" s="655"/>
      <c r="C78" s="657"/>
      <c r="D78" s="659"/>
      <c r="E78" s="661"/>
      <c r="F78" s="454"/>
      <c r="G78" s="444"/>
      <c r="H78" s="444"/>
      <c r="I78" s="444"/>
      <c r="J78" s="444"/>
      <c r="K78" s="444"/>
      <c r="L78" s="444"/>
      <c r="M78" s="445" t="str">
        <f ca="1">IF(B77="","",SUM(F78:L78))</f>
        <v/>
      </c>
      <c r="N78" s="444"/>
      <c r="O78" s="444"/>
      <c r="P78" s="455"/>
      <c r="Q78" s="444"/>
      <c r="R78" s="456"/>
      <c r="S78" s="446" t="str">
        <f ca="1">IF(B77="","",SUM(N78:R78))</f>
        <v/>
      </c>
      <c r="T78" s="447" t="str">
        <f ca="1">IF(B77="","",ROUND(SUM(S78,M78),0))</f>
        <v/>
      </c>
      <c r="U78" s="463" t="str">
        <f ca="1">IF(T78="","",IF(AP!$C$42="BE",VLOOKUP(T78,NB!$V$1424:$Y$1439,4,TRUE),T78))</f>
        <v/>
      </c>
      <c r="V78" s="641"/>
      <c r="W78" s="638"/>
      <c r="X78" s="639"/>
      <c r="Y78" s="640"/>
      <c r="Z78" s="635"/>
      <c r="AA78" s="637"/>
      <c r="AB78" s="464" t="str">
        <f ca="1">IF(B77="","",ROUNDUP(AVERAGE(U78,U78,AA77),2))</f>
        <v/>
      </c>
      <c r="AC78" s="448" t="str">
        <f ca="1">IF(B77="","",IF(TRUNC(AB78,0)=0,0,ROUND(AB78,0)))</f>
        <v/>
      </c>
    </row>
    <row r="79" spans="1:29" ht="12.75" customHeight="1" x14ac:dyDescent="0.2">
      <c r="A79" s="642">
        <f>Notenbogen!A73</f>
        <v>35</v>
      </c>
      <c r="B79" s="644" t="str">
        <f ca="1">+AP!B40</f>
        <v/>
      </c>
      <c r="C79" s="646" t="str">
        <f ca="1">Notenbogen!Y74</f>
        <v/>
      </c>
      <c r="D79" s="648" t="str">
        <f ca="1">Notenbogen!Z74</f>
        <v/>
      </c>
      <c r="E79" s="650" t="str">
        <f ca="1">Notenbogen!AA74</f>
        <v/>
      </c>
      <c r="F79" s="450"/>
      <c r="G79" s="432"/>
      <c r="H79" s="432"/>
      <c r="I79" s="432"/>
      <c r="J79" s="432"/>
      <c r="K79" s="432"/>
      <c r="L79" s="432"/>
      <c r="M79" s="434" t="str">
        <f ca="1">IF(B79="","",SUM(F79:L79))</f>
        <v/>
      </c>
      <c r="N79" s="435"/>
      <c r="O79" s="436"/>
      <c r="P79" s="435"/>
      <c r="Q79" s="437"/>
      <c r="R79" s="436"/>
      <c r="S79" s="451" t="str">
        <f ca="1">IF(B79="","",SUM(N79:R79))</f>
        <v/>
      </c>
      <c r="T79" s="452" t="str">
        <f ca="1">IF(B79="","",ROUND(SUM(S79,M79),0))</f>
        <v/>
      </c>
      <c r="U79" s="440" t="str">
        <f ca="1">IF(T79="","",IF(AP!$C$42="BE",VLOOKUP(T79,NB!$V$1424:$Y$1439,4,TRUE),T79))</f>
        <v/>
      </c>
      <c r="V79" s="626"/>
      <c r="W79" s="628"/>
      <c r="X79" s="630"/>
      <c r="Y79" s="632" t="str">
        <f ca="1">IF(B79="","",SUM(V79:X79))</f>
        <v/>
      </c>
      <c r="Z79" s="634" t="str">
        <f ca="1">IF(B79="","",IF(ISBLANK(V79),"",IF(AVERAGE(V79:X79)&lt;10,LEFT(AVERAGE(V79:X79),4),LEFT(AVERAGE(V79:X79),5))))</f>
        <v/>
      </c>
      <c r="AA79" s="636" t="str">
        <f ca="1">IF(B79="","",IF(Z79="","",IF(LEFT(Z79,1)="0",0,ROUND(Z79,0))))</f>
        <v/>
      </c>
      <c r="AB79" s="441" t="str">
        <f ca="1">IF(B79="","",ROUNDUP(AVERAGE(U79,U79,AA79),2))</f>
        <v/>
      </c>
      <c r="AC79" s="442" t="str">
        <f ca="1">IF(B79="","",IF(TRUNC(AB79,0)=0,0,ROUND(AB79,0)))</f>
        <v/>
      </c>
    </row>
    <row r="80" spans="1:29" ht="13.5" customHeight="1" thickBot="1" x14ac:dyDescent="0.25">
      <c r="A80" s="643"/>
      <c r="B80" s="645"/>
      <c r="C80" s="647"/>
      <c r="D80" s="649"/>
      <c r="E80" s="651"/>
      <c r="F80" s="457"/>
      <c r="G80" s="458"/>
      <c r="H80" s="458"/>
      <c r="I80" s="458"/>
      <c r="J80" s="458"/>
      <c r="K80" s="458"/>
      <c r="L80" s="458"/>
      <c r="M80" s="531" t="str">
        <f ca="1">IF(B79="","",SUM(F80:L80))</f>
        <v/>
      </c>
      <c r="N80" s="458"/>
      <c r="O80" s="458"/>
      <c r="P80" s="459"/>
      <c r="Q80" s="458"/>
      <c r="R80" s="460"/>
      <c r="S80" s="461" t="str">
        <f ca="1">IF(B79="","",SUM(N80:R80))</f>
        <v/>
      </c>
      <c r="T80" s="462" t="str">
        <f ca="1">IF(B79="","",ROUND(SUM(S80,M80),0))</f>
        <v/>
      </c>
      <c r="U80" s="530" t="str">
        <f ca="1">IF(T80="","",IF(AP!$C$42="BE",VLOOKUP(T80,NB!$V$1424:$Y$1439,4,TRUE),T80))</f>
        <v/>
      </c>
      <c r="V80" s="627"/>
      <c r="W80" s="629"/>
      <c r="X80" s="631"/>
      <c r="Y80" s="633"/>
      <c r="Z80" s="635"/>
      <c r="AA80" s="637"/>
      <c r="AB80" s="449" t="str">
        <f ca="1">IF(B79="","",ROUNDUP(AVERAGE(U80,U80,AA79),2))</f>
        <v/>
      </c>
      <c r="AC80" s="463" t="str">
        <f ca="1">IF(B79="","",IF(TRUNC(AB80,0)=0,0,ROUND(AB80,0)))</f>
        <v/>
      </c>
    </row>
    <row r="81" spans="2:29" s="255" customFormat="1" x14ac:dyDescent="0.2">
      <c r="B81" s="465"/>
      <c r="C81" s="466"/>
      <c r="D81" s="466"/>
      <c r="E81" s="466"/>
      <c r="F81" s="258"/>
      <c r="G81" s="258"/>
      <c r="H81" s="258"/>
      <c r="I81" s="258"/>
      <c r="J81" s="258"/>
      <c r="K81" s="258"/>
      <c r="L81" s="258"/>
      <c r="M81" s="258"/>
      <c r="N81" s="258"/>
      <c r="O81" s="258"/>
      <c r="P81" s="258"/>
      <c r="Q81" s="258"/>
      <c r="R81" s="258"/>
      <c r="S81" s="258"/>
      <c r="T81" s="258"/>
      <c r="U81" s="467"/>
      <c r="V81" s="468"/>
      <c r="W81" s="468"/>
      <c r="X81" s="468"/>
      <c r="Y81" s="258"/>
      <c r="Z81" s="467"/>
      <c r="AA81" s="467"/>
      <c r="AB81" s="466"/>
      <c r="AC81" s="467"/>
    </row>
    <row r="82" spans="2:29" s="255" customFormat="1" x14ac:dyDescent="0.2">
      <c r="C82" s="466"/>
      <c r="D82" s="466"/>
      <c r="E82" s="466"/>
      <c r="F82" s="258"/>
      <c r="G82" s="258"/>
      <c r="H82" s="258"/>
      <c r="I82" s="258"/>
      <c r="J82" s="258"/>
      <c r="K82" s="258"/>
      <c r="L82" s="258"/>
      <c r="M82" s="258"/>
      <c r="N82" s="258"/>
      <c r="O82" s="258"/>
      <c r="P82" s="258"/>
      <c r="Q82" s="258"/>
      <c r="R82" s="258"/>
      <c r="S82" s="258"/>
      <c r="T82" s="258"/>
      <c r="U82" s="467"/>
      <c r="V82" s="468"/>
      <c r="W82" s="468"/>
      <c r="X82" s="468"/>
      <c r="Y82" s="258"/>
      <c r="Z82" s="467"/>
      <c r="AA82" s="467"/>
      <c r="AB82" s="466"/>
      <c r="AC82" s="467"/>
    </row>
    <row r="83" spans="2:29" s="255" customFormat="1" x14ac:dyDescent="0.2">
      <c r="B83" s="465"/>
      <c r="C83" s="466"/>
      <c r="D83" s="466"/>
      <c r="E83" s="466"/>
      <c r="F83" s="258"/>
      <c r="G83" s="258"/>
      <c r="H83" s="258"/>
      <c r="I83" s="258"/>
      <c r="J83" s="258"/>
      <c r="K83" s="258"/>
      <c r="L83" s="258"/>
      <c r="M83" s="258"/>
      <c r="N83" s="258"/>
      <c r="O83" s="258"/>
      <c r="P83" s="258"/>
      <c r="Q83" s="258"/>
      <c r="R83" s="258"/>
      <c r="S83" s="258"/>
      <c r="T83" s="258"/>
      <c r="U83" s="467"/>
      <c r="V83" s="468"/>
      <c r="W83" s="468"/>
      <c r="X83" s="468"/>
      <c r="Y83" s="258"/>
      <c r="Z83" s="467"/>
      <c r="AA83" s="467"/>
      <c r="AB83" s="466"/>
      <c r="AC83" s="467"/>
    </row>
  </sheetData>
  <sheetProtection password="CC71" sheet="1" objects="1" scenarios="1" selectLockedCells="1"/>
  <mergeCells count="39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V15:V16"/>
    <mergeCell ref="W15:W16"/>
    <mergeCell ref="X15:X16"/>
    <mergeCell ref="Y15:Y16"/>
    <mergeCell ref="Z15:Z16"/>
    <mergeCell ref="AA15:AA16"/>
    <mergeCell ref="W13:W14"/>
    <mergeCell ref="X13:X14"/>
    <mergeCell ref="Y13:Y14"/>
    <mergeCell ref="Z13:Z14"/>
    <mergeCell ref="AA13:AA14"/>
    <mergeCell ref="V13:V14"/>
    <mergeCell ref="A19:A20"/>
    <mergeCell ref="B19:B20"/>
    <mergeCell ref="C19:C20"/>
    <mergeCell ref="D19:D20"/>
    <mergeCell ref="E19:E20"/>
    <mergeCell ref="A17:A18"/>
    <mergeCell ref="B17:B18"/>
    <mergeCell ref="C17:C18"/>
    <mergeCell ref="D17:D18"/>
    <mergeCell ref="E17:E18"/>
    <mergeCell ref="V19:V20"/>
    <mergeCell ref="W19:W20"/>
    <mergeCell ref="X19:X20"/>
    <mergeCell ref="Y19:Y20"/>
    <mergeCell ref="Z19:Z20"/>
    <mergeCell ref="AA19:AA20"/>
    <mergeCell ref="W17:W18"/>
    <mergeCell ref="X17:X18"/>
    <mergeCell ref="Y17:Y18"/>
    <mergeCell ref="Z17:Z18"/>
    <mergeCell ref="AA17:AA18"/>
    <mergeCell ref="V17:V18"/>
    <mergeCell ref="A23:A24"/>
    <mergeCell ref="B23:B24"/>
    <mergeCell ref="C23:C24"/>
    <mergeCell ref="D23:D24"/>
    <mergeCell ref="E23:E24"/>
    <mergeCell ref="A21:A22"/>
    <mergeCell ref="B21:B22"/>
    <mergeCell ref="C21:C22"/>
    <mergeCell ref="D21:D22"/>
    <mergeCell ref="E21:E22"/>
    <mergeCell ref="V23:V24"/>
    <mergeCell ref="W23:W24"/>
    <mergeCell ref="X23:X24"/>
    <mergeCell ref="Y23:Y24"/>
    <mergeCell ref="Z23:Z24"/>
    <mergeCell ref="AA23:AA24"/>
    <mergeCell ref="W21:W22"/>
    <mergeCell ref="X21:X22"/>
    <mergeCell ref="Y21:Y22"/>
    <mergeCell ref="Z21:Z22"/>
    <mergeCell ref="AA21:AA22"/>
    <mergeCell ref="V21:V22"/>
    <mergeCell ref="A27:A28"/>
    <mergeCell ref="B27:B28"/>
    <mergeCell ref="C27:C28"/>
    <mergeCell ref="D27:D28"/>
    <mergeCell ref="E27:E28"/>
    <mergeCell ref="A25:A26"/>
    <mergeCell ref="B25:B26"/>
    <mergeCell ref="C25:C26"/>
    <mergeCell ref="D25:D26"/>
    <mergeCell ref="E25:E26"/>
    <mergeCell ref="V27:V28"/>
    <mergeCell ref="W27:W28"/>
    <mergeCell ref="X27:X28"/>
    <mergeCell ref="Y27:Y28"/>
    <mergeCell ref="Z27:Z28"/>
    <mergeCell ref="AA27:AA28"/>
    <mergeCell ref="W25:W26"/>
    <mergeCell ref="X25:X26"/>
    <mergeCell ref="Y25:Y26"/>
    <mergeCell ref="Z25:Z26"/>
    <mergeCell ref="AA25:AA26"/>
    <mergeCell ref="V25:V26"/>
    <mergeCell ref="A31:A32"/>
    <mergeCell ref="B31:B32"/>
    <mergeCell ref="C31:C32"/>
    <mergeCell ref="D31:D32"/>
    <mergeCell ref="E31:E32"/>
    <mergeCell ref="A29:A30"/>
    <mergeCell ref="B29:B30"/>
    <mergeCell ref="C29:C30"/>
    <mergeCell ref="D29:D30"/>
    <mergeCell ref="E29:E30"/>
    <mergeCell ref="V31:V32"/>
    <mergeCell ref="W31:W32"/>
    <mergeCell ref="X31:X32"/>
    <mergeCell ref="Y31:Y32"/>
    <mergeCell ref="Z31:Z32"/>
    <mergeCell ref="AA31:AA32"/>
    <mergeCell ref="W29:W30"/>
    <mergeCell ref="X29:X30"/>
    <mergeCell ref="Y29:Y30"/>
    <mergeCell ref="Z29:Z30"/>
    <mergeCell ref="AA29:AA30"/>
    <mergeCell ref="V29:V30"/>
    <mergeCell ref="A35:A36"/>
    <mergeCell ref="B35:B36"/>
    <mergeCell ref="C35:C36"/>
    <mergeCell ref="D35:D36"/>
    <mergeCell ref="E35:E36"/>
    <mergeCell ref="A33:A34"/>
    <mergeCell ref="B33:B34"/>
    <mergeCell ref="C33:C34"/>
    <mergeCell ref="D33:D34"/>
    <mergeCell ref="E33:E34"/>
    <mergeCell ref="V35:V36"/>
    <mergeCell ref="W35:W36"/>
    <mergeCell ref="X35:X36"/>
    <mergeCell ref="Y35:Y36"/>
    <mergeCell ref="Z35:Z36"/>
    <mergeCell ref="AA35:AA36"/>
    <mergeCell ref="W33:W34"/>
    <mergeCell ref="X33:X34"/>
    <mergeCell ref="Y33:Y34"/>
    <mergeCell ref="Z33:Z34"/>
    <mergeCell ref="AA33:AA34"/>
    <mergeCell ref="V33:V34"/>
    <mergeCell ref="A39:A40"/>
    <mergeCell ref="B39:B40"/>
    <mergeCell ref="C39:C40"/>
    <mergeCell ref="D39:D40"/>
    <mergeCell ref="E39:E40"/>
    <mergeCell ref="A37:A38"/>
    <mergeCell ref="B37:B38"/>
    <mergeCell ref="C37:C38"/>
    <mergeCell ref="D37:D38"/>
    <mergeCell ref="E37:E38"/>
    <mergeCell ref="V39:V40"/>
    <mergeCell ref="W39:W40"/>
    <mergeCell ref="X39:X40"/>
    <mergeCell ref="Y39:Y40"/>
    <mergeCell ref="Z39:Z40"/>
    <mergeCell ref="AA39:AA40"/>
    <mergeCell ref="W37:W38"/>
    <mergeCell ref="X37:X38"/>
    <mergeCell ref="Y37:Y38"/>
    <mergeCell ref="Z37:Z38"/>
    <mergeCell ref="AA37:AA38"/>
    <mergeCell ref="V37:V38"/>
    <mergeCell ref="A43:A44"/>
    <mergeCell ref="B43:B44"/>
    <mergeCell ref="C43:C44"/>
    <mergeCell ref="D43:D44"/>
    <mergeCell ref="E43:E44"/>
    <mergeCell ref="A41:A42"/>
    <mergeCell ref="B41:B42"/>
    <mergeCell ref="C41:C42"/>
    <mergeCell ref="D41:D42"/>
    <mergeCell ref="E41:E42"/>
    <mergeCell ref="V43:V44"/>
    <mergeCell ref="W43:W44"/>
    <mergeCell ref="X43:X44"/>
    <mergeCell ref="Y43:Y44"/>
    <mergeCell ref="Z43:Z44"/>
    <mergeCell ref="AA43:AA44"/>
    <mergeCell ref="W41:W42"/>
    <mergeCell ref="X41:X42"/>
    <mergeCell ref="Y41:Y42"/>
    <mergeCell ref="Z41:Z42"/>
    <mergeCell ref="AA41:AA42"/>
    <mergeCell ref="V41:V42"/>
    <mergeCell ref="A47:A48"/>
    <mergeCell ref="B47:B48"/>
    <mergeCell ref="C47:C48"/>
    <mergeCell ref="D47:D48"/>
    <mergeCell ref="E47:E48"/>
    <mergeCell ref="A45:A46"/>
    <mergeCell ref="B45:B46"/>
    <mergeCell ref="C45:C46"/>
    <mergeCell ref="D45:D46"/>
    <mergeCell ref="E45:E46"/>
    <mergeCell ref="V47:V48"/>
    <mergeCell ref="W47:W48"/>
    <mergeCell ref="X47:X48"/>
    <mergeCell ref="Y47:Y48"/>
    <mergeCell ref="Z47:Z48"/>
    <mergeCell ref="AA47:AA48"/>
    <mergeCell ref="W45:W46"/>
    <mergeCell ref="X45:X46"/>
    <mergeCell ref="Y45:Y46"/>
    <mergeCell ref="Z45:Z46"/>
    <mergeCell ref="AA45:AA46"/>
    <mergeCell ref="V45:V46"/>
    <mergeCell ref="A51:A52"/>
    <mergeCell ref="B51:B52"/>
    <mergeCell ref="C51:C52"/>
    <mergeCell ref="D51:D52"/>
    <mergeCell ref="E51:E52"/>
    <mergeCell ref="A49:A50"/>
    <mergeCell ref="B49:B50"/>
    <mergeCell ref="C49:C50"/>
    <mergeCell ref="D49:D50"/>
    <mergeCell ref="E49:E50"/>
    <mergeCell ref="V51:V52"/>
    <mergeCell ref="W51:W52"/>
    <mergeCell ref="X51:X52"/>
    <mergeCell ref="Y51:Y52"/>
    <mergeCell ref="Z51:Z52"/>
    <mergeCell ref="AA51:AA52"/>
    <mergeCell ref="W49:W50"/>
    <mergeCell ref="X49:X50"/>
    <mergeCell ref="Y49:Y50"/>
    <mergeCell ref="Z49:Z50"/>
    <mergeCell ref="AA49:AA50"/>
    <mergeCell ref="V49:V50"/>
    <mergeCell ref="A55:A56"/>
    <mergeCell ref="B55:B56"/>
    <mergeCell ref="C55:C56"/>
    <mergeCell ref="D55:D56"/>
    <mergeCell ref="E55:E56"/>
    <mergeCell ref="A53:A54"/>
    <mergeCell ref="B53:B54"/>
    <mergeCell ref="C53:C54"/>
    <mergeCell ref="D53:D54"/>
    <mergeCell ref="E53:E54"/>
    <mergeCell ref="V55:V56"/>
    <mergeCell ref="W55:W56"/>
    <mergeCell ref="X55:X56"/>
    <mergeCell ref="Y55:Y56"/>
    <mergeCell ref="Z55:Z56"/>
    <mergeCell ref="AA55:AA56"/>
    <mergeCell ref="W53:W54"/>
    <mergeCell ref="X53:X54"/>
    <mergeCell ref="Y53:Y54"/>
    <mergeCell ref="Z53:Z54"/>
    <mergeCell ref="AA53:AA54"/>
    <mergeCell ref="V53:V54"/>
    <mergeCell ref="A59:A60"/>
    <mergeCell ref="B59:B60"/>
    <mergeCell ref="C59:C60"/>
    <mergeCell ref="D59:D60"/>
    <mergeCell ref="E59:E60"/>
    <mergeCell ref="A57:A58"/>
    <mergeCell ref="B57:B58"/>
    <mergeCell ref="C57:C58"/>
    <mergeCell ref="D57:D58"/>
    <mergeCell ref="E57:E58"/>
    <mergeCell ref="V59:V60"/>
    <mergeCell ref="W59:W60"/>
    <mergeCell ref="X59:X60"/>
    <mergeCell ref="Y59:Y60"/>
    <mergeCell ref="Z59:Z60"/>
    <mergeCell ref="AA59:AA60"/>
    <mergeCell ref="W57:W58"/>
    <mergeCell ref="X57:X58"/>
    <mergeCell ref="Y57:Y58"/>
    <mergeCell ref="Z57:Z58"/>
    <mergeCell ref="AA57:AA58"/>
    <mergeCell ref="V57:V58"/>
    <mergeCell ref="A63:A64"/>
    <mergeCell ref="B63:B64"/>
    <mergeCell ref="C63:C64"/>
    <mergeCell ref="D63:D64"/>
    <mergeCell ref="E63:E64"/>
    <mergeCell ref="A61:A62"/>
    <mergeCell ref="B61:B62"/>
    <mergeCell ref="C61:C62"/>
    <mergeCell ref="D61:D62"/>
    <mergeCell ref="E61:E62"/>
    <mergeCell ref="V63:V64"/>
    <mergeCell ref="W63:W64"/>
    <mergeCell ref="X63:X64"/>
    <mergeCell ref="Y63:Y64"/>
    <mergeCell ref="Z63:Z64"/>
    <mergeCell ref="AA63:AA64"/>
    <mergeCell ref="W61:W62"/>
    <mergeCell ref="X61:X62"/>
    <mergeCell ref="Y61:Y62"/>
    <mergeCell ref="Z61:Z62"/>
    <mergeCell ref="AA61:AA62"/>
    <mergeCell ref="V61:V62"/>
    <mergeCell ref="A67:A68"/>
    <mergeCell ref="B67:B68"/>
    <mergeCell ref="C67:C68"/>
    <mergeCell ref="D67:D68"/>
    <mergeCell ref="E67:E68"/>
    <mergeCell ref="A65:A66"/>
    <mergeCell ref="B65:B66"/>
    <mergeCell ref="C65:C66"/>
    <mergeCell ref="D65:D66"/>
    <mergeCell ref="E65:E66"/>
    <mergeCell ref="V67:V68"/>
    <mergeCell ref="W67:W68"/>
    <mergeCell ref="X67:X68"/>
    <mergeCell ref="Y67:Y68"/>
    <mergeCell ref="Z67:Z68"/>
    <mergeCell ref="AA67:AA68"/>
    <mergeCell ref="W65:W66"/>
    <mergeCell ref="X65:X66"/>
    <mergeCell ref="Y65:Y66"/>
    <mergeCell ref="Z65:Z66"/>
    <mergeCell ref="AA65:AA66"/>
    <mergeCell ref="V65:V66"/>
    <mergeCell ref="A71:A72"/>
    <mergeCell ref="B71:B72"/>
    <mergeCell ref="C71:C72"/>
    <mergeCell ref="D71:D72"/>
    <mergeCell ref="E71:E72"/>
    <mergeCell ref="A69:A70"/>
    <mergeCell ref="B69:B70"/>
    <mergeCell ref="C69:C70"/>
    <mergeCell ref="D69:D70"/>
    <mergeCell ref="E69:E70"/>
    <mergeCell ref="V71:V72"/>
    <mergeCell ref="W71:W72"/>
    <mergeCell ref="X71:X72"/>
    <mergeCell ref="Y71:Y72"/>
    <mergeCell ref="Z71:Z72"/>
    <mergeCell ref="AA71:AA72"/>
    <mergeCell ref="W69:W70"/>
    <mergeCell ref="X69:X70"/>
    <mergeCell ref="Y69:Y70"/>
    <mergeCell ref="Z69:Z70"/>
    <mergeCell ref="AA69:AA70"/>
    <mergeCell ref="V69:V70"/>
    <mergeCell ref="A75:A76"/>
    <mergeCell ref="B75:B76"/>
    <mergeCell ref="C75:C76"/>
    <mergeCell ref="D75:D76"/>
    <mergeCell ref="E75:E76"/>
    <mergeCell ref="A73:A74"/>
    <mergeCell ref="B73:B74"/>
    <mergeCell ref="C73:C74"/>
    <mergeCell ref="D73:D74"/>
    <mergeCell ref="E73:E74"/>
    <mergeCell ref="V75:V76"/>
    <mergeCell ref="W75:W76"/>
    <mergeCell ref="X75:X76"/>
    <mergeCell ref="Y75:Y76"/>
    <mergeCell ref="Z75:Z76"/>
    <mergeCell ref="AA75:AA76"/>
    <mergeCell ref="W73:W74"/>
    <mergeCell ref="X73:X74"/>
    <mergeCell ref="Y73:Y74"/>
    <mergeCell ref="Z73:Z74"/>
    <mergeCell ref="AA73:AA74"/>
    <mergeCell ref="V73:V74"/>
    <mergeCell ref="A79:A80"/>
    <mergeCell ref="B79:B80"/>
    <mergeCell ref="C79:C80"/>
    <mergeCell ref="D79:D80"/>
    <mergeCell ref="E79:E80"/>
    <mergeCell ref="A77:A78"/>
    <mergeCell ref="B77:B78"/>
    <mergeCell ref="C77:C78"/>
    <mergeCell ref="D77:D78"/>
    <mergeCell ref="E77:E78"/>
    <mergeCell ref="V79:V80"/>
    <mergeCell ref="W79:W80"/>
    <mergeCell ref="X79:X80"/>
    <mergeCell ref="Y79:Y80"/>
    <mergeCell ref="Z79:Z80"/>
    <mergeCell ref="AA79:AA80"/>
    <mergeCell ref="W77:W78"/>
    <mergeCell ref="X77:X78"/>
    <mergeCell ref="Y77:Y78"/>
    <mergeCell ref="Z77:Z78"/>
    <mergeCell ref="AA77:AA78"/>
    <mergeCell ref="V77:V7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0" priority="33" stopIfTrue="1" operator="notEqual">
      <formula>U11</formula>
    </cfRule>
  </conditionalFormatting>
  <conditionalFormatting sqref="AC12 AC78 AC14 AC16 AC18 AC20 AC22 AC24 AC26 AC28 AC30 AC32 AC34 AC36 AC38 AC40 AC42 AC44 AC46 AC48 AC50 AC52 AC54 AC56 AC58 AC60 AC62 AC64 AC66 AC68 AC70 AC72 AC74 AC76 AC80">
    <cfRule type="cellIs" dxfId="25"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4" priority="35" stopIfTrue="1" operator="notEqual">
      <formula>F11</formula>
    </cfRule>
  </conditionalFormatting>
  <conditionalFormatting sqref="J77 J79 J59 J61 J63 J65 J67 J69 J71 J73 J75 J21 J23 J25 J27 J29 J31 J33 J35 J37 J39 J41 J43 J45 J47 J49 J57 J13 J15 J17 J19 J51 J53 J55 J11">
    <cfRule type="cellIs" dxfId="23"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2"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1" priority="38" stopIfTrue="1" operator="greaterThan">
      <formula>$L$10</formula>
    </cfRule>
  </conditionalFormatting>
  <conditionalFormatting sqref="V11 V13 V15 V17 V19 V21 V23 V25 V27 V31 V29 V33 V35 V37 V39 V41 V43 V45 V47 V49 V51 V53 V55">
    <cfRule type="cellIs" dxfId="20" priority="20" stopIfTrue="1" operator="greaterThan">
      <formula>$V$10</formula>
    </cfRule>
  </conditionalFormatting>
  <conditionalFormatting sqref="W11 W13 W15 W17 W19 W21 W23 W25 W27 W29 W31 W33 W35 W37 W39 W41 W43 W45 W47 W49 W51 W53 W55">
    <cfRule type="cellIs" dxfId="19" priority="19" stopIfTrue="1" operator="greaterThan">
      <formula>$W$10</formula>
    </cfRule>
  </conditionalFormatting>
  <conditionalFormatting sqref="X11 X13 X15 X17 X19 X21 X23 X25 X27 X29 X31 X33 X35 X37 X39 X41 X43 X45 X47 X49 X51 X53 X55">
    <cfRule type="cellIs" dxfId="18" priority="18" stopIfTrue="1" operator="greaterThan">
      <formula>$X$10</formula>
    </cfRule>
  </conditionalFormatting>
  <conditionalFormatting sqref="F10:L10">
    <cfRule type="cellIs" dxfId="17" priority="17" stopIfTrue="1" operator="equal">
      <formula>"??"</formula>
    </cfRule>
  </conditionalFormatting>
  <conditionalFormatting sqref="N10:R10">
    <cfRule type="cellIs" dxfId="16" priority="16" stopIfTrue="1" operator="equal">
      <formula>"??"</formula>
    </cfRule>
  </conditionalFormatting>
  <conditionalFormatting sqref="F8:L8">
    <cfRule type="cellIs" dxfId="15" priority="15" stopIfTrue="1" operator="equal">
      <formula>"??"</formula>
    </cfRule>
  </conditionalFormatting>
  <conditionalFormatting sqref="F13 F15 F17 F19 F11">
    <cfRule type="cellIs" dxfId="14" priority="14" stopIfTrue="1" operator="greaterThan">
      <formula>$F$10</formula>
    </cfRule>
  </conditionalFormatting>
  <conditionalFormatting sqref="G13 G15 G17 G19 G11">
    <cfRule type="cellIs" dxfId="13" priority="13" stopIfTrue="1" operator="greaterThan">
      <formula>$G$10</formula>
    </cfRule>
  </conditionalFormatting>
  <conditionalFormatting sqref="H13 H15 H17 H19 H11">
    <cfRule type="cellIs" dxfId="12" priority="12" stopIfTrue="1" operator="greaterThan">
      <formula>$H$10</formula>
    </cfRule>
  </conditionalFormatting>
  <conditionalFormatting sqref="I13 I15 I17 I19 I11">
    <cfRule type="cellIs" dxfId="11" priority="11" stopIfTrue="1" operator="greaterThan">
      <formula>$I$10</formula>
    </cfRule>
  </conditionalFormatting>
  <conditionalFormatting sqref="F14:L14 F16:L16 F18:L18 F20:L20 F12:L12">
    <cfRule type="cellIs" dxfId="10" priority="10" stopIfTrue="1" operator="notEqual">
      <formula>F11</formula>
    </cfRule>
  </conditionalFormatting>
  <conditionalFormatting sqref="J13 J15 J17 J19 J11">
    <cfRule type="cellIs" dxfId="9" priority="9" stopIfTrue="1" operator="greaterThan">
      <formula>$J$10</formula>
    </cfRule>
  </conditionalFormatting>
  <conditionalFormatting sqref="K11 K13 K15 K17 K19">
    <cfRule type="cellIs" dxfId="8" priority="8" stopIfTrue="1" operator="greaterThan">
      <formula>$K$10</formula>
    </cfRule>
  </conditionalFormatting>
  <conditionalFormatting sqref="L11 L13 L15 L17 L19">
    <cfRule type="cellIs" dxfId="7" priority="7" stopIfTrue="1" operator="greaterThan">
      <formula>$L$10</formula>
    </cfRule>
  </conditionalFormatting>
  <conditionalFormatting sqref="N19 N11 N13 N15 N17">
    <cfRule type="cellIs" dxfId="6" priority="6" stopIfTrue="1" operator="greaterThan">
      <formula>$N$10</formula>
    </cfRule>
  </conditionalFormatting>
  <conditionalFormatting sqref="O19 O11 O13 O15 O17">
    <cfRule type="cellIs" dxfId="5" priority="5" stopIfTrue="1" operator="greaterThan">
      <formula>$O$10</formula>
    </cfRule>
  </conditionalFormatting>
  <conditionalFormatting sqref="P19 P11 P13 P15 P17">
    <cfRule type="cellIs" dxfId="4" priority="4" stopIfTrue="1" operator="greaterThan">
      <formula>$P$10</formula>
    </cfRule>
  </conditionalFormatting>
  <conditionalFormatting sqref="Q11 Q13 Q15 Q17 Q19">
    <cfRule type="cellIs" dxfId="3" priority="3" stopIfTrue="1" operator="greaterThan">
      <formula>$Q$10</formula>
    </cfRule>
  </conditionalFormatting>
  <conditionalFormatting sqref="R11 R13 R15 R17 R19">
    <cfRule type="cellIs" dxfId="2" priority="2" stopIfTrue="1" operator="greaterThan">
      <formula>$R$10</formula>
    </cfRule>
  </conditionalFormatting>
  <conditionalFormatting sqref="N14:R14 N16:R16 N18:R18 N20:R20 N12:R12">
    <cfRule type="cellIs" dxfId="1"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zoomScaleNormal="92" workbookViewId="0">
      <pane ySplit="4" topLeftCell="A5" activePane="bottomLeft" state="frozen"/>
      <selection activeCell="H44" sqref="H44"/>
      <selection pane="bottomLeft" activeCell="B1" sqref="B1"/>
    </sheetView>
  </sheetViews>
  <sheetFormatPr baseColWidth="10" defaultRowHeight="12.75" x14ac:dyDescent="0.2"/>
  <cols>
    <col min="1" max="1" width="4" style="1" bestFit="1" customWidth="1"/>
    <col min="2" max="2" width="14.42578125" style="1" customWidth="1"/>
    <col min="3" max="3" width="2.285156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2"/>
      <c r="C1" s="563" t="s">
        <v>114</v>
      </c>
      <c r="D1" s="564"/>
      <c r="E1" s="564"/>
      <c r="F1" s="565"/>
      <c r="G1" s="565"/>
      <c r="H1" s="565"/>
      <c r="I1" s="565"/>
      <c r="J1" s="565"/>
      <c r="K1" s="562" t="s">
        <v>0</v>
      </c>
      <c r="L1" s="562"/>
      <c r="M1" s="575"/>
      <c r="N1" s="575"/>
      <c r="O1" s="575"/>
      <c r="P1" s="542" t="s">
        <v>18</v>
      </c>
      <c r="Q1" s="542"/>
      <c r="R1" s="542"/>
      <c r="S1" s="548"/>
      <c r="T1" s="548"/>
      <c r="U1" s="548"/>
      <c r="V1" s="548"/>
      <c r="W1" s="541" t="s">
        <v>23</v>
      </c>
      <c r="X1" s="541"/>
      <c r="Y1" s="541"/>
      <c r="Z1" s="556">
        <f ca="1">TODAY()</f>
        <v>42223</v>
      </c>
      <c r="AA1" s="557"/>
      <c r="AB1" s="2"/>
      <c r="AL1" s="17">
        <v>15</v>
      </c>
    </row>
    <row r="2" spans="1:38" ht="15.75" customHeight="1" thickBot="1" x14ac:dyDescent="0.3">
      <c r="A2" s="567" t="s">
        <v>115</v>
      </c>
      <c r="B2" s="568"/>
      <c r="C2" s="569"/>
      <c r="D2" s="552" t="s">
        <v>1</v>
      </c>
      <c r="E2" s="553"/>
      <c r="F2" s="553"/>
      <c r="G2" s="553"/>
      <c r="H2" s="553"/>
      <c r="I2" s="553"/>
      <c r="J2" s="553"/>
      <c r="K2" s="553"/>
      <c r="L2" s="553"/>
      <c r="M2" s="554"/>
      <c r="N2" s="554"/>
      <c r="O2" s="555"/>
      <c r="P2" s="552" t="s">
        <v>2</v>
      </c>
      <c r="Q2" s="553"/>
      <c r="R2" s="553"/>
      <c r="S2" s="553"/>
      <c r="T2" s="553"/>
      <c r="U2" s="553"/>
      <c r="V2" s="553"/>
      <c r="W2" s="553"/>
      <c r="X2" s="553"/>
      <c r="Y2" s="554"/>
      <c r="Z2" s="554"/>
      <c r="AA2" s="555"/>
      <c r="AL2" s="1">
        <v>14</v>
      </c>
    </row>
    <row r="3" spans="1:38" x14ac:dyDescent="0.2">
      <c r="A3" s="570" t="s">
        <v>3</v>
      </c>
      <c r="B3" s="4" t="s">
        <v>4</v>
      </c>
      <c r="C3" s="5"/>
      <c r="D3" s="19" t="s">
        <v>13</v>
      </c>
      <c r="E3" s="20"/>
      <c r="F3" s="20"/>
      <c r="G3" s="20"/>
      <c r="H3" s="20"/>
      <c r="I3" s="20"/>
      <c r="J3" s="20"/>
      <c r="K3" s="21"/>
      <c r="L3" s="28" t="s">
        <v>14</v>
      </c>
      <c r="M3" s="572"/>
      <c r="N3" s="573"/>
      <c r="O3" s="574"/>
      <c r="P3" s="34" t="s">
        <v>13</v>
      </c>
      <c r="Q3" s="34"/>
      <c r="R3" s="34"/>
      <c r="S3" s="34"/>
      <c r="T3" s="34"/>
      <c r="U3" s="34"/>
      <c r="V3" s="34"/>
      <c r="W3" s="35"/>
      <c r="X3" s="272" t="s">
        <v>14</v>
      </c>
      <c r="Y3" s="549"/>
      <c r="Z3" s="550"/>
      <c r="AA3" s="551"/>
      <c r="AL3" s="1">
        <v>13</v>
      </c>
    </row>
    <row r="4" spans="1:38" x14ac:dyDescent="0.2">
      <c r="A4" s="571"/>
      <c r="B4" s="6" t="s">
        <v>5</v>
      </c>
      <c r="C4" s="7"/>
      <c r="D4" s="566" t="s">
        <v>21</v>
      </c>
      <c r="E4" s="543"/>
      <c r="F4" s="543"/>
      <c r="G4" s="544"/>
      <c r="H4" s="545" t="s">
        <v>93</v>
      </c>
      <c r="I4" s="546"/>
      <c r="J4" s="547"/>
      <c r="K4" s="30" t="s">
        <v>19</v>
      </c>
      <c r="L4" s="29" t="s">
        <v>12</v>
      </c>
      <c r="M4" s="13" t="s">
        <v>102</v>
      </c>
      <c r="N4" s="12" t="s">
        <v>103</v>
      </c>
      <c r="O4" s="14" t="s">
        <v>91</v>
      </c>
      <c r="P4" s="543" t="s">
        <v>21</v>
      </c>
      <c r="Q4" s="543"/>
      <c r="R4" s="543"/>
      <c r="S4" s="544"/>
      <c r="T4" s="545" t="s">
        <v>93</v>
      </c>
      <c r="U4" s="546"/>
      <c r="V4" s="547"/>
      <c r="W4" s="30" t="s">
        <v>19</v>
      </c>
      <c r="X4" s="273" t="s">
        <v>12</v>
      </c>
      <c r="Y4" s="13" t="s">
        <v>102</v>
      </c>
      <c r="Z4" s="12" t="s">
        <v>103</v>
      </c>
      <c r="AA4" s="16" t="s">
        <v>92</v>
      </c>
      <c r="AB4" s="271"/>
      <c r="AL4" s="1">
        <v>12</v>
      </c>
    </row>
    <row r="5" spans="1:38" x14ac:dyDescent="0.2">
      <c r="A5" s="560">
        <v>1</v>
      </c>
      <c r="B5" s="174"/>
      <c r="C5" s="208" t="s">
        <v>102</v>
      </c>
      <c r="D5" s="275" t="str">
        <f ca="1">INDIRECT(IF(ADDRESS($A5+3,3,4,,"I1SA")="","",ADDRESS($A5+3,3,4,,"I1SA")))</f>
        <v/>
      </c>
      <c r="E5" s="276" t="str">
        <f ca="1">INDIRECT(IF(ADDRESS($A5+3,3,4,,"I2SA")="","",ADDRESS($A5+3,3,4,,"I2SA")))</f>
        <v/>
      </c>
      <c r="F5" s="276" t="str">
        <f ca="1">INDIRECT(IF(ADDRESS($A5+3,3,4,,"I3SA")="","",ADDRESS($A5+3,3,4,,"I3SA")))</f>
        <v/>
      </c>
      <c r="G5" s="277"/>
      <c r="H5" s="278"/>
      <c r="I5" s="279"/>
      <c r="J5" s="280"/>
      <c r="K5" s="278"/>
      <c r="L5" s="281"/>
      <c r="M5" s="102"/>
      <c r="N5" s="103" t="str">
        <f ca="1">IF(N6="","","")</f>
        <v/>
      </c>
      <c r="O5" s="285" t="str">
        <f ca="1">IF(OR(COUNT(D5:G5)*COUNT(D6:K6)&gt;0,AND($C$1="KA / mdl.",COUNT(D6:L6)&gt;0)),IF(O6&lt;1,0,ROUND(O6,0)),"")</f>
        <v/>
      </c>
      <c r="P5" s="283" t="str">
        <f ca="1">INDIRECT(IF(ADDRESS($A5+3,3,4,,"II1SA")="","",ADDRESS($A5+3,3,4,,"II1SA")))</f>
        <v/>
      </c>
      <c r="Q5" s="276" t="str">
        <f ca="1">INDIRECT(IF(ADDRESS($A5+3,3,4,,"II2SA")="","",ADDRESS($A5+3,3,4,,"II2SA")))</f>
        <v/>
      </c>
      <c r="R5" s="276" t="str">
        <f ca="1">INDIRECT(IF(ADDRESS($A5+3,3,4,,"II3SA")="","",ADDRESS($A5+3,3,4,,"II3SA")))</f>
        <v/>
      </c>
      <c r="S5" s="277"/>
      <c r="T5" s="276"/>
      <c r="U5" s="276"/>
      <c r="V5" s="276"/>
      <c r="W5" s="278"/>
      <c r="X5" s="281"/>
      <c r="Y5" s="539"/>
      <c r="Z5" s="540"/>
      <c r="AA5" s="27" t="str">
        <f ca="1">IF(OR(COUNT(P5:S5)*COUNT(P6:X6)&gt;0,AND($C$1="KA / mdl.",COUNT(P6:X6)&gt;0)),IF(AA6&lt;1,0,ROUND(AA6,0)),"")</f>
        <v/>
      </c>
      <c r="AB5" s="169"/>
      <c r="AL5" s="11">
        <v>11</v>
      </c>
    </row>
    <row r="6" spans="1:38" ht="12" customHeight="1" x14ac:dyDescent="0.2">
      <c r="A6" s="561"/>
      <c r="B6" s="175"/>
      <c r="C6" s="209"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7" t="str">
        <f ca="1">IF(COUNT(D5:F5)=0,"",ROUND(NB!E5,2))</f>
        <v/>
      </c>
      <c r="N6" s="298" t="str">
        <f ca="1">IF(COUNT(D6:K6)=0,"",ROUND(NB!I5,2))</f>
        <v/>
      </c>
      <c r="O6" s="286" t="str">
        <f ca="1">IF(OR(COUNT(D5:G5)*COUNT(D6:K6)&gt;0,AND($C$1="KA / mdl.",COUNT(D6:L6)&gt;0)),ROUNDUP(NB!J5,2),"")</f>
        <v/>
      </c>
      <c r="P6" s="284"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4"/>
      <c r="Y6" s="295" t="str">
        <f ca="1">IF(COUNT(P5:R5)=0,"",ROUND(NB!M5,2))</f>
        <v/>
      </c>
      <c r="Z6" s="296" t="str">
        <f ca="1">IF(COUNT(P6:X6)=0,"",ROUND(NB!Q5,2))</f>
        <v/>
      </c>
      <c r="AA6" s="207" t="str">
        <f ca="1">IF(OR(COUNT(P5:S5)*COUNT(P6:X6)&gt;0,AND($C$1="KA / mdl.",COUNT(P6:X6)&gt;0)),ROUNDUP(NB!R5,2),"")</f>
        <v/>
      </c>
      <c r="AB6" s="2" t="str">
        <f>IF(AND(L6&lt;&gt;"",X6&lt;&gt;""),"2 Referate ?","")</f>
        <v/>
      </c>
      <c r="AL6" s="11">
        <v>10</v>
      </c>
    </row>
    <row r="7" spans="1:38" ht="12" customHeight="1" x14ac:dyDescent="0.2">
      <c r="A7" s="560">
        <f>A5+1</f>
        <v>2</v>
      </c>
      <c r="B7" s="174"/>
      <c r="C7" s="208" t="s">
        <v>102</v>
      </c>
      <c r="D7" s="275" t="str">
        <f ca="1">INDIRECT(IF(ADDRESS($A7+3,3,4,,"I1SA")="","",ADDRESS($A7+3,3,4,,"I1SA")))</f>
        <v/>
      </c>
      <c r="E7" s="276" t="str">
        <f ca="1">INDIRECT(IF(ADDRESS($A7+3,3,4,,"I2SA")="","",ADDRESS($A7+3,3,4,,"I2SA")))</f>
        <v/>
      </c>
      <c r="F7" s="276" t="str">
        <f ca="1">INDIRECT(IF(ADDRESS($A7+3,3,4,,"I3SA")="","",ADDRESS($A7+3,3,4,,"I3SA")))</f>
        <v/>
      </c>
      <c r="G7" s="277"/>
      <c r="H7" s="278"/>
      <c r="I7" s="279"/>
      <c r="J7" s="280"/>
      <c r="K7" s="278"/>
      <c r="L7" s="281"/>
      <c r="M7" s="102"/>
      <c r="N7" s="103" t="str">
        <f ca="1">IF(N8="","","")</f>
        <v/>
      </c>
      <c r="O7" s="285" t="str">
        <f ca="1">IF(OR(COUNT(D7:G7)*COUNT(D8:K8)&gt;0,AND($C$1="KA / mdl.",COUNT(D8:L8)&gt;0)),IF(O8&lt;1,0,ROUND(O8,0)),"")</f>
        <v/>
      </c>
      <c r="P7" s="283" t="str">
        <f ca="1">INDIRECT(IF(ADDRESS($A7+3,3,4,,"II1SA")="","",ADDRESS($A7+3,3,4,,"II1SA")))</f>
        <v/>
      </c>
      <c r="Q7" s="276" t="str">
        <f ca="1">INDIRECT(IF(ADDRESS($A7+3,3,4,,"II2SA")="","",ADDRESS($A7+3,3,4,,"II2SA")))</f>
        <v/>
      </c>
      <c r="R7" s="276" t="str">
        <f ca="1">INDIRECT(IF(ADDRESS($A7+3,3,4,,"II3SA")="","",ADDRESS($A7+3,3,4,,"II3SA")))</f>
        <v/>
      </c>
      <c r="S7" s="277"/>
      <c r="T7" s="276"/>
      <c r="U7" s="276"/>
      <c r="V7" s="276"/>
      <c r="W7" s="278"/>
      <c r="X7" s="281"/>
      <c r="Y7" s="539"/>
      <c r="Z7" s="540"/>
      <c r="AA7" s="27" t="str">
        <f ca="1">IF(OR(COUNT(P7:S7)*COUNT(P8:X8)&gt;0,AND($C$1="KA / mdl.",COUNT(P8:X8)&gt;0)),IF(AA8&lt;1,0,ROUND(AA8,0)),"")</f>
        <v/>
      </c>
      <c r="AB7" s="169"/>
      <c r="AC7" s="165"/>
      <c r="AD7" s="166"/>
      <c r="AE7" s="166"/>
      <c r="AF7" s="166"/>
      <c r="AG7" s="166"/>
      <c r="AH7" s="166"/>
      <c r="AI7" s="167"/>
      <c r="AL7" s="11">
        <v>9</v>
      </c>
    </row>
    <row r="8" spans="1:38" ht="12" customHeight="1" x14ac:dyDescent="0.2">
      <c r="A8" s="561"/>
      <c r="B8" s="175"/>
      <c r="C8" s="209"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7" t="str">
        <f ca="1">IF(COUNT(D7:F7)=0,"",ROUND(NB!E7,2))</f>
        <v/>
      </c>
      <c r="N8" s="298" t="str">
        <f ca="1">IF(COUNT(D8:K8)=0,"",ROUND(NB!I7,2))</f>
        <v/>
      </c>
      <c r="O8" s="286" t="str">
        <f ca="1">IF(OR(COUNT(D7:G7)*COUNT(D8:K8)&gt;0,AND($C$1="KA / mdl.",COUNT(D8:L8)&gt;0)),ROUNDUP(NB!J7,2),"")</f>
        <v/>
      </c>
      <c r="P8" s="284"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4"/>
      <c r="Y8" s="295" t="str">
        <f ca="1">IF(COUNT(P7:R7)=0,"",ROUND(NB!M7,2))</f>
        <v/>
      </c>
      <c r="Z8" s="296" t="str">
        <f ca="1">IF(COUNT(P8:X8)=0,"",ROUND(NB!Q7,2))</f>
        <v/>
      </c>
      <c r="AA8" s="207" t="str">
        <f ca="1">IF(OR(COUNT(P7:S7)*COUNT(P8:X8)&gt;0,AND($C$1="KA / mdl.",COUNT(P8:X8)&gt;0)),ROUNDUP(NB!R7,2),"")</f>
        <v/>
      </c>
      <c r="AB8" s="2" t="str">
        <f>IF(AND(L8&lt;&gt;"",X8&lt;&gt;""),"2 Referate ?","")</f>
        <v/>
      </c>
      <c r="AC8" s="168"/>
      <c r="AD8" s="577"/>
      <c r="AE8" s="577"/>
      <c r="AF8" s="577"/>
      <c r="AG8" s="577"/>
      <c r="AH8" s="577"/>
      <c r="AI8" s="167"/>
      <c r="AL8" s="11">
        <v>8</v>
      </c>
    </row>
    <row r="9" spans="1:38" ht="12" customHeight="1" x14ac:dyDescent="0.2">
      <c r="A9" s="560">
        <f>A7+1</f>
        <v>3</v>
      </c>
      <c r="B9" s="174"/>
      <c r="C9" s="208" t="s">
        <v>102</v>
      </c>
      <c r="D9" s="275" t="str">
        <f ca="1">INDIRECT(IF(ADDRESS($A9+3,3,4,,"I1SA")="","",ADDRESS($A9+3,3,4,,"I1SA")))</f>
        <v/>
      </c>
      <c r="E9" s="276" t="str">
        <f ca="1">INDIRECT(IF(ADDRESS($A9+3,3,4,,"I2SA")="","",ADDRESS($A9+3,3,4,,"I2SA")))</f>
        <v/>
      </c>
      <c r="F9" s="276" t="str">
        <f ca="1">INDIRECT(IF(ADDRESS($A9+3,3,4,,"I3SA")="","",ADDRESS($A9+3,3,4,,"I3SA")))</f>
        <v/>
      </c>
      <c r="G9" s="277"/>
      <c r="H9" s="278"/>
      <c r="I9" s="279"/>
      <c r="J9" s="280"/>
      <c r="K9" s="278"/>
      <c r="L9" s="281"/>
      <c r="M9" s="102"/>
      <c r="N9" s="103" t="str">
        <f ca="1">IF(N10="","","")</f>
        <v/>
      </c>
      <c r="O9" s="285" t="str">
        <f ca="1">IF(OR(COUNT(D9:G9)*COUNT(D10:K10)&gt;0,AND($C$1="KA / mdl.",COUNT(D10:L10)&gt;0)),IF(O10&lt;1,0,ROUND(O10,0)),"")</f>
        <v/>
      </c>
      <c r="P9" s="283" t="str">
        <f ca="1">INDIRECT(IF(ADDRESS($A9+3,3,4,,"II1SA")="","",ADDRESS($A9+3,3,4,,"II1SA")))</f>
        <v/>
      </c>
      <c r="Q9" s="276" t="str">
        <f ca="1">INDIRECT(IF(ADDRESS($A9+3,3,4,,"II2SA")="","",ADDRESS($A9+3,3,4,,"II2SA")))</f>
        <v/>
      </c>
      <c r="R9" s="276" t="str">
        <f ca="1">INDIRECT(IF(ADDRESS($A9+3,3,4,,"II3SA")="","",ADDRESS($A9+3,3,4,,"II3SA")))</f>
        <v/>
      </c>
      <c r="S9" s="277"/>
      <c r="T9" s="276"/>
      <c r="U9" s="276"/>
      <c r="V9" s="276"/>
      <c r="W9" s="278"/>
      <c r="X9" s="281"/>
      <c r="Y9" s="539"/>
      <c r="Z9" s="540"/>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61"/>
      <c r="B10" s="175"/>
      <c r="C10" s="209"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7" t="str">
        <f ca="1">IF(COUNT(D9:F9)=0,"",ROUND(NB!E9,2))</f>
        <v/>
      </c>
      <c r="N10" s="298" t="str">
        <f ca="1">IF(COUNT(D10:K10)=0,"",ROUND(NB!I9,2))</f>
        <v/>
      </c>
      <c r="O10" s="286" t="str">
        <f ca="1">IF(OR(COUNT(D9:G9)*COUNT(D10:K10)&gt;0,AND($C$1="KA / mdl.",COUNT(D10:L10)&gt;0)),ROUNDUP(NB!J9,2),"")</f>
        <v/>
      </c>
      <c r="P10" s="284"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4"/>
      <c r="Y10" s="295" t="str">
        <f ca="1">IF(COUNT(P9:R9)=0,"",ROUND(NB!M9,2))</f>
        <v/>
      </c>
      <c r="Z10" s="296" t="str">
        <f ca="1">IF(COUNT(P10:X10)=0,"",ROUND(NB!Q9,2))</f>
        <v/>
      </c>
      <c r="AA10" s="207"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60">
        <f>A9+1</f>
        <v>4</v>
      </c>
      <c r="B11" s="174"/>
      <c r="C11" s="208" t="s">
        <v>102</v>
      </c>
      <c r="D11" s="275" t="str">
        <f ca="1">INDIRECT(IF(ADDRESS($A11+3,3,4,,"I1SA")="","",ADDRESS($A11+3,3,4,,"I1SA")))</f>
        <v/>
      </c>
      <c r="E11" s="276" t="str">
        <f ca="1">INDIRECT(IF(ADDRESS($A11+3,3,4,,"I2SA")="","",ADDRESS($A11+3,3,4,,"I2SA")))</f>
        <v/>
      </c>
      <c r="F11" s="276" t="str">
        <f ca="1">INDIRECT(IF(ADDRESS($A11+3,3,4,,"I3SA")="","",ADDRESS($A11+3,3,4,,"I3SA")))</f>
        <v/>
      </c>
      <c r="G11" s="277"/>
      <c r="H11" s="278"/>
      <c r="I11" s="279"/>
      <c r="J11" s="280"/>
      <c r="K11" s="278"/>
      <c r="L11" s="281"/>
      <c r="M11" s="102"/>
      <c r="N11" s="103" t="str">
        <f ca="1">IF(N12="","","")</f>
        <v/>
      </c>
      <c r="O11" s="285" t="str">
        <f ca="1">IF(OR(COUNT(D11:G11)*COUNT(D12:K12)&gt;0,AND($C$1="KA / mdl.",COUNT(D12:L12)&gt;0)),IF(O12&lt;1,0,ROUND(O12,0)),"")</f>
        <v/>
      </c>
      <c r="P11" s="283" t="str">
        <f ca="1">INDIRECT(IF(ADDRESS($A11+3,3,4,,"II1SA")="","",ADDRESS($A11+3,3,4,,"II1SA")))</f>
        <v/>
      </c>
      <c r="Q11" s="276" t="str">
        <f ca="1">INDIRECT(IF(ADDRESS($A11+3,3,4,,"II2SA")="","",ADDRESS($A11+3,3,4,,"II2SA")))</f>
        <v/>
      </c>
      <c r="R11" s="276" t="str">
        <f ca="1">INDIRECT(IF(ADDRESS($A11+3,3,4,,"II3SA")="","",ADDRESS($A11+3,3,4,,"II3SA")))</f>
        <v/>
      </c>
      <c r="S11" s="277"/>
      <c r="T11" s="276"/>
      <c r="U11" s="276"/>
      <c r="V11" s="276"/>
      <c r="W11" s="278"/>
      <c r="X11" s="281"/>
      <c r="Y11" s="539"/>
      <c r="Z11" s="540"/>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61"/>
      <c r="B12" s="175"/>
      <c r="C12" s="209"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7" t="str">
        <f ca="1">IF(COUNT(D11:F11)=0,"",ROUND(NB!E11,2))</f>
        <v/>
      </c>
      <c r="N12" s="298" t="str">
        <f ca="1">IF(COUNT(D12:K12)=0,"",ROUND(NB!I11,2))</f>
        <v/>
      </c>
      <c r="O12" s="286" t="str">
        <f ca="1">IF(OR(COUNT(D11:G11)*COUNT(D12:K12)&gt;0,AND($C$1="KA / mdl.",COUNT(D12:L12)&gt;0)),ROUNDUP(NB!J11,2),"")</f>
        <v/>
      </c>
      <c r="P12" s="284"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4"/>
      <c r="Y12" s="295" t="str">
        <f ca="1">IF(COUNT(P11:R11)=0,"",ROUND(NB!M11,2))</f>
        <v/>
      </c>
      <c r="Z12" s="296" t="str">
        <f ca="1">IF(COUNT(P12:X12)=0,"",ROUND(NB!Q11,2))</f>
        <v/>
      </c>
      <c r="AA12" s="207"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60">
        <f>A11+1</f>
        <v>5</v>
      </c>
      <c r="B13" s="174"/>
      <c r="C13" s="208" t="s">
        <v>102</v>
      </c>
      <c r="D13" s="275" t="str">
        <f ca="1">INDIRECT(IF(ADDRESS($A13+3,3,4,,"I1SA")="","",ADDRESS($A13+3,3,4,,"I1SA")))</f>
        <v/>
      </c>
      <c r="E13" s="276" t="str">
        <f ca="1">INDIRECT(IF(ADDRESS($A13+3,3,4,,"I2SA")="","",ADDRESS($A13+3,3,4,,"I2SA")))</f>
        <v/>
      </c>
      <c r="F13" s="276" t="str">
        <f ca="1">INDIRECT(IF(ADDRESS($A13+3,3,4,,"I3SA")="","",ADDRESS($A13+3,3,4,,"I3SA")))</f>
        <v/>
      </c>
      <c r="G13" s="277"/>
      <c r="H13" s="278"/>
      <c r="I13" s="279"/>
      <c r="J13" s="280"/>
      <c r="K13" s="278"/>
      <c r="L13" s="281"/>
      <c r="M13" s="102"/>
      <c r="N13" s="103" t="str">
        <f ca="1">IF(N14="","","")</f>
        <v/>
      </c>
      <c r="O13" s="285" t="str">
        <f ca="1">IF(OR(COUNT(D13:G13)*COUNT(D14:K14)&gt;0,AND($C$1="KA / mdl.",COUNT(D14:L14)&gt;0)),IF(O14&lt;1,0,ROUND(O14,0)),"")</f>
        <v/>
      </c>
      <c r="P13" s="283" t="str">
        <f ca="1">INDIRECT(IF(ADDRESS($A13+3,3,4,,"II1SA")="","",ADDRESS($A13+3,3,4,,"II1SA")))</f>
        <v/>
      </c>
      <c r="Q13" s="276" t="str">
        <f ca="1">INDIRECT(IF(ADDRESS($A13+3,3,4,,"II2SA")="","",ADDRESS($A13+3,3,4,,"II2SA")))</f>
        <v/>
      </c>
      <c r="R13" s="276" t="str">
        <f ca="1">INDIRECT(IF(ADDRESS($A13+3,3,4,,"II3SA")="","",ADDRESS($A13+3,3,4,,"II3SA")))</f>
        <v/>
      </c>
      <c r="S13" s="277"/>
      <c r="T13" s="276"/>
      <c r="U13" s="276"/>
      <c r="V13" s="276"/>
      <c r="W13" s="278"/>
      <c r="X13" s="281"/>
      <c r="Y13" s="539"/>
      <c r="Z13" s="540"/>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61"/>
      <c r="B14" s="175"/>
      <c r="C14" s="209"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7" t="str">
        <f ca="1">IF(COUNT(D13:F13)=0,"",ROUND(NB!E13,2))</f>
        <v/>
      </c>
      <c r="N14" s="298" t="str">
        <f ca="1">IF(COUNT(D14:K14)=0,"",ROUND(NB!I13,2))</f>
        <v/>
      </c>
      <c r="O14" s="286" t="str">
        <f ca="1">IF(OR(COUNT(D13:G13)*COUNT(D14:K14)&gt;0,AND($C$1="KA / mdl.",COUNT(D14:L14)&gt;0)),ROUNDUP(NB!J13,2),"")</f>
        <v/>
      </c>
      <c r="P14" s="284"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4"/>
      <c r="Y14" s="295" t="str">
        <f ca="1">IF(COUNT(P13:R13)=0,"",ROUND(NB!M13,2))</f>
        <v/>
      </c>
      <c r="Z14" s="296" t="str">
        <f ca="1">IF(COUNT(P14:X14)=0,"",ROUND(NB!Q13,2))</f>
        <v/>
      </c>
      <c r="AA14" s="207"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60">
        <f>A13+1</f>
        <v>6</v>
      </c>
      <c r="B15" s="174"/>
      <c r="C15" s="208" t="s">
        <v>102</v>
      </c>
      <c r="D15" s="275" t="str">
        <f ca="1">INDIRECT(IF(ADDRESS($A15+3,3,4,,"I1SA")="","",ADDRESS($A15+3,3,4,,"I1SA")))</f>
        <v/>
      </c>
      <c r="E15" s="276" t="str">
        <f ca="1">INDIRECT(IF(ADDRESS($A15+3,3,4,,"I2SA")="","",ADDRESS($A15+3,3,4,,"I2SA")))</f>
        <v/>
      </c>
      <c r="F15" s="276" t="str">
        <f ca="1">INDIRECT(IF(ADDRESS($A15+3,3,4,,"I3SA")="","",ADDRESS($A15+3,3,4,,"I3SA")))</f>
        <v/>
      </c>
      <c r="G15" s="277"/>
      <c r="H15" s="278"/>
      <c r="I15" s="279"/>
      <c r="J15" s="280"/>
      <c r="K15" s="278"/>
      <c r="L15" s="281"/>
      <c r="M15" s="102"/>
      <c r="N15" s="103" t="str">
        <f ca="1">IF(N16="","","")</f>
        <v/>
      </c>
      <c r="O15" s="285" t="str">
        <f ca="1">IF(OR(COUNT(D15:G15)*COUNT(D16:K16)&gt;0,AND($C$1="KA / mdl.",COUNT(D16:L16)&gt;0)),IF(O16&lt;1,0,ROUND(O16,0)),"")</f>
        <v/>
      </c>
      <c r="P15" s="283" t="str">
        <f ca="1">INDIRECT(IF(ADDRESS($A15+3,3,4,,"II1SA")="","",ADDRESS($A15+3,3,4,,"II1SA")))</f>
        <v/>
      </c>
      <c r="Q15" s="276" t="str">
        <f ca="1">INDIRECT(IF(ADDRESS($A15+3,3,4,,"II2SA")="","",ADDRESS($A15+3,3,4,,"II2SA")))</f>
        <v/>
      </c>
      <c r="R15" s="276" t="str">
        <f ca="1">INDIRECT(IF(ADDRESS($A15+3,3,4,,"II3SA")="","",ADDRESS($A15+3,3,4,,"II3SA")))</f>
        <v/>
      </c>
      <c r="S15" s="277"/>
      <c r="T15" s="276"/>
      <c r="U15" s="276"/>
      <c r="V15" s="276"/>
      <c r="W15" s="278"/>
      <c r="X15" s="281"/>
      <c r="Y15" s="539"/>
      <c r="Z15" s="540"/>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61"/>
      <c r="B16" s="175"/>
      <c r="C16" s="209"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7" t="str">
        <f ca="1">IF(COUNT(D15:F15)=0,"",ROUND(NB!E15,2))</f>
        <v/>
      </c>
      <c r="N16" s="298" t="str">
        <f ca="1">IF(COUNT(D16:K16)=0,"",ROUND(NB!I15,2))</f>
        <v/>
      </c>
      <c r="O16" s="286" t="str">
        <f ca="1">IF(OR(COUNT(D15:G15)*COUNT(D16:K16)&gt;0,AND($C$1="KA / mdl.",COUNT(D16:L16)&gt;0)),ROUNDUP(NB!J15,2),"")</f>
        <v/>
      </c>
      <c r="P16" s="284"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4"/>
      <c r="Y16" s="295" t="str">
        <f ca="1">IF(COUNT(P15:R15)=0,"",ROUND(NB!M15,2))</f>
        <v/>
      </c>
      <c r="Z16" s="296" t="str">
        <f ca="1">IF(COUNT(P16:X16)=0,"",ROUND(NB!Q15,2))</f>
        <v/>
      </c>
      <c r="AA16" s="207"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60">
        <f>A15+1</f>
        <v>7</v>
      </c>
      <c r="B17" s="174"/>
      <c r="C17" s="208" t="s">
        <v>102</v>
      </c>
      <c r="D17" s="275" t="str">
        <f ca="1">INDIRECT(IF(ADDRESS($A17+3,3,4,,"I1SA")="","",ADDRESS($A17+3,3,4,,"I1SA")))</f>
        <v/>
      </c>
      <c r="E17" s="276" t="str">
        <f ca="1">INDIRECT(IF(ADDRESS($A17+3,3,4,,"I2SA")="","",ADDRESS($A17+3,3,4,,"I2SA")))</f>
        <v/>
      </c>
      <c r="F17" s="276" t="str">
        <f ca="1">INDIRECT(IF(ADDRESS($A17+3,3,4,,"I3SA")="","",ADDRESS($A17+3,3,4,,"I3SA")))</f>
        <v/>
      </c>
      <c r="G17" s="277"/>
      <c r="H17" s="278"/>
      <c r="I17" s="279"/>
      <c r="J17" s="280"/>
      <c r="K17" s="278"/>
      <c r="L17" s="281"/>
      <c r="M17" s="102"/>
      <c r="N17" s="103" t="str">
        <f ca="1">IF(N18="","","")</f>
        <v/>
      </c>
      <c r="O17" s="285" t="str">
        <f ca="1">IF(OR(COUNT(D17:G17)*COUNT(D18:K18)&gt;0,AND($C$1="KA / mdl.",COUNT(D18:L18)&gt;0)),IF(O18&lt;1,0,ROUND(O18,0)),"")</f>
        <v/>
      </c>
      <c r="P17" s="283" t="str">
        <f ca="1">INDIRECT(IF(ADDRESS($A17+3,3,4,,"II1SA")="","",ADDRESS($A17+3,3,4,,"II1SA")))</f>
        <v/>
      </c>
      <c r="Q17" s="276" t="str">
        <f ca="1">INDIRECT(IF(ADDRESS($A17+3,3,4,,"II2SA")="","",ADDRESS($A17+3,3,4,,"II2SA")))</f>
        <v/>
      </c>
      <c r="R17" s="276" t="str">
        <f ca="1">INDIRECT(IF(ADDRESS($A17+3,3,4,,"II3SA")="","",ADDRESS($A17+3,3,4,,"II3SA")))</f>
        <v/>
      </c>
      <c r="S17" s="277"/>
      <c r="T17" s="276"/>
      <c r="U17" s="276"/>
      <c r="V17" s="276"/>
      <c r="W17" s="278"/>
      <c r="X17" s="281"/>
      <c r="Y17" s="539"/>
      <c r="Z17" s="540"/>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61"/>
      <c r="B18" s="175"/>
      <c r="C18" s="209"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7" t="str">
        <f ca="1">IF(COUNT(D17:F17)=0,"",ROUND(NB!E17,2))</f>
        <v/>
      </c>
      <c r="N18" s="298" t="str">
        <f ca="1">IF(COUNT(D18:K18)=0,"",ROUND(NB!I17,2))</f>
        <v/>
      </c>
      <c r="O18" s="286" t="str">
        <f ca="1">IF(OR(COUNT(D17:G17)*COUNT(D18:K18)&gt;0,AND($C$1="KA / mdl.",COUNT(D18:L18)&gt;0)),ROUNDUP(NB!J17,2),"")</f>
        <v/>
      </c>
      <c r="P18" s="284"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4"/>
      <c r="Y18" s="295" t="str">
        <f ca="1">IF(COUNT(P17:R17)=0,"",ROUND(NB!M17,2))</f>
        <v/>
      </c>
      <c r="Z18" s="296" t="str">
        <f ca="1">IF(COUNT(P18:X18)=0,"",ROUND(NB!Q17,2))</f>
        <v/>
      </c>
      <c r="AA18" s="207"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60">
        <f>A17+1</f>
        <v>8</v>
      </c>
      <c r="B19" s="174"/>
      <c r="C19" s="208" t="s">
        <v>102</v>
      </c>
      <c r="D19" s="275" t="str">
        <f ca="1">INDIRECT(IF(ADDRESS($A19+3,3,4,,"I1SA")="","",ADDRESS($A19+3,3,4,,"I1SA")))</f>
        <v/>
      </c>
      <c r="E19" s="276" t="str">
        <f ca="1">INDIRECT(IF(ADDRESS($A19+3,3,4,,"I2SA")="","",ADDRESS($A19+3,3,4,,"I2SA")))</f>
        <v/>
      </c>
      <c r="F19" s="276" t="str">
        <f ca="1">INDIRECT(IF(ADDRESS($A19+3,3,4,,"I3SA")="","",ADDRESS($A19+3,3,4,,"I3SA")))</f>
        <v/>
      </c>
      <c r="G19" s="277"/>
      <c r="H19" s="278"/>
      <c r="I19" s="279"/>
      <c r="J19" s="280"/>
      <c r="K19" s="278"/>
      <c r="L19" s="281"/>
      <c r="M19" s="102"/>
      <c r="N19" s="103" t="str">
        <f ca="1">IF(N20="","","")</f>
        <v/>
      </c>
      <c r="O19" s="285" t="str">
        <f ca="1">IF(OR(COUNT(D19:G19)*COUNT(D20:K20)&gt;0,AND($C$1="KA / mdl.",COUNT(D20:L20)&gt;0)),IF(O20&lt;1,0,ROUND(O20,0)),"")</f>
        <v/>
      </c>
      <c r="P19" s="283" t="str">
        <f ca="1">INDIRECT(IF(ADDRESS($A19+3,3,4,,"II1SA")="","",ADDRESS($A19+3,3,4,,"II1SA")))</f>
        <v/>
      </c>
      <c r="Q19" s="276" t="str">
        <f ca="1">INDIRECT(IF(ADDRESS($A19+3,3,4,,"II2SA")="","",ADDRESS($A19+3,3,4,,"II2SA")))</f>
        <v/>
      </c>
      <c r="R19" s="276" t="str">
        <f ca="1">INDIRECT(IF(ADDRESS($A19+3,3,4,,"II3SA")="","",ADDRESS($A19+3,3,4,,"II3SA")))</f>
        <v/>
      </c>
      <c r="S19" s="277"/>
      <c r="T19" s="276"/>
      <c r="U19" s="276"/>
      <c r="V19" s="276"/>
      <c r="W19" s="278"/>
      <c r="X19" s="281"/>
      <c r="Y19" s="539"/>
      <c r="Z19" s="540"/>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61"/>
      <c r="B20" s="175"/>
      <c r="C20" s="209"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7" t="str">
        <f ca="1">IF(COUNT(D19:F19)=0,"",ROUND(NB!E19,2))</f>
        <v/>
      </c>
      <c r="N20" s="298" t="str">
        <f ca="1">IF(COUNT(D20:K20)=0,"",ROUND(NB!I19,2))</f>
        <v/>
      </c>
      <c r="O20" s="286" t="str">
        <f ca="1">IF(OR(COUNT(D19:G19)*COUNT(D20:K20)&gt;0,AND($C$1="KA / mdl.",COUNT(D20:L20)&gt;0)),ROUNDUP(NB!J19,2),"")</f>
        <v/>
      </c>
      <c r="P20" s="284"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4"/>
      <c r="Y20" s="295" t="str">
        <f ca="1">IF(COUNT(P19:R19)=0,"",ROUND(NB!M19,2))</f>
        <v/>
      </c>
      <c r="Z20" s="296" t="str">
        <f ca="1">IF(COUNT(P20:X20)=0,"",ROUND(NB!Q19,2))</f>
        <v/>
      </c>
      <c r="AA20" s="207"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60">
        <f>A19+1</f>
        <v>9</v>
      </c>
      <c r="B21" s="174"/>
      <c r="C21" s="208" t="s">
        <v>102</v>
      </c>
      <c r="D21" s="275" t="str">
        <f ca="1">INDIRECT(IF(ADDRESS($A21+3,3,4,,"I1SA")="","",ADDRESS($A21+3,3,4,,"I1SA")))</f>
        <v/>
      </c>
      <c r="E21" s="276" t="str">
        <f ca="1">INDIRECT(IF(ADDRESS($A21+3,3,4,,"I2SA")="","",ADDRESS($A21+3,3,4,,"I2SA")))</f>
        <v/>
      </c>
      <c r="F21" s="276" t="str">
        <f ca="1">INDIRECT(IF(ADDRESS($A21+3,3,4,,"I3SA")="","",ADDRESS($A21+3,3,4,,"I3SA")))</f>
        <v/>
      </c>
      <c r="G21" s="277"/>
      <c r="H21" s="278"/>
      <c r="I21" s="279"/>
      <c r="J21" s="280"/>
      <c r="K21" s="278"/>
      <c r="L21" s="281"/>
      <c r="M21" s="102"/>
      <c r="N21" s="103" t="str">
        <f ca="1">IF(N22="","","")</f>
        <v/>
      </c>
      <c r="O21" s="285" t="str">
        <f ca="1">IF(OR(COUNT(D21:G21)*COUNT(D22:K22)&gt;0,AND($C$1="KA / mdl.",COUNT(D22:L22)&gt;0)),IF(O22&lt;1,0,ROUND(O22,0)),"")</f>
        <v/>
      </c>
      <c r="P21" s="283" t="str">
        <f ca="1">INDIRECT(IF(ADDRESS($A21+3,3,4,,"II1SA")="","",ADDRESS($A21+3,3,4,,"II1SA")))</f>
        <v/>
      </c>
      <c r="Q21" s="276" t="str">
        <f ca="1">INDIRECT(IF(ADDRESS($A21+3,3,4,,"II2SA")="","",ADDRESS($A21+3,3,4,,"II2SA")))</f>
        <v/>
      </c>
      <c r="R21" s="276" t="str">
        <f ca="1">INDIRECT(IF(ADDRESS($A21+3,3,4,,"II3SA")="","",ADDRESS($A21+3,3,4,,"II3SA")))</f>
        <v/>
      </c>
      <c r="S21" s="277"/>
      <c r="T21" s="276"/>
      <c r="U21" s="276"/>
      <c r="V21" s="276"/>
      <c r="W21" s="278"/>
      <c r="X21" s="281"/>
      <c r="Y21" s="539"/>
      <c r="Z21" s="540"/>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61"/>
      <c r="B22" s="175"/>
      <c r="C22" s="209"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7" t="str">
        <f ca="1">IF(COUNT(D21:F21)=0,"",ROUND(NB!E21,2))</f>
        <v/>
      </c>
      <c r="N22" s="298" t="str">
        <f ca="1">IF(COUNT(D22:K22)=0,"",ROUND(NB!I21,2))</f>
        <v/>
      </c>
      <c r="O22" s="286" t="str">
        <f ca="1">IF(OR(COUNT(D21:G21)*COUNT(D22:K22)&gt;0,AND($C$1="KA / mdl.",COUNT(D22:L22)&gt;0)),ROUNDUP(NB!J21,2),"")</f>
        <v/>
      </c>
      <c r="P22" s="284"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4"/>
      <c r="Y22" s="295" t="str">
        <f ca="1">IF(COUNT(P21:R21)=0,"",ROUND(NB!M21,2))</f>
        <v/>
      </c>
      <c r="Z22" s="296" t="str">
        <f ca="1">IF(COUNT(P22:X22)=0,"",ROUND(NB!Q21,2))</f>
        <v/>
      </c>
      <c r="AA22" s="207" t="str">
        <f ca="1">IF(OR(COUNT(P21:S21)*COUNT(P22:X22)&gt;0,AND($C$1="KA / mdl.",COUNT(P22:X22)&gt;0)),ROUNDUP(NB!R21,2),"")</f>
        <v/>
      </c>
      <c r="AB22" s="2" t="str">
        <f t="shared" si="0"/>
        <v/>
      </c>
      <c r="AC22" s="167"/>
      <c r="AD22" s="167"/>
      <c r="AE22" s="167"/>
      <c r="AF22" s="167"/>
      <c r="AG22" s="167"/>
      <c r="AH22" s="167"/>
      <c r="AI22" s="167"/>
    </row>
    <row r="23" spans="1:38" ht="12" customHeight="1" x14ac:dyDescent="0.2">
      <c r="A23" s="560">
        <f>A21+1</f>
        <v>10</v>
      </c>
      <c r="B23" s="174"/>
      <c r="C23" s="208" t="s">
        <v>102</v>
      </c>
      <c r="D23" s="275" t="str">
        <f ca="1">INDIRECT(IF(ADDRESS($A23+3,3,4,,"I1SA")="","",ADDRESS($A23+3,3,4,,"I1SA")))</f>
        <v/>
      </c>
      <c r="E23" s="276" t="str">
        <f ca="1">INDIRECT(IF(ADDRESS($A23+3,3,4,,"I2SA")="","",ADDRESS($A23+3,3,4,,"I2SA")))</f>
        <v/>
      </c>
      <c r="F23" s="276" t="str">
        <f ca="1">INDIRECT(IF(ADDRESS($A23+3,3,4,,"I3SA")="","",ADDRESS($A23+3,3,4,,"I3SA")))</f>
        <v/>
      </c>
      <c r="G23" s="277"/>
      <c r="H23" s="278"/>
      <c r="I23" s="279"/>
      <c r="J23" s="280"/>
      <c r="K23" s="278"/>
      <c r="L23" s="281"/>
      <c r="M23" s="102"/>
      <c r="N23" s="103" t="str">
        <f ca="1">IF(N24="","","")</f>
        <v/>
      </c>
      <c r="O23" s="285" t="str">
        <f ca="1">IF(OR(COUNT(D23:G23)*COUNT(D24:K24)&gt;0,AND($C$1="KA / mdl.",COUNT(D24:L24)&gt;0)),IF(O24&lt;1,0,ROUND(O24,0)),"")</f>
        <v/>
      </c>
      <c r="P23" s="283" t="str">
        <f ca="1">INDIRECT(IF(ADDRESS($A23+3,3,4,,"II1SA")="","",ADDRESS($A23+3,3,4,,"II1SA")))</f>
        <v/>
      </c>
      <c r="Q23" s="276" t="str">
        <f ca="1">INDIRECT(IF(ADDRESS($A23+3,3,4,,"II2SA")="","",ADDRESS($A23+3,3,4,,"II2SA")))</f>
        <v/>
      </c>
      <c r="R23" s="276" t="str">
        <f ca="1">INDIRECT(IF(ADDRESS($A23+3,3,4,,"II3SA")="","",ADDRESS($A23+3,3,4,,"II3SA")))</f>
        <v/>
      </c>
      <c r="S23" s="277"/>
      <c r="T23" s="276"/>
      <c r="U23" s="276"/>
      <c r="V23" s="276"/>
      <c r="W23" s="278"/>
      <c r="X23" s="281"/>
      <c r="Y23" s="539"/>
      <c r="Z23" s="540"/>
      <c r="AA23" s="27" t="str">
        <f ca="1">IF(OR(COUNT(P23:S23)*COUNT(P24:X24)&gt;0,AND($C$1="KA / mdl.",COUNT(P24:X24)&gt;0)),IF(AA24&lt;1,0,ROUND(AA24,0)),"")</f>
        <v/>
      </c>
      <c r="AB23" s="169"/>
      <c r="AC23" s="165"/>
      <c r="AD23" s="166"/>
      <c r="AE23" s="166"/>
      <c r="AF23" s="166"/>
      <c r="AG23" s="166"/>
      <c r="AH23" s="166"/>
      <c r="AI23" s="167"/>
    </row>
    <row r="24" spans="1:38" ht="12" customHeight="1" x14ac:dyDescent="0.2">
      <c r="A24" s="561"/>
      <c r="B24" s="175"/>
      <c r="C24" s="209"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7" t="str">
        <f ca="1">IF(COUNT(D23:F23)=0,"",ROUND(NB!E23,2))</f>
        <v/>
      </c>
      <c r="N24" s="298" t="str">
        <f ca="1">IF(COUNT(D24:K24)=0,"",ROUND(NB!I23,2))</f>
        <v/>
      </c>
      <c r="O24" s="286" t="str">
        <f ca="1">IF(OR(COUNT(D23:G23)*COUNT(D24:K24)&gt;0,AND($C$1="KA / mdl.",COUNT(D24:L24)&gt;0)),ROUNDUP(NB!J23,2),"")</f>
        <v/>
      </c>
      <c r="P24" s="284"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4"/>
      <c r="Y24" s="295" t="str">
        <f ca="1">IF(COUNT(P23:R23)=0,"",ROUND(NB!M23,2))</f>
        <v/>
      </c>
      <c r="Z24" s="296" t="str">
        <f ca="1">IF(COUNT(P24:X24)=0,"",ROUND(NB!Q23,2))</f>
        <v/>
      </c>
      <c r="AA24" s="207" t="str">
        <f ca="1">IF(OR(COUNT(P23:S23)*COUNT(P24:X24)&gt;0,AND($C$1="KA / mdl.",COUNT(P24:X24)&gt;0)),ROUNDUP(NB!R23,2),"")</f>
        <v/>
      </c>
      <c r="AB24" s="2" t="str">
        <f t="shared" si="0"/>
        <v/>
      </c>
      <c r="AC24" s="168"/>
      <c r="AD24" s="577"/>
      <c r="AE24" s="577"/>
      <c r="AF24" s="577"/>
      <c r="AG24" s="577"/>
      <c r="AH24" s="577"/>
      <c r="AI24" s="577"/>
    </row>
    <row r="25" spans="1:38" ht="12" customHeight="1" x14ac:dyDescent="0.2">
      <c r="A25" s="560">
        <f>A23+1</f>
        <v>11</v>
      </c>
      <c r="B25" s="174"/>
      <c r="C25" s="208" t="s">
        <v>102</v>
      </c>
      <c r="D25" s="275" t="str">
        <f ca="1">INDIRECT(IF(ADDRESS($A25+3,3,4,,"I1SA")="","",ADDRESS($A25+3,3,4,,"I1SA")))</f>
        <v/>
      </c>
      <c r="E25" s="276" t="str">
        <f ca="1">INDIRECT(IF(ADDRESS($A25+3,3,4,,"I2SA")="","",ADDRESS($A25+3,3,4,,"I2SA")))</f>
        <v/>
      </c>
      <c r="F25" s="276" t="str">
        <f ca="1">INDIRECT(IF(ADDRESS($A25+3,3,4,,"I3SA")="","",ADDRESS($A25+3,3,4,,"I3SA")))</f>
        <v/>
      </c>
      <c r="G25" s="277"/>
      <c r="H25" s="278"/>
      <c r="I25" s="279"/>
      <c r="J25" s="280"/>
      <c r="K25" s="278"/>
      <c r="L25" s="281"/>
      <c r="M25" s="102"/>
      <c r="N25" s="103" t="str">
        <f ca="1">IF(N26="","","")</f>
        <v/>
      </c>
      <c r="O25" s="285" t="str">
        <f ca="1">IF(OR(COUNT(D25:G25)*COUNT(D26:K26)&gt;0,AND($C$1="KA / mdl.",COUNT(D26:L26)&gt;0)),IF(O26&lt;1,0,ROUND(O26,0)),"")</f>
        <v/>
      </c>
      <c r="P25" s="283" t="str">
        <f ca="1">INDIRECT(IF(ADDRESS($A25+3,3,4,,"II1SA")="","",ADDRESS($A25+3,3,4,,"II1SA")))</f>
        <v/>
      </c>
      <c r="Q25" s="276" t="str">
        <f ca="1">INDIRECT(IF(ADDRESS($A25+3,3,4,,"II2SA")="","",ADDRESS($A25+3,3,4,,"II2SA")))</f>
        <v/>
      </c>
      <c r="R25" s="276" t="str">
        <f ca="1">INDIRECT(IF(ADDRESS($A25+3,3,4,,"II3SA")="","",ADDRESS($A25+3,3,4,,"II3SA")))</f>
        <v/>
      </c>
      <c r="S25" s="277"/>
      <c r="T25" s="276"/>
      <c r="U25" s="276"/>
      <c r="V25" s="276"/>
      <c r="W25" s="278"/>
      <c r="X25" s="281"/>
      <c r="Y25" s="539"/>
      <c r="Z25" s="540"/>
      <c r="AA25" s="27" t="str">
        <f ca="1">IF(OR(COUNT(P25:S25)*COUNT(P26:X26)&gt;0,AND($C$1="KA / mdl.",COUNT(P26:X26)&gt;0)),IF(AA26&lt;1,0,ROUND(AA26,0)),"")</f>
        <v/>
      </c>
      <c r="AB25" s="169"/>
      <c r="AC25" s="169"/>
      <c r="AD25" s="168"/>
      <c r="AE25" s="168"/>
      <c r="AF25" s="168"/>
      <c r="AG25" s="168"/>
      <c r="AH25" s="168"/>
      <c r="AI25" s="168"/>
    </row>
    <row r="26" spans="1:38" ht="12" customHeight="1" x14ac:dyDescent="0.2">
      <c r="A26" s="561"/>
      <c r="B26" s="175"/>
      <c r="C26" s="209"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7" t="str">
        <f ca="1">IF(COUNT(D25:F25)=0,"",ROUND(NB!E25,2))</f>
        <v/>
      </c>
      <c r="N26" s="298" t="str">
        <f ca="1">IF(COUNT(D26:K26)=0,"",ROUND(NB!I25,2))</f>
        <v/>
      </c>
      <c r="O26" s="286" t="str">
        <f ca="1">IF(OR(COUNT(D25:G25)*COUNT(D26:K26)&gt;0,AND($C$1="KA / mdl.",COUNT(D26:L26)&gt;0)),ROUNDUP(NB!J25,2),"")</f>
        <v/>
      </c>
      <c r="P26" s="284"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4"/>
      <c r="Y26" s="295" t="str">
        <f ca="1">IF(COUNT(P25:R25)=0,"",ROUND(NB!M25,2))</f>
        <v/>
      </c>
      <c r="Z26" s="296" t="str">
        <f ca="1">IF(COUNT(P26:X26)=0,"",ROUND(NB!Q25,2))</f>
        <v/>
      </c>
      <c r="AA26" s="207" t="str">
        <f ca="1">IF(OR(COUNT(P25:S25)*COUNT(P26:X26)&gt;0,AND($C$1="KA / mdl.",COUNT(P26:X26)&gt;0)),ROUNDUP(NB!R25,2),"")</f>
        <v/>
      </c>
      <c r="AB26" s="2" t="str">
        <f t="shared" si="0"/>
        <v/>
      </c>
      <c r="AC26" s="169"/>
      <c r="AD26" s="171"/>
      <c r="AE26" s="171"/>
      <c r="AF26" s="171"/>
      <c r="AG26" s="171"/>
      <c r="AH26" s="171"/>
      <c r="AI26" s="171"/>
    </row>
    <row r="27" spans="1:38" ht="12" customHeight="1" x14ac:dyDescent="0.2">
      <c r="A27" s="560">
        <f>A25+1</f>
        <v>12</v>
      </c>
      <c r="B27" s="174"/>
      <c r="C27" s="208" t="s">
        <v>102</v>
      </c>
      <c r="D27" s="275" t="str">
        <f ca="1">INDIRECT(IF(ADDRESS($A27+3,3,4,,"I1SA")="","",ADDRESS($A27+3,3,4,,"I1SA")))</f>
        <v/>
      </c>
      <c r="E27" s="276" t="str">
        <f ca="1">INDIRECT(IF(ADDRESS($A27+3,3,4,,"I2SA")="","",ADDRESS($A27+3,3,4,,"I2SA")))</f>
        <v/>
      </c>
      <c r="F27" s="276" t="str">
        <f ca="1">INDIRECT(IF(ADDRESS($A27+3,3,4,,"I3SA")="","",ADDRESS($A27+3,3,4,,"I3SA")))</f>
        <v/>
      </c>
      <c r="G27" s="277"/>
      <c r="H27" s="278"/>
      <c r="I27" s="279"/>
      <c r="J27" s="280"/>
      <c r="K27" s="278"/>
      <c r="L27" s="281"/>
      <c r="M27" s="102"/>
      <c r="N27" s="103" t="str">
        <f ca="1">IF(N28="","","")</f>
        <v/>
      </c>
      <c r="O27" s="285" t="str">
        <f ca="1">IF(OR(COUNT(D27:G27)*COUNT(D28:K28)&gt;0,AND($C$1="KA / mdl.",COUNT(D28:L28)&gt;0)),IF(O28&lt;1,0,ROUND(O28,0)),"")</f>
        <v/>
      </c>
      <c r="P27" s="283" t="str">
        <f ca="1">INDIRECT(IF(ADDRESS($A27+3,3,4,,"II1SA")="","",ADDRESS($A27+3,3,4,,"II1SA")))</f>
        <v/>
      </c>
      <c r="Q27" s="276" t="str">
        <f ca="1">INDIRECT(IF(ADDRESS($A27+3,3,4,,"II2SA")="","",ADDRESS($A27+3,3,4,,"II2SA")))</f>
        <v/>
      </c>
      <c r="R27" s="276" t="str">
        <f ca="1">INDIRECT(IF(ADDRESS($A27+3,3,4,,"II3SA")="","",ADDRESS($A27+3,3,4,,"II3SA")))</f>
        <v/>
      </c>
      <c r="S27" s="277"/>
      <c r="T27" s="276"/>
      <c r="U27" s="276"/>
      <c r="V27" s="276"/>
      <c r="W27" s="278"/>
      <c r="X27" s="281"/>
      <c r="Y27" s="539"/>
      <c r="Z27" s="540"/>
      <c r="AA27" s="27" t="str">
        <f ca="1">IF(OR(COUNT(P27:S27)*COUNT(P28:X28)&gt;0,AND($C$1="KA / mdl.",COUNT(P28:X28)&gt;0)),IF(AA28&lt;1,0,ROUND(AA28,0)),"")</f>
        <v/>
      </c>
      <c r="AB27" s="169"/>
      <c r="AC27" s="169"/>
      <c r="AD27" s="171"/>
      <c r="AE27" s="171"/>
      <c r="AF27" s="171"/>
      <c r="AG27" s="171"/>
      <c r="AH27" s="171"/>
      <c r="AI27" s="171"/>
    </row>
    <row r="28" spans="1:38" ht="12" customHeight="1" x14ac:dyDescent="0.2">
      <c r="A28" s="561"/>
      <c r="B28" s="175"/>
      <c r="C28" s="209"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7" t="str">
        <f ca="1">IF(COUNT(D27:F27)=0,"",ROUND(NB!E27,2))</f>
        <v/>
      </c>
      <c r="N28" s="298" t="str">
        <f ca="1">IF(COUNT(D28:K28)=0,"",ROUND(NB!I27,2))</f>
        <v/>
      </c>
      <c r="O28" s="286" t="str">
        <f ca="1">IF(OR(COUNT(D27:G27)*COUNT(D28:K28)&gt;0,AND($C$1="KA / mdl.",COUNT(D28:L28)&gt;0)),ROUNDUP(NB!J27,2),"")</f>
        <v/>
      </c>
      <c r="P28" s="284"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4"/>
      <c r="Y28" s="295" t="str">
        <f ca="1">IF(COUNT(P27:R27)=0,"",ROUND(NB!M27,2))</f>
        <v/>
      </c>
      <c r="Z28" s="296" t="str">
        <f ca="1">IF(COUNT(P28:X28)=0,"",ROUND(NB!Q27,2))</f>
        <v/>
      </c>
      <c r="AA28" s="207" t="str">
        <f ca="1">IF(OR(COUNT(P27:S27)*COUNT(P28:X28)&gt;0,AND($C$1="KA / mdl.",COUNT(P28:X28)&gt;0)),ROUNDUP(NB!R27,2),"")</f>
        <v/>
      </c>
      <c r="AB28" s="2" t="str">
        <f t="shared" si="0"/>
        <v/>
      </c>
      <c r="AC28" s="169"/>
      <c r="AD28" s="171"/>
      <c r="AE28" s="171"/>
      <c r="AF28" s="171"/>
      <c r="AG28" s="171"/>
      <c r="AH28" s="171"/>
      <c r="AI28" s="171"/>
    </row>
    <row r="29" spans="1:38" ht="12" customHeight="1" x14ac:dyDescent="0.2">
      <c r="A29" s="560">
        <f>A27+1</f>
        <v>13</v>
      </c>
      <c r="B29" s="174"/>
      <c r="C29" s="208" t="s">
        <v>102</v>
      </c>
      <c r="D29" s="275" t="str">
        <f ca="1">INDIRECT(IF(ADDRESS($A29+3,3,4,,"I1SA")="","",ADDRESS($A29+3,3,4,,"I1SA")))</f>
        <v/>
      </c>
      <c r="E29" s="276" t="str">
        <f ca="1">INDIRECT(IF(ADDRESS($A29+3,3,4,,"I2SA")="","",ADDRESS($A29+3,3,4,,"I2SA")))</f>
        <v/>
      </c>
      <c r="F29" s="276" t="str">
        <f ca="1">INDIRECT(IF(ADDRESS($A29+3,3,4,,"I3SA")="","",ADDRESS($A29+3,3,4,,"I3SA")))</f>
        <v/>
      </c>
      <c r="G29" s="277"/>
      <c r="H29" s="278"/>
      <c r="I29" s="279"/>
      <c r="J29" s="280"/>
      <c r="K29" s="278"/>
      <c r="L29" s="281"/>
      <c r="M29" s="102"/>
      <c r="N29" s="103" t="str">
        <f ca="1">IF(N30="","","")</f>
        <v/>
      </c>
      <c r="O29" s="285" t="str">
        <f ca="1">IF(OR(COUNT(D29:G29)*COUNT(D30:K30)&gt;0,AND($C$1="KA / mdl.",COUNT(D30:L30)&gt;0)),IF(O30&lt;1,0,ROUND(O30,0)),"")</f>
        <v/>
      </c>
      <c r="P29" s="283" t="str">
        <f ca="1">INDIRECT(IF(ADDRESS($A29+3,3,4,,"II1SA")="","",ADDRESS($A29+3,3,4,,"II1SA")))</f>
        <v/>
      </c>
      <c r="Q29" s="276" t="str">
        <f ca="1">INDIRECT(IF(ADDRESS($A29+3,3,4,,"II2SA")="","",ADDRESS($A29+3,3,4,,"II2SA")))</f>
        <v/>
      </c>
      <c r="R29" s="276" t="str">
        <f ca="1">INDIRECT(IF(ADDRESS($A29+3,3,4,,"II3SA")="","",ADDRESS($A29+3,3,4,,"II3SA")))</f>
        <v/>
      </c>
      <c r="S29" s="277"/>
      <c r="T29" s="276"/>
      <c r="U29" s="276"/>
      <c r="V29" s="276"/>
      <c r="W29" s="278"/>
      <c r="X29" s="281"/>
      <c r="Y29" s="539"/>
      <c r="Z29" s="540"/>
      <c r="AA29" s="27" t="str">
        <f ca="1">IF(OR(COUNT(P29:S29)*COUNT(P30:X30)&gt;0,AND($C$1="KA / mdl.",COUNT(P30:X30)&gt;0)),IF(AA30&lt;1,0,ROUND(AA30,0)),"")</f>
        <v/>
      </c>
      <c r="AB29" s="169"/>
      <c r="AC29" s="169"/>
      <c r="AD29" s="171"/>
      <c r="AE29" s="171"/>
      <c r="AF29" s="171"/>
      <c r="AG29" s="171"/>
      <c r="AH29" s="171"/>
      <c r="AI29" s="171"/>
    </row>
    <row r="30" spans="1:38" ht="12" customHeight="1" x14ac:dyDescent="0.2">
      <c r="A30" s="561"/>
      <c r="B30" s="175"/>
      <c r="C30" s="209"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7" t="str">
        <f ca="1">IF(COUNT(D29:F29)=0,"",ROUND(NB!E29,2))</f>
        <v/>
      </c>
      <c r="N30" s="298" t="str">
        <f ca="1">IF(COUNT(D30:K30)=0,"",ROUND(NB!I29,2))</f>
        <v/>
      </c>
      <c r="O30" s="286" t="str">
        <f ca="1">IF(OR(COUNT(D29:G29)*COUNT(D30:K30)&gt;0,AND($C$1="KA / mdl.",COUNT(D30:L30)&gt;0)),ROUNDUP(NB!J29,2),"")</f>
        <v/>
      </c>
      <c r="P30" s="284"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4"/>
      <c r="Y30" s="295" t="str">
        <f ca="1">IF(COUNT(P29:R29)=0,"",ROUND(NB!M29,2))</f>
        <v/>
      </c>
      <c r="Z30" s="296" t="str">
        <f ca="1">IF(COUNT(P30:X30)=0,"",ROUND(NB!Q29,2))</f>
        <v/>
      </c>
      <c r="AA30" s="207" t="str">
        <f ca="1">IF(OR(COUNT(P29:S29)*COUNT(P30:X30)&gt;0,AND($C$1="KA / mdl.",COUNT(P30:X30)&gt;0)),ROUNDUP(NB!R29,2),"")</f>
        <v/>
      </c>
      <c r="AB30" s="2" t="str">
        <f t="shared" si="0"/>
        <v/>
      </c>
      <c r="AC30" s="169"/>
      <c r="AD30" s="171"/>
      <c r="AE30" s="171"/>
      <c r="AF30" s="171"/>
      <c r="AG30" s="171"/>
      <c r="AH30" s="171"/>
      <c r="AI30" s="171"/>
    </row>
    <row r="31" spans="1:38" ht="12" customHeight="1" x14ac:dyDescent="0.2">
      <c r="A31" s="560">
        <f>A29+1</f>
        <v>14</v>
      </c>
      <c r="B31" s="174"/>
      <c r="C31" s="208" t="s">
        <v>102</v>
      </c>
      <c r="D31" s="275" t="str">
        <f ca="1">INDIRECT(IF(ADDRESS($A31+3,3,4,,"I1SA")="","",ADDRESS($A31+3,3,4,,"I1SA")))</f>
        <v/>
      </c>
      <c r="E31" s="276" t="str">
        <f ca="1">INDIRECT(IF(ADDRESS($A31+3,3,4,,"I2SA")="","",ADDRESS($A31+3,3,4,,"I2SA")))</f>
        <v/>
      </c>
      <c r="F31" s="276" t="str">
        <f ca="1">INDIRECT(IF(ADDRESS($A31+3,3,4,,"I3SA")="","",ADDRESS($A31+3,3,4,,"I3SA")))</f>
        <v/>
      </c>
      <c r="G31" s="277"/>
      <c r="H31" s="278"/>
      <c r="I31" s="279"/>
      <c r="J31" s="280"/>
      <c r="K31" s="278"/>
      <c r="L31" s="281"/>
      <c r="M31" s="102"/>
      <c r="N31" s="103" t="str">
        <f ca="1">IF(N32="","","")</f>
        <v/>
      </c>
      <c r="O31" s="285" t="str">
        <f ca="1">IF(OR(COUNT(D31:G31)*COUNT(D32:K32)&gt;0,AND($C$1="KA / mdl.",COUNT(D32:L32)&gt;0)),IF(O32&lt;1,0,ROUND(O32,0)),"")</f>
        <v/>
      </c>
      <c r="P31" s="283" t="str">
        <f ca="1">INDIRECT(IF(ADDRESS($A31+3,3,4,,"II1SA")="","",ADDRESS($A31+3,3,4,,"II1SA")))</f>
        <v/>
      </c>
      <c r="Q31" s="276" t="str">
        <f ca="1">INDIRECT(IF(ADDRESS($A31+3,3,4,,"II2SA")="","",ADDRESS($A31+3,3,4,,"II2SA")))</f>
        <v/>
      </c>
      <c r="R31" s="276" t="str">
        <f ca="1">INDIRECT(IF(ADDRESS($A31+3,3,4,,"II3SA")="","",ADDRESS($A31+3,3,4,,"II3SA")))</f>
        <v/>
      </c>
      <c r="S31" s="277"/>
      <c r="T31" s="276"/>
      <c r="U31" s="276"/>
      <c r="V31" s="276"/>
      <c r="W31" s="278"/>
      <c r="X31" s="281"/>
      <c r="Y31" s="539"/>
      <c r="Z31" s="540"/>
      <c r="AA31" s="27" t="str">
        <f ca="1">IF(OR(COUNT(P31:S31)*COUNT(P32:X32)&gt;0,AND($C$1="KA / mdl.",COUNT(P32:X32)&gt;0)),IF(AA32&lt;1,0,ROUND(AA32,0)),"")</f>
        <v/>
      </c>
      <c r="AB31" s="169"/>
      <c r="AC31" s="169"/>
      <c r="AD31" s="171"/>
      <c r="AE31" s="171"/>
      <c r="AF31" s="171"/>
      <c r="AG31" s="171"/>
      <c r="AH31" s="171"/>
      <c r="AI31" s="171"/>
    </row>
    <row r="32" spans="1:38" ht="12" customHeight="1" x14ac:dyDescent="0.2">
      <c r="A32" s="561"/>
      <c r="B32" s="175"/>
      <c r="C32" s="209"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7" t="str">
        <f ca="1">IF(COUNT(D31:F31)=0,"",ROUND(NB!E31,2))</f>
        <v/>
      </c>
      <c r="N32" s="298" t="str">
        <f ca="1">IF(COUNT(D32:K32)=0,"",ROUND(NB!I31,2))</f>
        <v/>
      </c>
      <c r="O32" s="286" t="str">
        <f ca="1">IF(OR(COUNT(D31:G31)*COUNT(D32:K32)&gt;0,AND($C$1="KA / mdl.",COUNT(D32:L32)&gt;0)),ROUNDUP(NB!J31,2),"")</f>
        <v/>
      </c>
      <c r="P32" s="284"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4"/>
      <c r="Y32" s="295" t="str">
        <f ca="1">IF(COUNT(P31:R31)=0,"",ROUND(NB!M31,2))</f>
        <v/>
      </c>
      <c r="Z32" s="296" t="str">
        <f ca="1">IF(COUNT(P32:X32)=0,"",ROUND(NB!Q31,2))</f>
        <v/>
      </c>
      <c r="AA32" s="207" t="str">
        <f ca="1">IF(OR(COUNT(P31:S31)*COUNT(P32:X32)&gt;0,AND($C$1="KA / mdl.",COUNT(P32:X32)&gt;0)),ROUNDUP(NB!R31,2),"")</f>
        <v/>
      </c>
      <c r="AB32" s="2" t="str">
        <f t="shared" si="0"/>
        <v/>
      </c>
      <c r="AC32" s="169"/>
      <c r="AD32" s="170"/>
      <c r="AE32" s="170"/>
      <c r="AF32" s="170"/>
      <c r="AG32" s="170"/>
      <c r="AH32" s="170"/>
      <c r="AI32" s="170"/>
    </row>
    <row r="33" spans="1:35" ht="12" customHeight="1" x14ac:dyDescent="0.2">
      <c r="A33" s="560">
        <f>A31+1</f>
        <v>15</v>
      </c>
      <c r="B33" s="174"/>
      <c r="C33" s="208" t="s">
        <v>102</v>
      </c>
      <c r="D33" s="275" t="str">
        <f ca="1">INDIRECT(IF(ADDRESS($A33+3,3,4,,"I1SA")="","",ADDRESS($A33+3,3,4,,"I1SA")))</f>
        <v/>
      </c>
      <c r="E33" s="276" t="str">
        <f ca="1">INDIRECT(IF(ADDRESS($A33+3,3,4,,"I2SA")="","",ADDRESS($A33+3,3,4,,"I2SA")))</f>
        <v/>
      </c>
      <c r="F33" s="276" t="str">
        <f ca="1">INDIRECT(IF(ADDRESS($A33+3,3,4,,"I3SA")="","",ADDRESS($A33+3,3,4,,"I3SA")))</f>
        <v/>
      </c>
      <c r="G33" s="277"/>
      <c r="H33" s="278"/>
      <c r="I33" s="279"/>
      <c r="J33" s="280"/>
      <c r="K33" s="278"/>
      <c r="L33" s="281"/>
      <c r="M33" s="102"/>
      <c r="N33" s="103" t="str">
        <f ca="1">IF(N34="","","")</f>
        <v/>
      </c>
      <c r="O33" s="285" t="str">
        <f ca="1">IF(OR(COUNT(D33:G33)*COUNT(D34:K34)&gt;0,AND($C$1="KA / mdl.",COUNT(D34:L34)&gt;0)),IF(O34&lt;1,0,ROUND(O34,0)),"")</f>
        <v/>
      </c>
      <c r="P33" s="283" t="str">
        <f ca="1">INDIRECT(IF(ADDRESS($A33+3,3,4,,"II1SA")="","",ADDRESS($A33+3,3,4,,"II1SA")))</f>
        <v/>
      </c>
      <c r="Q33" s="276" t="str">
        <f ca="1">INDIRECT(IF(ADDRESS($A33+3,3,4,,"II2SA")="","",ADDRESS($A33+3,3,4,,"II2SA")))</f>
        <v/>
      </c>
      <c r="R33" s="276" t="str">
        <f ca="1">INDIRECT(IF(ADDRESS($A33+3,3,4,,"II3SA")="","",ADDRESS($A33+3,3,4,,"II3SA")))</f>
        <v/>
      </c>
      <c r="S33" s="277"/>
      <c r="T33" s="276"/>
      <c r="U33" s="276"/>
      <c r="V33" s="276"/>
      <c r="W33" s="278"/>
      <c r="X33" s="281"/>
      <c r="Y33" s="539"/>
      <c r="Z33" s="540"/>
      <c r="AA33" s="27" t="str">
        <f ca="1">IF(OR(COUNT(P33:S33)*COUNT(P34:X34)&gt;0,AND($C$1="KA / mdl.",COUNT(P34:X34)&gt;0)),IF(AA34&lt;1,0,ROUND(AA34,0)),"")</f>
        <v/>
      </c>
      <c r="AB33" s="169"/>
      <c r="AC33" s="169"/>
      <c r="AD33" s="171"/>
      <c r="AE33" s="171"/>
      <c r="AF33" s="171"/>
      <c r="AG33" s="171"/>
      <c r="AH33" s="171"/>
      <c r="AI33" s="171"/>
    </row>
    <row r="34" spans="1:35" ht="12" customHeight="1" x14ac:dyDescent="0.2">
      <c r="A34" s="561"/>
      <c r="B34" s="175"/>
      <c r="C34" s="209"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7" t="str">
        <f ca="1">IF(COUNT(D33:F33)=0,"",ROUND(NB!E33,2))</f>
        <v/>
      </c>
      <c r="N34" s="298" t="str">
        <f ca="1">IF(COUNT(D34:K34)=0,"",ROUND(NB!I33,2))</f>
        <v/>
      </c>
      <c r="O34" s="286" t="str">
        <f ca="1">IF(OR(COUNT(D33:G33)*COUNT(D34:K34)&gt;0,AND($C$1="KA / mdl.",COUNT(D34:L34)&gt;0)),ROUNDUP(NB!J33,2),"")</f>
        <v/>
      </c>
      <c r="P34" s="284"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4"/>
      <c r="Y34" s="295" t="str">
        <f ca="1">IF(COUNT(P33:R33)=0,"",ROUND(NB!M33,2))</f>
        <v/>
      </c>
      <c r="Z34" s="296" t="str">
        <f ca="1">IF(COUNT(P34:X34)=0,"",ROUND(NB!Q33,2))</f>
        <v/>
      </c>
      <c r="AA34" s="207" t="str">
        <f ca="1">IF(OR(COUNT(P33:S33)*COUNT(P34:X34)&gt;0,AND($C$1="KA / mdl.",COUNT(P34:X34)&gt;0)),ROUNDUP(NB!R33,2),"")</f>
        <v/>
      </c>
      <c r="AB34" s="2" t="str">
        <f t="shared" si="0"/>
        <v/>
      </c>
      <c r="AC34" s="169"/>
      <c r="AD34" s="171"/>
      <c r="AE34" s="171"/>
      <c r="AF34" s="171"/>
      <c r="AG34" s="171"/>
      <c r="AH34" s="171"/>
      <c r="AI34" s="171"/>
    </row>
    <row r="35" spans="1:35" ht="12" customHeight="1" x14ac:dyDescent="0.2">
      <c r="A35" s="560">
        <f>A33+1</f>
        <v>16</v>
      </c>
      <c r="B35" s="174"/>
      <c r="C35" s="208" t="s">
        <v>102</v>
      </c>
      <c r="D35" s="275" t="str">
        <f ca="1">INDIRECT(IF(ADDRESS($A35+3,3,4,,"I1SA")="","",ADDRESS($A35+3,3,4,,"I1SA")))</f>
        <v/>
      </c>
      <c r="E35" s="276" t="str">
        <f ca="1">INDIRECT(IF(ADDRESS($A35+3,3,4,,"I2SA")="","",ADDRESS($A35+3,3,4,,"I2SA")))</f>
        <v/>
      </c>
      <c r="F35" s="276" t="str">
        <f ca="1">INDIRECT(IF(ADDRESS($A35+3,3,4,,"I3SA")="","",ADDRESS($A35+3,3,4,,"I3SA")))</f>
        <v/>
      </c>
      <c r="G35" s="277"/>
      <c r="H35" s="278"/>
      <c r="I35" s="279"/>
      <c r="J35" s="280"/>
      <c r="K35" s="278"/>
      <c r="L35" s="281"/>
      <c r="M35" s="102"/>
      <c r="N35" s="103" t="str">
        <f ca="1">IF(N36="","","")</f>
        <v/>
      </c>
      <c r="O35" s="285" t="str">
        <f ca="1">IF(OR(COUNT(D35:G35)*COUNT(D36:K36)&gt;0,AND($C$1="KA / mdl.",COUNT(D36:L36)&gt;0)),IF(O36&lt;1,0,ROUND(O36,0)),"")</f>
        <v/>
      </c>
      <c r="P35" s="283" t="str">
        <f ca="1">INDIRECT(IF(ADDRESS($A35+3,3,4,,"II1SA")="","",ADDRESS($A35+3,3,4,,"II1SA")))</f>
        <v/>
      </c>
      <c r="Q35" s="276" t="str">
        <f ca="1">INDIRECT(IF(ADDRESS($A35+3,3,4,,"II2SA")="","",ADDRESS($A35+3,3,4,,"II2SA")))</f>
        <v/>
      </c>
      <c r="R35" s="276" t="str">
        <f ca="1">INDIRECT(IF(ADDRESS($A35+3,3,4,,"II3SA")="","",ADDRESS($A35+3,3,4,,"II3SA")))</f>
        <v/>
      </c>
      <c r="S35" s="277"/>
      <c r="T35" s="276"/>
      <c r="U35" s="276"/>
      <c r="V35" s="276"/>
      <c r="W35" s="278"/>
      <c r="X35" s="281"/>
      <c r="Y35" s="539"/>
      <c r="Z35" s="540"/>
      <c r="AA35" s="27" t="str">
        <f ca="1">IF(OR(COUNT(P35:S35)*COUNT(P36:X36)&gt;0,AND($C$1="KA / mdl.",COUNT(P36:X36)&gt;0)),IF(AA36&lt;1,0,ROUND(AA36,0)),"")</f>
        <v/>
      </c>
      <c r="AB35" s="169"/>
      <c r="AC35" s="169"/>
      <c r="AD35" s="171"/>
      <c r="AE35" s="171"/>
      <c r="AF35" s="171"/>
      <c r="AG35" s="171"/>
      <c r="AH35" s="171"/>
      <c r="AI35" s="171"/>
    </row>
    <row r="36" spans="1:35" ht="12" customHeight="1" x14ac:dyDescent="0.2">
      <c r="A36" s="561"/>
      <c r="B36" s="175"/>
      <c r="C36" s="209"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7" t="str">
        <f ca="1">IF(COUNT(D35:F35)=0,"",ROUND(NB!E35,2))</f>
        <v/>
      </c>
      <c r="N36" s="298" t="str">
        <f ca="1">IF(COUNT(D36:K36)=0,"",ROUND(NB!I35,2))</f>
        <v/>
      </c>
      <c r="O36" s="286" t="str">
        <f ca="1">IF(OR(COUNT(D35:G35)*COUNT(D36:K36)&gt;0,AND($C$1="KA / mdl.",COUNT(D36:L36)&gt;0)),ROUNDUP(NB!J35,2),"")</f>
        <v/>
      </c>
      <c r="P36" s="284"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4"/>
      <c r="Y36" s="295" t="str">
        <f ca="1">IF(COUNT(P35:R35)=0,"",ROUND(NB!M35,2))</f>
        <v/>
      </c>
      <c r="Z36" s="296" t="str">
        <f ca="1">IF(COUNT(P36:X36)=0,"",ROUND(NB!Q35,2))</f>
        <v/>
      </c>
      <c r="AA36" s="207" t="str">
        <f ca="1">IF(OR(COUNT(P35:S35)*COUNT(P36:X36)&gt;0,AND($C$1="KA / mdl.",COUNT(P36:X36)&gt;0)),ROUNDUP(NB!R35,2),"")</f>
        <v/>
      </c>
      <c r="AB36" s="2" t="str">
        <f t="shared" si="0"/>
        <v/>
      </c>
    </row>
    <row r="37" spans="1:35" ht="12" customHeight="1" x14ac:dyDescent="0.2">
      <c r="A37" s="560">
        <f>A35+1</f>
        <v>17</v>
      </c>
      <c r="B37" s="174"/>
      <c r="C37" s="208" t="s">
        <v>102</v>
      </c>
      <c r="D37" s="275" t="str">
        <f ca="1">INDIRECT(IF(ADDRESS($A37+3,3,4,,"I1SA")="","",ADDRESS($A37+3,3,4,,"I1SA")))</f>
        <v/>
      </c>
      <c r="E37" s="276" t="str">
        <f ca="1">INDIRECT(IF(ADDRESS($A37+3,3,4,,"I2SA")="","",ADDRESS($A37+3,3,4,,"I2SA")))</f>
        <v/>
      </c>
      <c r="F37" s="276" t="str">
        <f ca="1">INDIRECT(IF(ADDRESS($A37+3,3,4,,"I3SA")="","",ADDRESS($A37+3,3,4,,"I3SA")))</f>
        <v/>
      </c>
      <c r="G37" s="277"/>
      <c r="H37" s="278"/>
      <c r="I37" s="279"/>
      <c r="J37" s="280"/>
      <c r="K37" s="278"/>
      <c r="L37" s="281"/>
      <c r="M37" s="102"/>
      <c r="N37" s="103" t="str">
        <f ca="1">IF(N38="","","")</f>
        <v/>
      </c>
      <c r="O37" s="285" t="str">
        <f ca="1">IF(OR(COUNT(D37:G37)*COUNT(D38:K38)&gt;0,AND($C$1="KA / mdl.",COUNT(D38:L38)&gt;0)),IF(O38&lt;1,0,ROUND(O38,0)),"")</f>
        <v/>
      </c>
      <c r="P37" s="283" t="str">
        <f ca="1">INDIRECT(IF(ADDRESS($A37+3,3,4,,"II1SA")="","",ADDRESS($A37+3,3,4,,"II1SA")))</f>
        <v/>
      </c>
      <c r="Q37" s="276" t="str">
        <f ca="1">INDIRECT(IF(ADDRESS($A37+3,3,4,,"II2SA")="","",ADDRESS($A37+3,3,4,,"II2SA")))</f>
        <v/>
      </c>
      <c r="R37" s="276" t="str">
        <f ca="1">INDIRECT(IF(ADDRESS($A37+3,3,4,,"II3SA")="","",ADDRESS($A37+3,3,4,,"II3SA")))</f>
        <v/>
      </c>
      <c r="S37" s="277"/>
      <c r="T37" s="276"/>
      <c r="U37" s="276"/>
      <c r="V37" s="276"/>
      <c r="W37" s="278"/>
      <c r="X37" s="281"/>
      <c r="Y37" s="539"/>
      <c r="Z37" s="540"/>
      <c r="AA37" s="27" t="str">
        <f ca="1">IF(OR(COUNT(P37:S37)*COUNT(P38:X38)&gt;0,AND($C$1="KA / mdl.",COUNT(P38:X38)&gt;0)),IF(AA38&lt;1,0,ROUND(AA38,0)),"")</f>
        <v/>
      </c>
      <c r="AB37" s="169"/>
    </row>
    <row r="38" spans="1:35" ht="12" customHeight="1" x14ac:dyDescent="0.2">
      <c r="A38" s="561"/>
      <c r="B38" s="175"/>
      <c r="C38" s="209"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7" t="str">
        <f ca="1">IF(COUNT(D37:F37)=0,"",ROUND(NB!E37,2))</f>
        <v/>
      </c>
      <c r="N38" s="298" t="str">
        <f ca="1">IF(COUNT(D38:K38)=0,"",ROUND(NB!I37,2))</f>
        <v/>
      </c>
      <c r="O38" s="286" t="str">
        <f ca="1">IF(OR(COUNT(D37:G37)*COUNT(D38:K38)&gt;0,AND($C$1="KA / mdl.",COUNT(D38:L38)&gt;0)),ROUNDUP(NB!J37,2),"")</f>
        <v/>
      </c>
      <c r="P38" s="284"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4"/>
      <c r="Y38" s="295" t="str">
        <f ca="1">IF(COUNT(P37:R37)=0,"",ROUND(NB!M37,2))</f>
        <v/>
      </c>
      <c r="Z38" s="296" t="str">
        <f ca="1">IF(COUNT(P38:X38)=0,"",ROUND(NB!Q37,2))</f>
        <v/>
      </c>
      <c r="AA38" s="207" t="str">
        <f ca="1">IF(OR(COUNT(P37:S37)*COUNT(P38:X38)&gt;0,AND($C$1="KA / mdl.",COUNT(P38:X38)&gt;0)),ROUNDUP(NB!R37,2),"")</f>
        <v/>
      </c>
      <c r="AB38" s="2" t="str">
        <f t="shared" si="0"/>
        <v/>
      </c>
    </row>
    <row r="39" spans="1:35" ht="12" customHeight="1" x14ac:dyDescent="0.2">
      <c r="A39" s="560">
        <f>A37+1</f>
        <v>18</v>
      </c>
      <c r="B39" s="174"/>
      <c r="C39" s="208" t="s">
        <v>102</v>
      </c>
      <c r="D39" s="275" t="str">
        <f ca="1">INDIRECT(IF(ADDRESS($A39+3,3,4,,"I1SA")="","",ADDRESS($A39+3,3,4,,"I1SA")))</f>
        <v/>
      </c>
      <c r="E39" s="276" t="str">
        <f ca="1">INDIRECT(IF(ADDRESS($A39+3,3,4,,"I2SA")="","",ADDRESS($A39+3,3,4,,"I2SA")))</f>
        <v/>
      </c>
      <c r="F39" s="276" t="str">
        <f ca="1">INDIRECT(IF(ADDRESS($A39+3,3,4,,"I3SA")="","",ADDRESS($A39+3,3,4,,"I3SA")))</f>
        <v/>
      </c>
      <c r="G39" s="277"/>
      <c r="H39" s="278"/>
      <c r="I39" s="279"/>
      <c r="J39" s="280"/>
      <c r="K39" s="278"/>
      <c r="L39" s="281"/>
      <c r="M39" s="102"/>
      <c r="N39" s="103" t="str">
        <f ca="1">IF(N40="","","")</f>
        <v/>
      </c>
      <c r="O39" s="285" t="str">
        <f ca="1">IF(OR(COUNT(D39:G39)*COUNT(D40:K40)&gt;0,AND($C$1="KA / mdl.",COUNT(D40:L40)&gt;0)),IF(O40&lt;1,0,ROUND(O40,0)),"")</f>
        <v/>
      </c>
      <c r="P39" s="283" t="str">
        <f ca="1">INDIRECT(IF(ADDRESS($A39+3,3,4,,"II1SA")="","",ADDRESS($A39+3,3,4,,"II1SA")))</f>
        <v/>
      </c>
      <c r="Q39" s="276" t="str">
        <f ca="1">INDIRECT(IF(ADDRESS($A39+3,3,4,,"II2SA")="","",ADDRESS($A39+3,3,4,,"II2SA")))</f>
        <v/>
      </c>
      <c r="R39" s="276" t="str">
        <f ca="1">INDIRECT(IF(ADDRESS($A39+3,3,4,,"II3SA")="","",ADDRESS($A39+3,3,4,,"II3SA")))</f>
        <v/>
      </c>
      <c r="S39" s="277"/>
      <c r="T39" s="276"/>
      <c r="U39" s="276"/>
      <c r="V39" s="276"/>
      <c r="W39" s="278"/>
      <c r="X39" s="281"/>
      <c r="Y39" s="539"/>
      <c r="Z39" s="540"/>
      <c r="AA39" s="27" t="str">
        <f ca="1">IF(OR(COUNT(P39:S39)*COUNT(P40:X40)&gt;0,AND($C$1="KA / mdl.",COUNT(P40:X40)&gt;0)),IF(AA40&lt;1,0,ROUND(AA40,0)),"")</f>
        <v/>
      </c>
      <c r="AB39" s="169"/>
    </row>
    <row r="40" spans="1:35" ht="12" customHeight="1" x14ac:dyDescent="0.2">
      <c r="A40" s="561"/>
      <c r="B40" s="175"/>
      <c r="C40" s="209"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7" t="str">
        <f ca="1">IF(COUNT(D39:F39)=0,"",ROUND(NB!E39,2))</f>
        <v/>
      </c>
      <c r="N40" s="298" t="str">
        <f ca="1">IF(COUNT(D40:K40)=0,"",ROUND(NB!I39,2))</f>
        <v/>
      </c>
      <c r="O40" s="286" t="str">
        <f ca="1">IF(OR(COUNT(D39:G39)*COUNT(D40:K40)&gt;0,AND($C$1="KA / mdl.",COUNT(D40:L40)&gt;0)),ROUNDUP(NB!J39,2),"")</f>
        <v/>
      </c>
      <c r="P40" s="284"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4"/>
      <c r="Y40" s="295" t="str">
        <f ca="1">IF(COUNT(P39:R39)=0,"",ROUND(NB!M39,2))</f>
        <v/>
      </c>
      <c r="Z40" s="296" t="str">
        <f ca="1">IF(COUNT(P40:X40)=0,"",ROUND(NB!Q39,2))</f>
        <v/>
      </c>
      <c r="AA40" s="207" t="str">
        <f ca="1">IF(OR(COUNT(P39:S39)*COUNT(P40:X40)&gt;0,AND($C$1="KA / mdl.",COUNT(P40:X40)&gt;0)),ROUNDUP(NB!R39,2),"")</f>
        <v/>
      </c>
      <c r="AB40" s="2" t="str">
        <f t="shared" si="0"/>
        <v/>
      </c>
    </row>
    <row r="41" spans="1:35" ht="12" customHeight="1" x14ac:dyDescent="0.2">
      <c r="A41" s="560">
        <f>A39+1</f>
        <v>19</v>
      </c>
      <c r="B41" s="174"/>
      <c r="C41" s="208" t="s">
        <v>102</v>
      </c>
      <c r="D41" s="275" t="str">
        <f ca="1">INDIRECT(IF(ADDRESS($A41+3,3,4,,"I1SA")="","",ADDRESS($A41+3,3,4,,"I1SA")))</f>
        <v/>
      </c>
      <c r="E41" s="276" t="str">
        <f ca="1">INDIRECT(IF(ADDRESS($A41+3,3,4,,"I2SA")="","",ADDRESS($A41+3,3,4,,"I2SA")))</f>
        <v/>
      </c>
      <c r="F41" s="276" t="str">
        <f ca="1">INDIRECT(IF(ADDRESS($A41+3,3,4,,"I3SA")="","",ADDRESS($A41+3,3,4,,"I3SA")))</f>
        <v/>
      </c>
      <c r="G41" s="277"/>
      <c r="H41" s="278"/>
      <c r="I41" s="279"/>
      <c r="J41" s="280"/>
      <c r="K41" s="278"/>
      <c r="L41" s="281"/>
      <c r="M41" s="102"/>
      <c r="N41" s="103" t="str">
        <f ca="1">IF(N42="","","")</f>
        <v/>
      </c>
      <c r="O41" s="285" t="str">
        <f ca="1">IF(OR(COUNT(D41:G41)*COUNT(D42:K42)&gt;0,AND($C$1="KA / mdl.",COUNT(D42:L42)&gt;0)),IF(O42&lt;1,0,ROUND(O42,0)),"")</f>
        <v/>
      </c>
      <c r="P41" s="283" t="str">
        <f ca="1">INDIRECT(IF(ADDRESS($A41+3,3,4,,"II1SA")="","",ADDRESS($A41+3,3,4,,"II1SA")))</f>
        <v/>
      </c>
      <c r="Q41" s="276" t="str">
        <f ca="1">INDIRECT(IF(ADDRESS($A41+3,3,4,,"II2SA")="","",ADDRESS($A41+3,3,4,,"II2SA")))</f>
        <v/>
      </c>
      <c r="R41" s="276" t="str">
        <f ca="1">INDIRECT(IF(ADDRESS($A41+3,3,4,,"II3SA")="","",ADDRESS($A41+3,3,4,,"II3SA")))</f>
        <v/>
      </c>
      <c r="S41" s="277"/>
      <c r="T41" s="276"/>
      <c r="U41" s="276"/>
      <c r="V41" s="276"/>
      <c r="W41" s="278"/>
      <c r="X41" s="281"/>
      <c r="Y41" s="539"/>
      <c r="Z41" s="540"/>
      <c r="AA41" s="27" t="str">
        <f ca="1">IF(OR(COUNT(P41:S41)*COUNT(P42:X42)&gt;0,AND($C$1="KA / mdl.",COUNT(P42:X42)&gt;0)),IF(AA42&lt;1,0,ROUND(AA42,0)),"")</f>
        <v/>
      </c>
      <c r="AB41" s="169"/>
    </row>
    <row r="42" spans="1:35" ht="12" customHeight="1" x14ac:dyDescent="0.2">
      <c r="A42" s="561"/>
      <c r="B42" s="175"/>
      <c r="C42" s="209"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7" t="str">
        <f ca="1">IF(COUNT(D41:F41)=0,"",ROUND(NB!E41,2))</f>
        <v/>
      </c>
      <c r="N42" s="298" t="str">
        <f ca="1">IF(COUNT(D42:K42)=0,"",ROUND(NB!I41,2))</f>
        <v/>
      </c>
      <c r="O42" s="286" t="str">
        <f ca="1">IF(OR(COUNT(D41:G41)*COUNT(D42:K42)&gt;0,AND($C$1="KA / mdl.",COUNT(D42:L42)&gt;0)),ROUNDUP(NB!J41,2),"")</f>
        <v/>
      </c>
      <c r="P42" s="284"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4"/>
      <c r="Y42" s="295" t="str">
        <f ca="1">IF(COUNT(P41:R41)=0,"",ROUND(NB!M41,2))</f>
        <v/>
      </c>
      <c r="Z42" s="296" t="str">
        <f ca="1">IF(COUNT(P42:X42)=0,"",ROUND(NB!Q41,2))</f>
        <v/>
      </c>
      <c r="AA42" s="207" t="str">
        <f ca="1">IF(OR(COUNT(P41:S41)*COUNT(P42:X42)&gt;0,AND($C$1="KA / mdl.",COUNT(P42:X42)&gt;0)),ROUNDUP(NB!R41,2),"")</f>
        <v/>
      </c>
      <c r="AB42" s="2" t="str">
        <f t="shared" si="0"/>
        <v/>
      </c>
    </row>
    <row r="43" spans="1:35" ht="12" customHeight="1" x14ac:dyDescent="0.2">
      <c r="A43" s="560">
        <f>A41+1</f>
        <v>20</v>
      </c>
      <c r="B43" s="174"/>
      <c r="C43" s="208" t="s">
        <v>102</v>
      </c>
      <c r="D43" s="275" t="str">
        <f ca="1">INDIRECT(IF(ADDRESS($A43+3,3,4,,"I1SA")="","",ADDRESS($A43+3,3,4,,"I1SA")))</f>
        <v/>
      </c>
      <c r="E43" s="276" t="str">
        <f ca="1">INDIRECT(IF(ADDRESS($A43+3,3,4,,"I2SA")="","",ADDRESS($A43+3,3,4,,"I2SA")))</f>
        <v/>
      </c>
      <c r="F43" s="276" t="str">
        <f ca="1">INDIRECT(IF(ADDRESS($A43+3,3,4,,"I3SA")="","",ADDRESS($A43+3,3,4,,"I3SA")))</f>
        <v/>
      </c>
      <c r="G43" s="277"/>
      <c r="H43" s="278"/>
      <c r="I43" s="279"/>
      <c r="J43" s="280"/>
      <c r="K43" s="278"/>
      <c r="L43" s="281"/>
      <c r="M43" s="102"/>
      <c r="N43" s="103" t="str">
        <f ca="1">IF(N44="","","")</f>
        <v/>
      </c>
      <c r="O43" s="285" t="str">
        <f ca="1">IF(OR(COUNT(D43:G43)*COUNT(D44:K44)&gt;0,AND($C$1="KA / mdl.",COUNT(D44:L44)&gt;0)),IF(O44&lt;1,0,ROUND(O44,0)),"")</f>
        <v/>
      </c>
      <c r="P43" s="283" t="str">
        <f ca="1">INDIRECT(IF(ADDRESS($A43+3,3,4,,"II1SA")="","",ADDRESS($A43+3,3,4,,"II1SA")))</f>
        <v/>
      </c>
      <c r="Q43" s="276" t="str">
        <f ca="1">INDIRECT(IF(ADDRESS($A43+3,3,4,,"II2SA")="","",ADDRESS($A43+3,3,4,,"II2SA")))</f>
        <v/>
      </c>
      <c r="R43" s="276" t="str">
        <f ca="1">INDIRECT(IF(ADDRESS($A43+3,3,4,,"II3SA")="","",ADDRESS($A43+3,3,4,,"II3SA")))</f>
        <v/>
      </c>
      <c r="S43" s="277"/>
      <c r="T43" s="276"/>
      <c r="U43" s="276"/>
      <c r="V43" s="276"/>
      <c r="W43" s="278"/>
      <c r="X43" s="281"/>
      <c r="Y43" s="539"/>
      <c r="Z43" s="540"/>
      <c r="AA43" s="27" t="str">
        <f ca="1">IF(OR(COUNT(P43:S43)*COUNT(P44:X44)&gt;0,AND($C$1="KA / mdl.",COUNT(P44:X44)&gt;0)),IF(AA44&lt;1,0,ROUND(AA44,0)),"")</f>
        <v/>
      </c>
      <c r="AB43" s="169"/>
    </row>
    <row r="44" spans="1:35" ht="12" customHeight="1" x14ac:dyDescent="0.2">
      <c r="A44" s="561"/>
      <c r="B44" s="175"/>
      <c r="C44" s="209"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7" t="str">
        <f ca="1">IF(COUNT(D43:F43)=0,"",ROUND(NB!E43,2))</f>
        <v/>
      </c>
      <c r="N44" s="298" t="str">
        <f ca="1">IF(COUNT(D44:K44)=0,"",ROUND(NB!I43,2))</f>
        <v/>
      </c>
      <c r="O44" s="286" t="str">
        <f ca="1">IF(OR(COUNT(D43:G43)*COUNT(D44:K44)&gt;0,AND($C$1="KA / mdl.",COUNT(D44:L44)&gt;0)),ROUNDUP(NB!J43,2),"")</f>
        <v/>
      </c>
      <c r="P44" s="284"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4"/>
      <c r="Y44" s="295" t="str">
        <f ca="1">IF(COUNT(P43:R43)=0,"",ROUND(NB!M43,2))</f>
        <v/>
      </c>
      <c r="Z44" s="296" t="str">
        <f ca="1">IF(COUNT(P44:X44)=0,"",ROUND(NB!Q43,2))</f>
        <v/>
      </c>
      <c r="AA44" s="207" t="str">
        <f ca="1">IF(OR(COUNT(P43:S43)*COUNT(P44:X44)&gt;0,AND($C$1="KA / mdl.",COUNT(P44:X44)&gt;0)),ROUNDUP(NB!R43,2),"")</f>
        <v/>
      </c>
      <c r="AB44" s="2" t="str">
        <f t="shared" si="0"/>
        <v/>
      </c>
    </row>
    <row r="45" spans="1:35" ht="12" customHeight="1" x14ac:dyDescent="0.2">
      <c r="A45" s="560">
        <f>A43+1</f>
        <v>21</v>
      </c>
      <c r="B45" s="174"/>
      <c r="C45" s="208" t="s">
        <v>102</v>
      </c>
      <c r="D45" s="275" t="str">
        <f ca="1">INDIRECT(IF(ADDRESS($A45+3,3,4,,"I1SA")="","",ADDRESS($A45+3,3,4,,"I1SA")))</f>
        <v/>
      </c>
      <c r="E45" s="276" t="str">
        <f ca="1">INDIRECT(IF(ADDRESS($A45+3,3,4,,"I2SA")="","",ADDRESS($A45+3,3,4,,"I2SA")))</f>
        <v/>
      </c>
      <c r="F45" s="276" t="str">
        <f ca="1">INDIRECT(IF(ADDRESS($A45+3,3,4,,"I3SA")="","",ADDRESS($A45+3,3,4,,"I3SA")))</f>
        <v/>
      </c>
      <c r="G45" s="277"/>
      <c r="H45" s="278"/>
      <c r="I45" s="279"/>
      <c r="J45" s="280"/>
      <c r="K45" s="278"/>
      <c r="L45" s="281"/>
      <c r="M45" s="102"/>
      <c r="N45" s="103" t="str">
        <f ca="1">IF(N46="","","")</f>
        <v/>
      </c>
      <c r="O45" s="285" t="str">
        <f ca="1">IF(OR(COUNT(D45:G45)*COUNT(D46:K46)&gt;0,AND($C$1="KA / mdl.",COUNT(D46:L46)&gt;0)),IF(O46&lt;1,0,ROUND(O46,0)),"")</f>
        <v/>
      </c>
      <c r="P45" s="283" t="str">
        <f ca="1">INDIRECT(IF(ADDRESS($A45+3,3,4,,"II1SA")="","",ADDRESS($A45+3,3,4,,"II1SA")))</f>
        <v/>
      </c>
      <c r="Q45" s="276" t="str">
        <f ca="1">INDIRECT(IF(ADDRESS($A45+3,3,4,,"II2SA")="","",ADDRESS($A45+3,3,4,,"II2SA")))</f>
        <v/>
      </c>
      <c r="R45" s="276" t="str">
        <f ca="1">INDIRECT(IF(ADDRESS($A45+3,3,4,,"II3SA")="","",ADDRESS($A45+3,3,4,,"II3SA")))</f>
        <v/>
      </c>
      <c r="S45" s="277"/>
      <c r="T45" s="276"/>
      <c r="U45" s="276"/>
      <c r="V45" s="276"/>
      <c r="W45" s="278"/>
      <c r="X45" s="281"/>
      <c r="Y45" s="539"/>
      <c r="Z45" s="540"/>
      <c r="AA45" s="27" t="str">
        <f ca="1">IF(OR(COUNT(P45:S45)*COUNT(P46:X46)&gt;0,AND($C$1="KA / mdl.",COUNT(P46:X46)&gt;0)),IF(AA46&lt;1,0,ROUND(AA46,0)),"")</f>
        <v/>
      </c>
      <c r="AB45" s="169"/>
    </row>
    <row r="46" spans="1:35" ht="12" customHeight="1" x14ac:dyDescent="0.2">
      <c r="A46" s="561"/>
      <c r="B46" s="175"/>
      <c r="C46" s="209"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7" t="str">
        <f ca="1">IF(COUNT(D45:F45)=0,"",ROUND(NB!E45,2))</f>
        <v/>
      </c>
      <c r="N46" s="298" t="str">
        <f ca="1">IF(COUNT(D46:K46)=0,"",ROUND(NB!I45,2))</f>
        <v/>
      </c>
      <c r="O46" s="286" t="str">
        <f ca="1">IF(OR(COUNT(D45:G45)*COUNT(D46:K46)&gt;0,AND($C$1="KA / mdl.",COUNT(D46:L46)&gt;0)),ROUNDUP(NB!J45,2),"")</f>
        <v/>
      </c>
      <c r="P46" s="284"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4"/>
      <c r="Y46" s="295" t="str">
        <f ca="1">IF(COUNT(P45:R45)=0,"",ROUND(NB!M45,2))</f>
        <v/>
      </c>
      <c r="Z46" s="296" t="str">
        <f ca="1">IF(COUNT(P46:X46)=0,"",ROUND(NB!Q45,2))</f>
        <v/>
      </c>
      <c r="AA46" s="207" t="str">
        <f ca="1">IF(OR(COUNT(P45:S45)*COUNT(P46:X46)&gt;0,AND($C$1="KA / mdl.",COUNT(P46:X46)&gt;0)),ROUNDUP(NB!R45,2),"")</f>
        <v/>
      </c>
      <c r="AB46" s="2" t="str">
        <f t="shared" si="0"/>
        <v/>
      </c>
    </row>
    <row r="47" spans="1:35" ht="12" customHeight="1" x14ac:dyDescent="0.2">
      <c r="A47" s="560">
        <f>A45+1</f>
        <v>22</v>
      </c>
      <c r="B47" s="174"/>
      <c r="C47" s="208" t="s">
        <v>102</v>
      </c>
      <c r="D47" s="275" t="str">
        <f ca="1">INDIRECT(IF(ADDRESS($A47+3,3,4,,"I1SA")="","",ADDRESS($A47+3,3,4,,"I1SA")))</f>
        <v/>
      </c>
      <c r="E47" s="276" t="str">
        <f ca="1">INDIRECT(IF(ADDRESS($A47+3,3,4,,"I2SA")="","",ADDRESS($A47+3,3,4,,"I2SA")))</f>
        <v/>
      </c>
      <c r="F47" s="276" t="str">
        <f ca="1">INDIRECT(IF(ADDRESS($A47+3,3,4,,"I3SA")="","",ADDRESS($A47+3,3,4,,"I3SA")))</f>
        <v/>
      </c>
      <c r="G47" s="277"/>
      <c r="H47" s="278"/>
      <c r="I47" s="279"/>
      <c r="J47" s="280"/>
      <c r="K47" s="278"/>
      <c r="L47" s="281"/>
      <c r="M47" s="102"/>
      <c r="N47" s="103" t="str">
        <f ca="1">IF(N48="","","")</f>
        <v/>
      </c>
      <c r="O47" s="285" t="str">
        <f ca="1">IF(OR(COUNT(D47:G47)*COUNT(D48:K48)&gt;0,AND($C$1="KA / mdl.",COUNT(D48:L48)&gt;0)),IF(O48&lt;1,0,ROUND(O48,0)),"")</f>
        <v/>
      </c>
      <c r="P47" s="283" t="str">
        <f ca="1">INDIRECT(IF(ADDRESS($A47+3,3,4,,"II1SA")="","",ADDRESS($A47+3,3,4,,"II1SA")))</f>
        <v/>
      </c>
      <c r="Q47" s="276" t="str">
        <f ca="1">INDIRECT(IF(ADDRESS($A47+3,3,4,,"II2SA")="","",ADDRESS($A47+3,3,4,,"II2SA")))</f>
        <v/>
      </c>
      <c r="R47" s="276" t="str">
        <f ca="1">INDIRECT(IF(ADDRESS($A47+3,3,4,,"II3SA")="","",ADDRESS($A47+3,3,4,,"II3SA")))</f>
        <v/>
      </c>
      <c r="S47" s="277"/>
      <c r="T47" s="276"/>
      <c r="U47" s="276"/>
      <c r="V47" s="276"/>
      <c r="W47" s="278"/>
      <c r="X47" s="281"/>
      <c r="Y47" s="539"/>
      <c r="Z47" s="540"/>
      <c r="AA47" s="27" t="str">
        <f ca="1">IF(OR(COUNT(P47:S47)*COUNT(P48:X48)&gt;0,AND($C$1="KA / mdl.",COUNT(P48:X48)&gt;0)),IF(AA48&lt;1,0,ROUND(AA48,0)),"")</f>
        <v/>
      </c>
      <c r="AB47" s="169"/>
    </row>
    <row r="48" spans="1:35" ht="12" customHeight="1" x14ac:dyDescent="0.2">
      <c r="A48" s="561"/>
      <c r="B48" s="175"/>
      <c r="C48" s="209"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7" t="str">
        <f ca="1">IF(COUNT(D47:F47)=0,"",ROUND(NB!E47,2))</f>
        <v/>
      </c>
      <c r="N48" s="298" t="str">
        <f ca="1">IF(COUNT(D48:K48)=0,"",ROUND(NB!I47,2))</f>
        <v/>
      </c>
      <c r="O48" s="286" t="str">
        <f ca="1">IF(OR(COUNT(D47:G47)*COUNT(D48:K48)&gt;0,AND($C$1="KA / mdl.",COUNT(D48:L48)&gt;0)),ROUNDUP(NB!J47,2),"")</f>
        <v/>
      </c>
      <c r="P48" s="284"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4"/>
      <c r="Y48" s="295" t="str">
        <f ca="1">IF(COUNT(P47:R47)=0,"",ROUND(NB!M47,2))</f>
        <v/>
      </c>
      <c r="Z48" s="296" t="str">
        <f ca="1">IF(COUNT(P48:X48)=0,"",ROUND(NB!Q47,2))</f>
        <v/>
      </c>
      <c r="AA48" s="207" t="str">
        <f ca="1">IF(OR(COUNT(P47:S47)*COUNT(P48:X48)&gt;0,AND($C$1="KA / mdl.",COUNT(P48:X48)&gt;0)),ROUNDUP(NB!R47,2),"")</f>
        <v/>
      </c>
      <c r="AB48" s="2" t="str">
        <f t="shared" si="0"/>
        <v/>
      </c>
    </row>
    <row r="49" spans="1:29" ht="12" customHeight="1" x14ac:dyDescent="0.2">
      <c r="A49" s="560">
        <f>A47+1</f>
        <v>23</v>
      </c>
      <c r="B49" s="174"/>
      <c r="C49" s="208" t="s">
        <v>102</v>
      </c>
      <c r="D49" s="275" t="str">
        <f ca="1">INDIRECT(IF(ADDRESS($A49+3,3,4,,"I1SA")="","",ADDRESS($A49+3,3,4,,"I1SA")))</f>
        <v/>
      </c>
      <c r="E49" s="276" t="str">
        <f ca="1">INDIRECT(IF(ADDRESS($A49+3,3,4,,"I2SA")="","",ADDRESS($A49+3,3,4,,"I2SA")))</f>
        <v/>
      </c>
      <c r="F49" s="276" t="str">
        <f ca="1">INDIRECT(IF(ADDRESS($A49+3,3,4,,"I3SA")="","",ADDRESS($A49+3,3,4,,"I3SA")))</f>
        <v/>
      </c>
      <c r="G49" s="277"/>
      <c r="H49" s="278"/>
      <c r="I49" s="279"/>
      <c r="J49" s="280"/>
      <c r="K49" s="278"/>
      <c r="L49" s="281"/>
      <c r="M49" s="102"/>
      <c r="N49" s="103" t="str">
        <f ca="1">IF(N50="","","")</f>
        <v/>
      </c>
      <c r="O49" s="285" t="str">
        <f ca="1">IF(OR(COUNT(D49:G49)*COUNT(D50:K50)&gt;0,AND($C$1="KA / mdl.",COUNT(D50:L50)&gt;0)),IF(O50&lt;1,0,ROUND(O50,0)),"")</f>
        <v/>
      </c>
      <c r="P49" s="283" t="str">
        <f ca="1">INDIRECT(IF(ADDRESS($A49+3,3,4,,"II1SA")="","",ADDRESS($A49+3,3,4,,"II1SA")))</f>
        <v/>
      </c>
      <c r="Q49" s="276" t="str">
        <f ca="1">INDIRECT(IF(ADDRESS($A49+3,3,4,,"II2SA")="","",ADDRESS($A49+3,3,4,,"II2SA")))</f>
        <v/>
      </c>
      <c r="R49" s="276" t="str">
        <f ca="1">INDIRECT(IF(ADDRESS($A49+3,3,4,,"II3SA")="","",ADDRESS($A49+3,3,4,,"II3SA")))</f>
        <v/>
      </c>
      <c r="S49" s="277"/>
      <c r="T49" s="276"/>
      <c r="U49" s="276"/>
      <c r="V49" s="276"/>
      <c r="W49" s="278"/>
      <c r="X49" s="281"/>
      <c r="Y49" s="539"/>
      <c r="Z49" s="540"/>
      <c r="AA49" s="27" t="str">
        <f ca="1">IF(OR(COUNT(P49:S49)*COUNT(P50:X50)&gt;0,AND($C$1="KA / mdl.",COUNT(P50:X50)&gt;0)),IF(AA50&lt;1,0,ROUND(AA50,0)),"")</f>
        <v/>
      </c>
      <c r="AB49" s="169"/>
    </row>
    <row r="50" spans="1:29" ht="12" customHeight="1" x14ac:dyDescent="0.2">
      <c r="A50" s="561"/>
      <c r="B50" s="175"/>
      <c r="C50" s="209"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7" t="str">
        <f ca="1">IF(COUNT(D49:F49)=0,"",ROUND(NB!E49,2))</f>
        <v/>
      </c>
      <c r="N50" s="298" t="str">
        <f ca="1">IF(COUNT(D50:K50)=0,"",ROUND(NB!I49,2))</f>
        <v/>
      </c>
      <c r="O50" s="286" t="str">
        <f ca="1">IF(OR(COUNT(D49:G49)*COUNT(D50:K50)&gt;0,AND($C$1="KA / mdl.",COUNT(D50:L50)&gt;0)),ROUNDUP(NB!J49,2),"")</f>
        <v/>
      </c>
      <c r="P50" s="284"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4"/>
      <c r="Y50" s="295" t="str">
        <f ca="1">IF(COUNT(P49:R49)=0,"",ROUND(NB!M49,2))</f>
        <v/>
      </c>
      <c r="Z50" s="296" t="str">
        <f ca="1">IF(COUNT(P50:X50)=0,"",ROUND(NB!Q49,2))</f>
        <v/>
      </c>
      <c r="AA50" s="207" t="str">
        <f ca="1">IF(OR(COUNT(P49:S49)*COUNT(P50:X50)&gt;0,AND($C$1="KA / mdl.",COUNT(P50:X50)&gt;0)),ROUNDUP(NB!R49,2),"")</f>
        <v/>
      </c>
      <c r="AB50" s="2" t="str">
        <f t="shared" si="0"/>
        <v/>
      </c>
    </row>
    <row r="51" spans="1:29" ht="12" customHeight="1" x14ac:dyDescent="0.2">
      <c r="A51" s="560">
        <f>A49+1</f>
        <v>24</v>
      </c>
      <c r="B51" s="174"/>
      <c r="C51" s="208" t="s">
        <v>102</v>
      </c>
      <c r="D51" s="275" t="str">
        <f ca="1">INDIRECT(IF(ADDRESS($A51+3,3,4,,"I1SA")="","",ADDRESS($A51+3,3,4,,"I1SA")))</f>
        <v/>
      </c>
      <c r="E51" s="276" t="str">
        <f ca="1">INDIRECT(IF(ADDRESS($A51+3,3,4,,"I2SA")="","",ADDRESS($A51+3,3,4,,"I2SA")))</f>
        <v/>
      </c>
      <c r="F51" s="276" t="str">
        <f ca="1">INDIRECT(IF(ADDRESS($A51+3,3,4,,"I3SA")="","",ADDRESS($A51+3,3,4,,"I3SA")))</f>
        <v/>
      </c>
      <c r="G51" s="277"/>
      <c r="H51" s="278"/>
      <c r="I51" s="279"/>
      <c r="J51" s="280"/>
      <c r="K51" s="278"/>
      <c r="L51" s="281"/>
      <c r="M51" s="102"/>
      <c r="N51" s="103" t="str">
        <f ca="1">IF(N52="","","")</f>
        <v/>
      </c>
      <c r="O51" s="285" t="str">
        <f ca="1">IF(OR(COUNT(D51:G51)*COUNT(D52:K52)&gt;0,AND($C$1="KA / mdl.",COUNT(D52:L52)&gt;0)),IF(O52&lt;1,0,ROUND(O52,0)),"")</f>
        <v/>
      </c>
      <c r="P51" s="283" t="str">
        <f ca="1">INDIRECT(IF(ADDRESS($A51+3,3,4,,"II1SA")="","",ADDRESS($A51+3,3,4,,"II1SA")))</f>
        <v/>
      </c>
      <c r="Q51" s="276" t="str">
        <f ca="1">INDIRECT(IF(ADDRESS($A51+3,3,4,,"II2SA")="","",ADDRESS($A51+3,3,4,,"II2SA")))</f>
        <v/>
      </c>
      <c r="R51" s="276" t="str">
        <f ca="1">INDIRECT(IF(ADDRESS($A51+3,3,4,,"II3SA")="","",ADDRESS($A51+3,3,4,,"II3SA")))</f>
        <v/>
      </c>
      <c r="S51" s="277"/>
      <c r="T51" s="276"/>
      <c r="U51" s="276"/>
      <c r="V51" s="276"/>
      <c r="W51" s="278"/>
      <c r="X51" s="281"/>
      <c r="Y51" s="539"/>
      <c r="Z51" s="540"/>
      <c r="AA51" s="27" t="str">
        <f ca="1">IF(OR(COUNT(P51:S51)*COUNT(P52:X52)&gt;0,AND($C$1="KA / mdl.",COUNT(P52:X52)&gt;0)),IF(AA52&lt;1,0,ROUND(AA52,0)),"")</f>
        <v/>
      </c>
      <c r="AB51" s="169"/>
    </row>
    <row r="52" spans="1:29" ht="12" customHeight="1" x14ac:dyDescent="0.2">
      <c r="A52" s="561"/>
      <c r="B52" s="175"/>
      <c r="C52" s="209"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7" t="str">
        <f ca="1">IF(COUNT(D51:F51)=0,"",ROUND(NB!E51,2))</f>
        <v/>
      </c>
      <c r="N52" s="298" t="str">
        <f ca="1">IF(COUNT(D52:K52)=0,"",ROUND(NB!I51,2))</f>
        <v/>
      </c>
      <c r="O52" s="286" t="str">
        <f ca="1">IF(OR(COUNT(D51:G51)*COUNT(D52:K52)&gt;0,AND($C$1="KA / mdl.",COUNT(D52:L52)&gt;0)),ROUNDUP(NB!J51,2),"")</f>
        <v/>
      </c>
      <c r="P52" s="284"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4"/>
      <c r="Y52" s="295" t="str">
        <f ca="1">IF(COUNT(P51:R51)=0,"",ROUND(NB!M51,2))</f>
        <v/>
      </c>
      <c r="Z52" s="296" t="str">
        <f ca="1">IF(COUNT(P52:X52)=0,"",ROUND(NB!Q51,2))</f>
        <v/>
      </c>
      <c r="AA52" s="207" t="str">
        <f ca="1">IF(OR(COUNT(P51:S51)*COUNT(P52:X52)&gt;0,AND($C$1="KA / mdl.",COUNT(P52:X52)&gt;0)),ROUNDUP(NB!R51,2),"")</f>
        <v/>
      </c>
      <c r="AB52" s="2" t="str">
        <f t="shared" si="0"/>
        <v/>
      </c>
    </row>
    <row r="53" spans="1:29" ht="12" customHeight="1" x14ac:dyDescent="0.2">
      <c r="A53" s="560">
        <f>A51+1</f>
        <v>25</v>
      </c>
      <c r="B53" s="174"/>
      <c r="C53" s="208" t="s">
        <v>102</v>
      </c>
      <c r="D53" s="275" t="str">
        <f ca="1">INDIRECT(IF(ADDRESS($A53+3,3,4,,"I1SA")="","",ADDRESS($A53+3,3,4,,"I1SA")))</f>
        <v/>
      </c>
      <c r="E53" s="276" t="str">
        <f ca="1">INDIRECT(IF(ADDRESS($A53+3,3,4,,"I2SA")="","",ADDRESS($A53+3,3,4,,"I2SA")))</f>
        <v/>
      </c>
      <c r="F53" s="276" t="str">
        <f ca="1">INDIRECT(IF(ADDRESS($A53+3,3,4,,"I3SA")="","",ADDRESS($A53+3,3,4,,"I3SA")))</f>
        <v/>
      </c>
      <c r="G53" s="277"/>
      <c r="H53" s="278"/>
      <c r="I53" s="279"/>
      <c r="J53" s="280"/>
      <c r="K53" s="278"/>
      <c r="L53" s="281"/>
      <c r="M53" s="102"/>
      <c r="N53" s="103" t="str">
        <f ca="1">IF(N54="","","")</f>
        <v/>
      </c>
      <c r="O53" s="285" t="str">
        <f ca="1">IF(OR(COUNT(D53:G53)*COUNT(D54:K54)&gt;0,AND($C$1="KA / mdl.",COUNT(D54:L54)&gt;0)),IF(O54&lt;1,0,ROUND(O54,0)),"")</f>
        <v/>
      </c>
      <c r="P53" s="283" t="str">
        <f ca="1">INDIRECT(IF(ADDRESS($A53+3,3,4,,"II1SA")="","",ADDRESS($A53+3,3,4,,"II1SA")))</f>
        <v/>
      </c>
      <c r="Q53" s="276" t="str">
        <f ca="1">INDIRECT(IF(ADDRESS($A53+3,3,4,,"II2SA")="","",ADDRESS($A53+3,3,4,,"II2SA")))</f>
        <v/>
      </c>
      <c r="R53" s="276" t="str">
        <f ca="1">INDIRECT(IF(ADDRESS($A53+3,3,4,,"II3SA")="","",ADDRESS($A53+3,3,4,,"II3SA")))</f>
        <v/>
      </c>
      <c r="S53" s="277"/>
      <c r="T53" s="276"/>
      <c r="U53" s="276"/>
      <c r="V53" s="276"/>
      <c r="W53" s="278"/>
      <c r="X53" s="281"/>
      <c r="Y53" s="539"/>
      <c r="Z53" s="540"/>
      <c r="AA53" s="27" t="str">
        <f ca="1">IF(OR(COUNT(P53:S53)*COUNT(P54:X54)&gt;0,AND($C$1="KA / mdl.",COUNT(P54:X54)&gt;0)),IF(AA54&lt;1,0,ROUND(AA54,0)),"")</f>
        <v/>
      </c>
      <c r="AB53" s="169"/>
    </row>
    <row r="54" spans="1:29" ht="12" customHeight="1" x14ac:dyDescent="0.2">
      <c r="A54" s="561"/>
      <c r="B54" s="175"/>
      <c r="C54" s="209"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7" t="str">
        <f ca="1">IF(COUNT(D53:F53)=0,"",ROUND(NB!E53,2))</f>
        <v/>
      </c>
      <c r="N54" s="298" t="str">
        <f ca="1">IF(COUNT(D54:K54)=0,"",ROUND(NB!I53,2))</f>
        <v/>
      </c>
      <c r="O54" s="286" t="str">
        <f ca="1">IF(OR(COUNT(D53:G53)*COUNT(D54:K54)&gt;0,AND($C$1="KA / mdl.",COUNT(D54:L54)&gt;0)),ROUNDUP(NB!J53,2),"")</f>
        <v/>
      </c>
      <c r="P54" s="284"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4"/>
      <c r="Y54" s="295" t="str">
        <f ca="1">IF(COUNT(P53:R53)=0,"",ROUND(NB!M53,2))</f>
        <v/>
      </c>
      <c r="Z54" s="296" t="str">
        <f ca="1">IF(COUNT(P54:X54)=0,"",ROUND(NB!Q53,2))</f>
        <v/>
      </c>
      <c r="AA54" s="207" t="str">
        <f ca="1">IF(OR(COUNT(P53:S53)*COUNT(P54:X54)&gt;0,AND($C$1="KA / mdl.",COUNT(P54:X54)&gt;0)),ROUNDUP(NB!R53,2),"")</f>
        <v/>
      </c>
      <c r="AB54" s="2" t="str">
        <f t="shared" si="0"/>
        <v/>
      </c>
    </row>
    <row r="55" spans="1:29" ht="12" customHeight="1" x14ac:dyDescent="0.2">
      <c r="A55" s="560">
        <f>A53+1</f>
        <v>26</v>
      </c>
      <c r="B55" s="174"/>
      <c r="C55" s="208" t="s">
        <v>102</v>
      </c>
      <c r="D55" s="275" t="str">
        <f ca="1">INDIRECT(IF(ADDRESS($A55+3,3,4,,"I1SA")="","",ADDRESS($A55+3,3,4,,"I1SA")))</f>
        <v/>
      </c>
      <c r="E55" s="276" t="str">
        <f ca="1">INDIRECT(IF(ADDRESS($A55+3,3,4,,"I2SA")="","",ADDRESS($A55+3,3,4,,"I2SA")))</f>
        <v/>
      </c>
      <c r="F55" s="276" t="str">
        <f ca="1">INDIRECT(IF(ADDRESS($A55+3,3,4,,"I3SA")="","",ADDRESS($A55+3,3,4,,"I3SA")))</f>
        <v/>
      </c>
      <c r="G55" s="277"/>
      <c r="H55" s="278"/>
      <c r="I55" s="279"/>
      <c r="J55" s="280"/>
      <c r="K55" s="278"/>
      <c r="L55" s="281"/>
      <c r="M55" s="102"/>
      <c r="N55" s="103" t="str">
        <f ca="1">IF(N56="","","")</f>
        <v/>
      </c>
      <c r="O55" s="285" t="str">
        <f ca="1">IF(OR(COUNT(D55:G55)*COUNT(D56:K56)&gt;0,AND($C$1="KA / mdl.",COUNT(D56:L56)&gt;0)),IF(O56&lt;1,0,ROUND(O56,0)),"")</f>
        <v/>
      </c>
      <c r="P55" s="283" t="str">
        <f ca="1">INDIRECT(IF(ADDRESS($A55+3,3,4,,"II1SA")="","",ADDRESS($A55+3,3,4,,"II1SA")))</f>
        <v/>
      </c>
      <c r="Q55" s="276" t="str">
        <f ca="1">INDIRECT(IF(ADDRESS($A55+3,3,4,,"II2SA")="","",ADDRESS($A55+3,3,4,,"II2SA")))</f>
        <v/>
      </c>
      <c r="R55" s="276" t="str">
        <f ca="1">INDIRECT(IF(ADDRESS($A55+3,3,4,,"II3SA")="","",ADDRESS($A55+3,3,4,,"II3SA")))</f>
        <v/>
      </c>
      <c r="S55" s="277"/>
      <c r="T55" s="276"/>
      <c r="U55" s="276"/>
      <c r="V55" s="276"/>
      <c r="W55" s="278"/>
      <c r="X55" s="281"/>
      <c r="Y55" s="539"/>
      <c r="Z55" s="540"/>
      <c r="AA55" s="27" t="str">
        <f ca="1">IF(OR(COUNT(P55:S55)*COUNT(P56:X56)&gt;0,AND($C$1="KA / mdl.",COUNT(P56:X56)&gt;0)),IF(AA56&lt;1,0,ROUND(AA56,0)),"")</f>
        <v/>
      </c>
      <c r="AB55" s="169"/>
      <c r="AC55" s="1" t="str">
        <f>IF(M=1,"",IF(I3SA!O58="","",I3SA!O58))</f>
        <v/>
      </c>
    </row>
    <row r="56" spans="1:29" ht="12" customHeight="1" x14ac:dyDescent="0.2">
      <c r="A56" s="561"/>
      <c r="B56" s="175"/>
      <c r="C56" s="209"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7" t="str">
        <f ca="1">IF(COUNT(D55:F55)=0,"",ROUND(NB!E55,2))</f>
        <v/>
      </c>
      <c r="N56" s="298" t="str">
        <f ca="1">IF(COUNT(D56:K56)=0,"",ROUND(NB!I55,2))</f>
        <v/>
      </c>
      <c r="O56" s="286" t="str">
        <f ca="1">IF(OR(COUNT(D55:G55)*COUNT(D56:K56)&gt;0,AND($C$1="KA / mdl.",COUNT(D56:L56)&gt;0)),ROUNDUP(NB!J55,2),"")</f>
        <v/>
      </c>
      <c r="P56" s="284"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4"/>
      <c r="Y56" s="295" t="str">
        <f ca="1">IF(COUNT(P55:R55)=0,"",ROUND(NB!M55,2))</f>
        <v/>
      </c>
      <c r="Z56" s="296" t="str">
        <f ca="1">IF(COUNT(P56:X56)=0,"",ROUND(NB!Q55,2))</f>
        <v/>
      </c>
      <c r="AA56" s="207" t="str">
        <f ca="1">IF(OR(COUNT(P55:S55)*COUNT(P56:X56)&gt;0,AND($C$1="KA / mdl.",COUNT(P56:X56)&gt;0)),ROUNDUP(NB!R55,2),"")</f>
        <v/>
      </c>
      <c r="AB56" s="2" t="str">
        <f t="shared" si="0"/>
        <v/>
      </c>
    </row>
    <row r="57" spans="1:29" ht="12" customHeight="1" x14ac:dyDescent="0.2">
      <c r="A57" s="560">
        <f>A55+1</f>
        <v>27</v>
      </c>
      <c r="B57" s="174"/>
      <c r="C57" s="208" t="s">
        <v>102</v>
      </c>
      <c r="D57" s="275" t="str">
        <f ca="1">INDIRECT(IF(ADDRESS($A57+3,3,4,,"I1SA")="","",ADDRESS($A57+3,3,4,,"I1SA")))</f>
        <v/>
      </c>
      <c r="E57" s="276" t="str">
        <f ca="1">INDIRECT(IF(ADDRESS($A57+3,3,4,,"I2SA")="","",ADDRESS($A57+3,3,4,,"I2SA")))</f>
        <v/>
      </c>
      <c r="F57" s="276" t="str">
        <f ca="1">INDIRECT(IF(ADDRESS($A57+3,3,4,,"I3SA")="","",ADDRESS($A57+3,3,4,,"I3SA")))</f>
        <v/>
      </c>
      <c r="G57" s="277"/>
      <c r="H57" s="278"/>
      <c r="I57" s="279"/>
      <c r="J57" s="280"/>
      <c r="K57" s="278"/>
      <c r="L57" s="281"/>
      <c r="M57" s="102"/>
      <c r="N57" s="103" t="str">
        <f ca="1">IF(N58="","","")</f>
        <v/>
      </c>
      <c r="O57" s="285" t="str">
        <f ca="1">IF(OR(COUNT(D57:G57)*COUNT(D58:K58)&gt;0,AND($C$1="KA / mdl.",COUNT(D58:L58)&gt;0)),IF(O58&lt;1,0,ROUND(O58,0)),"")</f>
        <v/>
      </c>
      <c r="P57" s="283" t="str">
        <f ca="1">INDIRECT(IF(ADDRESS($A57+3,3,4,,"II1SA")="","",ADDRESS($A57+3,3,4,,"II1SA")))</f>
        <v/>
      </c>
      <c r="Q57" s="276" t="str">
        <f ca="1">INDIRECT(IF(ADDRESS($A57+3,3,4,,"II2SA")="","",ADDRESS($A57+3,3,4,,"II2SA")))</f>
        <v/>
      </c>
      <c r="R57" s="276" t="str">
        <f ca="1">INDIRECT(IF(ADDRESS($A57+3,3,4,,"II3SA")="","",ADDRESS($A57+3,3,4,,"II3SA")))</f>
        <v/>
      </c>
      <c r="S57" s="277"/>
      <c r="T57" s="276"/>
      <c r="U57" s="276"/>
      <c r="V57" s="276"/>
      <c r="W57" s="278"/>
      <c r="X57" s="281"/>
      <c r="Y57" s="539"/>
      <c r="Z57" s="540"/>
      <c r="AA57" s="27" t="str">
        <f ca="1">IF(OR(COUNT(P57:S57)*COUNT(P58:X58)&gt;0,AND($C$1="KA / mdl.",COUNT(P58:X58)&gt;0)),IF(AA58&lt;1,0,ROUND(AA58,0)),"")</f>
        <v/>
      </c>
      <c r="AB57" s="169"/>
    </row>
    <row r="58" spans="1:29" ht="12" customHeight="1" x14ac:dyDescent="0.2">
      <c r="A58" s="561"/>
      <c r="B58" s="175"/>
      <c r="C58" s="209"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7" t="str">
        <f ca="1">IF(COUNT(D57:F57)=0,"",ROUND(NB!E57,2))</f>
        <v/>
      </c>
      <c r="N58" s="298" t="str">
        <f ca="1">IF(COUNT(D58:K58)=0,"",ROUND(NB!I57,2))</f>
        <v/>
      </c>
      <c r="O58" s="286" t="str">
        <f ca="1">IF(OR(COUNT(D57:G57)*COUNT(D58:K58)&gt;0,AND($C$1="KA / mdl.",COUNT(D58:L58)&gt;0)),ROUNDUP(NB!J57,2),"")</f>
        <v/>
      </c>
      <c r="P58" s="284"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4"/>
      <c r="Y58" s="295" t="str">
        <f ca="1">IF(COUNT(P57:R57)=0,"",ROUND(NB!M57,2))</f>
        <v/>
      </c>
      <c r="Z58" s="296" t="str">
        <f ca="1">IF(COUNT(P58:X58)=0,"",ROUND(NB!Q57,2))</f>
        <v/>
      </c>
      <c r="AA58" s="207" t="str">
        <f ca="1">IF(OR(COUNT(P57:S57)*COUNT(P58:X58)&gt;0,AND($C$1="KA / mdl.",COUNT(P58:X58)&gt;0)),ROUNDUP(NB!R57,2),"")</f>
        <v/>
      </c>
      <c r="AB58" s="2" t="str">
        <f t="shared" si="0"/>
        <v/>
      </c>
    </row>
    <row r="59" spans="1:29" ht="12" customHeight="1" x14ac:dyDescent="0.2">
      <c r="A59" s="560">
        <f>A57+1</f>
        <v>28</v>
      </c>
      <c r="B59" s="174"/>
      <c r="C59" s="208" t="s">
        <v>102</v>
      </c>
      <c r="D59" s="275" t="str">
        <f ca="1">INDIRECT(IF(ADDRESS($A59+3,3,4,,"I1SA")="","",ADDRESS($A59+3,3,4,,"I1SA")))</f>
        <v/>
      </c>
      <c r="E59" s="276" t="str">
        <f ca="1">INDIRECT(IF(ADDRESS($A59+3,3,4,,"I2SA")="","",ADDRESS($A59+3,3,4,,"I2SA")))</f>
        <v/>
      </c>
      <c r="F59" s="276" t="str">
        <f ca="1">INDIRECT(IF(ADDRESS($A59+3,3,4,,"I3SA")="","",ADDRESS($A59+3,3,4,,"I3SA")))</f>
        <v/>
      </c>
      <c r="G59" s="277"/>
      <c r="H59" s="278"/>
      <c r="I59" s="279"/>
      <c r="J59" s="280"/>
      <c r="K59" s="278"/>
      <c r="L59" s="281"/>
      <c r="M59" s="102"/>
      <c r="N59" s="103" t="str">
        <f ca="1">IF(N60="","","")</f>
        <v/>
      </c>
      <c r="O59" s="285" t="str">
        <f ca="1">IF(OR(COUNT(D59:G59)*COUNT(D60:K60)&gt;0,AND($C$1="KA / mdl.",COUNT(D60:L60)&gt;0)),IF(O60&lt;1,0,ROUND(O60,0)),"")</f>
        <v/>
      </c>
      <c r="P59" s="283" t="str">
        <f ca="1">INDIRECT(IF(ADDRESS($A59+3,3,4,,"II1SA")="","",ADDRESS($A59+3,3,4,,"II1SA")))</f>
        <v/>
      </c>
      <c r="Q59" s="276" t="str">
        <f ca="1">INDIRECT(IF(ADDRESS($A59+3,3,4,,"II2SA")="","",ADDRESS($A59+3,3,4,,"II2SA")))</f>
        <v/>
      </c>
      <c r="R59" s="276" t="str">
        <f ca="1">INDIRECT(IF(ADDRESS($A59+3,3,4,,"II3SA")="","",ADDRESS($A59+3,3,4,,"II3SA")))</f>
        <v/>
      </c>
      <c r="S59" s="277"/>
      <c r="T59" s="276"/>
      <c r="U59" s="276"/>
      <c r="V59" s="276"/>
      <c r="W59" s="278"/>
      <c r="X59" s="281"/>
      <c r="Y59" s="539"/>
      <c r="Z59" s="540"/>
      <c r="AA59" s="27" t="str">
        <f ca="1">IF(OR(COUNT(P59:S59)*COUNT(P60:X60)&gt;0,AND($C$1="KA / mdl.",COUNT(P60:X60)&gt;0)),IF(AA60&lt;1,0,ROUND(AA60,0)),"")</f>
        <v/>
      </c>
      <c r="AB59" s="169"/>
    </row>
    <row r="60" spans="1:29" ht="12" customHeight="1" x14ac:dyDescent="0.2">
      <c r="A60" s="561"/>
      <c r="B60" s="175"/>
      <c r="C60" s="209"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7" t="str">
        <f ca="1">IF(COUNT(D59:F59)=0,"",ROUND(NB!E59,2))</f>
        <v/>
      </c>
      <c r="N60" s="298" t="str">
        <f ca="1">IF(COUNT(D60:K60)=0,"",ROUND(NB!I59,2))</f>
        <v/>
      </c>
      <c r="O60" s="286" t="str">
        <f ca="1">IF(OR(COUNT(D59:G59)*COUNT(D60:K60)&gt;0,AND($C$1="KA / mdl.",COUNT(D60:L60)&gt;0)),ROUNDUP(NB!J59,2),"")</f>
        <v/>
      </c>
      <c r="P60" s="284"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4"/>
      <c r="Y60" s="295" t="str">
        <f ca="1">IF(COUNT(P59:R59)=0,"",ROUND(NB!M59,2))</f>
        <v/>
      </c>
      <c r="Z60" s="296" t="str">
        <f ca="1">IF(COUNT(P60:X60)=0,"",ROUND(NB!Q59,2))</f>
        <v/>
      </c>
      <c r="AA60" s="207" t="str">
        <f ca="1">IF(OR(COUNT(P59:S59)*COUNT(P60:X60)&gt;0,AND($C$1="KA / mdl.",COUNT(P60:X60)&gt;0)),ROUNDUP(NB!R59,2),"")</f>
        <v/>
      </c>
      <c r="AB60" s="2" t="str">
        <f t="shared" si="0"/>
        <v/>
      </c>
    </row>
    <row r="61" spans="1:29" ht="12" customHeight="1" x14ac:dyDescent="0.2">
      <c r="A61" s="560">
        <f>A59+1</f>
        <v>29</v>
      </c>
      <c r="B61" s="174"/>
      <c r="C61" s="208" t="s">
        <v>102</v>
      </c>
      <c r="D61" s="275" t="str">
        <f ca="1">INDIRECT(IF(ADDRESS($A61+3,3,4,,"I1SA")="","",ADDRESS($A61+3,3,4,,"I1SA")))</f>
        <v/>
      </c>
      <c r="E61" s="276" t="str">
        <f ca="1">INDIRECT(IF(ADDRESS($A61+3,3,4,,"I2SA")="","",ADDRESS($A61+3,3,4,,"I2SA")))</f>
        <v/>
      </c>
      <c r="F61" s="276" t="str">
        <f ca="1">INDIRECT(IF(ADDRESS($A61+3,3,4,,"I3SA")="","",ADDRESS($A61+3,3,4,,"I3SA")))</f>
        <v/>
      </c>
      <c r="G61" s="277"/>
      <c r="H61" s="278"/>
      <c r="I61" s="279"/>
      <c r="J61" s="280"/>
      <c r="K61" s="278"/>
      <c r="L61" s="281"/>
      <c r="M61" s="102"/>
      <c r="N61" s="103" t="str">
        <f ca="1">IF(N62="","","")</f>
        <v/>
      </c>
      <c r="O61" s="285" t="str">
        <f ca="1">IF(OR(COUNT(D61:G61)*COUNT(D62:K62)&gt;0,AND($C$1="KA / mdl.",COUNT(D62:L62)&gt;0)),IF(O62&lt;1,0,ROUND(O62,0)),"")</f>
        <v/>
      </c>
      <c r="P61" s="283" t="str">
        <f ca="1">INDIRECT(IF(ADDRESS($A61+3,3,4,,"II1SA")="","",ADDRESS($A61+3,3,4,,"II1SA")))</f>
        <v/>
      </c>
      <c r="Q61" s="276" t="str">
        <f ca="1">INDIRECT(IF(ADDRESS($A61+3,3,4,,"II2SA")="","",ADDRESS($A61+3,3,4,,"II2SA")))</f>
        <v/>
      </c>
      <c r="R61" s="276" t="str">
        <f ca="1">INDIRECT(IF(ADDRESS($A61+3,3,4,,"II3SA")="","",ADDRESS($A61+3,3,4,,"II3SA")))</f>
        <v/>
      </c>
      <c r="S61" s="277"/>
      <c r="T61" s="276"/>
      <c r="U61" s="276"/>
      <c r="V61" s="276"/>
      <c r="W61" s="278"/>
      <c r="X61" s="281"/>
      <c r="Y61" s="539"/>
      <c r="Z61" s="540"/>
      <c r="AA61" s="27" t="str">
        <f ca="1">IF(OR(COUNT(P61:S61)*COUNT(P62:X62)&gt;0,AND($C$1="KA / mdl.",COUNT(P62:X62)&gt;0)),IF(AA62&lt;1,0,ROUND(AA62,0)),"")</f>
        <v/>
      </c>
      <c r="AB61" s="169"/>
    </row>
    <row r="62" spans="1:29" ht="12" customHeight="1" x14ac:dyDescent="0.2">
      <c r="A62" s="561"/>
      <c r="B62" s="175"/>
      <c r="C62" s="209"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7" t="str">
        <f ca="1">IF(COUNT(D61:F61)=0,"",ROUND(NB!E61,2))</f>
        <v/>
      </c>
      <c r="N62" s="298" t="str">
        <f ca="1">IF(COUNT(D62:K62)=0,"",ROUND(NB!I61,2))</f>
        <v/>
      </c>
      <c r="O62" s="286" t="str">
        <f ca="1">IF(OR(COUNT(D61:G61)*COUNT(D62:K62)&gt;0,AND($C$1="KA / mdl.",COUNT(D62:L62)&gt;0)),ROUNDUP(NB!J61,2),"")</f>
        <v/>
      </c>
      <c r="P62" s="284"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4"/>
      <c r="Y62" s="295" t="str">
        <f ca="1">IF(COUNT(P61:R61)=0,"",ROUND(NB!M61,2))</f>
        <v/>
      </c>
      <c r="Z62" s="296" t="str">
        <f ca="1">IF(COUNT(P62:X62)=0,"",ROUND(NB!Q61,2))</f>
        <v/>
      </c>
      <c r="AA62" s="207" t="str">
        <f ca="1">IF(OR(COUNT(P61:S61)*COUNT(P62:X62)&gt;0,AND($C$1="KA / mdl.",COUNT(P62:X62)&gt;0)),ROUNDUP(NB!R61,2),"")</f>
        <v/>
      </c>
      <c r="AB62" s="2" t="str">
        <f t="shared" si="0"/>
        <v/>
      </c>
    </row>
    <row r="63" spans="1:29" x14ac:dyDescent="0.2">
      <c r="A63" s="560">
        <f>A61+1</f>
        <v>30</v>
      </c>
      <c r="B63" s="174" t="s">
        <v>26</v>
      </c>
      <c r="C63" s="208" t="s">
        <v>102</v>
      </c>
      <c r="D63" s="275" t="str">
        <f ca="1">INDIRECT(IF(ADDRESS($A63+3,3,4,,"I1SA")="","",ADDRESS($A63+3,3,4,,"I1SA")))</f>
        <v/>
      </c>
      <c r="E63" s="276" t="str">
        <f ca="1">INDIRECT(IF(ADDRESS($A63+3,3,4,,"I2SA")="","",ADDRESS($A63+3,3,4,,"I2SA")))</f>
        <v/>
      </c>
      <c r="F63" s="276" t="str">
        <f ca="1">INDIRECT(IF(ADDRESS($A63+3,3,4,,"I3SA")="","",ADDRESS($A63+3,3,4,,"I3SA")))</f>
        <v/>
      </c>
      <c r="G63" s="277"/>
      <c r="H63" s="278"/>
      <c r="I63" s="279"/>
      <c r="J63" s="280"/>
      <c r="K63" s="278"/>
      <c r="L63" s="281"/>
      <c r="M63" s="102"/>
      <c r="N63" s="103" t="str">
        <f ca="1">IF(N64="","","")</f>
        <v/>
      </c>
      <c r="O63" s="285" t="str">
        <f ca="1">IF(OR(COUNT(D63:G63)*COUNT(D64:K64)&gt;0,AND($C$1="KA / mdl.",COUNT(D64:L64)&gt;0)),IF(O64&lt;1,0,ROUND(O64,0)),"")</f>
        <v/>
      </c>
      <c r="P63" s="283" t="str">
        <f ca="1">INDIRECT(IF(ADDRESS($A63+3,3,4,,"II1SA")="","",ADDRESS($A63+3,3,4,,"II1SA")))</f>
        <v/>
      </c>
      <c r="Q63" s="276" t="str">
        <f ca="1">INDIRECT(IF(ADDRESS($A63+3,3,4,,"II2SA")="","",ADDRESS($A63+3,3,4,,"II2SA")))</f>
        <v/>
      </c>
      <c r="R63" s="276" t="str">
        <f ca="1">INDIRECT(IF(ADDRESS($A63+3,3,4,,"II3SA")="","",ADDRESS($A63+3,3,4,,"II3SA")))</f>
        <v/>
      </c>
      <c r="S63" s="277"/>
      <c r="T63" s="276"/>
      <c r="U63" s="276"/>
      <c r="V63" s="276"/>
      <c r="W63" s="278"/>
      <c r="X63" s="281"/>
      <c r="Y63" s="539"/>
      <c r="Z63" s="540"/>
      <c r="AA63" s="27" t="str">
        <f ca="1">IF(OR(COUNT(P63:S63)*COUNT(P64:X64)&gt;0,AND($C$1="KA / mdl.",COUNT(P64:X64)&gt;0)),IF(AA64&lt;1,0,ROUND(AA64,0)),"")</f>
        <v/>
      </c>
      <c r="AB63" s="169"/>
    </row>
    <row r="64" spans="1:29" x14ac:dyDescent="0.2">
      <c r="A64" s="561"/>
      <c r="B64" s="175" t="s">
        <v>26</v>
      </c>
      <c r="C64" s="209"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7" t="str">
        <f ca="1">IF(COUNT(D63:F63)=0,"",ROUND(NB!E63,2))</f>
        <v/>
      </c>
      <c r="N64" s="298" t="str">
        <f ca="1">IF(COUNT(D64:K64)=0,"",ROUND(NB!I63,2))</f>
        <v/>
      </c>
      <c r="O64" s="286" t="str">
        <f ca="1">IF(OR(COUNT(D63:G63)*COUNT(D64:K64)&gt;0,AND($C$1="KA / mdl.",COUNT(D64:L64)&gt;0)),ROUNDUP(NB!J63,2),"")</f>
        <v/>
      </c>
      <c r="P64" s="284"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4"/>
      <c r="Y64" s="295" t="str">
        <f ca="1">IF(COUNT(P63:R63)=0,"",ROUND(NB!M63,2))</f>
        <v/>
      </c>
      <c r="Z64" s="296" t="str">
        <f ca="1">IF(COUNT(P64:X64)=0,"",ROUND(NB!Q63,2))</f>
        <v/>
      </c>
      <c r="AA64" s="207" t="str">
        <f ca="1">IF(OR(COUNT(P63:S63)*COUNT(P64:X64)&gt;0,AND($C$1="KA / mdl.",COUNT(P64:X64)&gt;0)),ROUNDUP(NB!R63,2),"")</f>
        <v/>
      </c>
      <c r="AB64" s="2" t="str">
        <f t="shared" si="0"/>
        <v/>
      </c>
    </row>
    <row r="65" spans="1:28" x14ac:dyDescent="0.2">
      <c r="A65" s="560">
        <f>A63+1</f>
        <v>31</v>
      </c>
      <c r="B65" s="174" t="s">
        <v>26</v>
      </c>
      <c r="C65" s="208" t="s">
        <v>102</v>
      </c>
      <c r="D65" s="275" t="str">
        <f ca="1">INDIRECT(IF(ADDRESS($A65+3,3,4,,"I1SA")="","",ADDRESS($A65+3,3,4,,"I1SA")))</f>
        <v/>
      </c>
      <c r="E65" s="276" t="str">
        <f ca="1">INDIRECT(IF(ADDRESS($A65+3,3,4,,"I2SA")="","",ADDRESS($A65+3,3,4,,"I2SA")))</f>
        <v/>
      </c>
      <c r="F65" s="276" t="str">
        <f ca="1">INDIRECT(IF(ADDRESS($A65+3,3,4,,"I3SA")="","",ADDRESS($A65+3,3,4,,"I3SA")))</f>
        <v/>
      </c>
      <c r="G65" s="277"/>
      <c r="H65" s="278"/>
      <c r="I65" s="279"/>
      <c r="J65" s="280"/>
      <c r="K65" s="278"/>
      <c r="L65" s="281"/>
      <c r="M65" s="102"/>
      <c r="N65" s="103" t="str">
        <f ca="1">IF(N66="","","")</f>
        <v/>
      </c>
      <c r="O65" s="285" t="str">
        <f ca="1">IF(OR(COUNT(D65:G65)*COUNT(D66:K66)&gt;0,AND($C$1="KA / mdl.",COUNT(D66:L66)&gt;0)),IF(O66&lt;1,0,ROUND(O66,0)),"")</f>
        <v/>
      </c>
      <c r="P65" s="283" t="str">
        <f ca="1">INDIRECT(IF(ADDRESS($A65+3,3,4,,"II1SA")="","",ADDRESS($A65+3,3,4,,"II1SA")))</f>
        <v/>
      </c>
      <c r="Q65" s="276" t="str">
        <f ca="1">INDIRECT(IF(ADDRESS($A65+3,3,4,,"II2SA")="","",ADDRESS($A65+3,3,4,,"II2SA")))</f>
        <v/>
      </c>
      <c r="R65" s="276" t="str">
        <f ca="1">INDIRECT(IF(ADDRESS($A65+3,3,4,,"II3SA")="","",ADDRESS($A65+3,3,4,,"II3SA")))</f>
        <v/>
      </c>
      <c r="S65" s="277"/>
      <c r="T65" s="276"/>
      <c r="U65" s="276"/>
      <c r="V65" s="276"/>
      <c r="W65" s="278"/>
      <c r="X65" s="281"/>
      <c r="Y65" s="539"/>
      <c r="Z65" s="540"/>
      <c r="AA65" s="27" t="str">
        <f ca="1">IF(OR(COUNT(P65:S65)*COUNT(P66:X66)&gt;0,AND($C$1="KA / mdl.",COUNT(P66:X66)&gt;0)),IF(AA66&lt;1,0,ROUND(AA66,0)),"")</f>
        <v/>
      </c>
      <c r="AB65" s="169"/>
    </row>
    <row r="66" spans="1:28" x14ac:dyDescent="0.2">
      <c r="A66" s="561"/>
      <c r="B66" s="175" t="s">
        <v>26</v>
      </c>
      <c r="C66" s="209"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7" t="str">
        <f ca="1">IF(COUNT(D65:F65)=0,"",ROUND(NB!E65,2))</f>
        <v/>
      </c>
      <c r="N66" s="298" t="str">
        <f ca="1">IF(COUNT(D66:K66)=0,"",ROUND(NB!I65,2))</f>
        <v/>
      </c>
      <c r="O66" s="286" t="str">
        <f ca="1">IF(OR(COUNT(D65:G65)*COUNT(D66:K66)&gt;0,AND($C$1="KA / mdl.",COUNT(D66:L66)&gt;0)),ROUNDUP(NB!J65,2),"")</f>
        <v/>
      </c>
      <c r="P66" s="284"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4"/>
      <c r="Y66" s="295" t="str">
        <f ca="1">IF(COUNT(P65:R65)=0,"",ROUND(NB!M65,2))</f>
        <v/>
      </c>
      <c r="Z66" s="296" t="str">
        <f ca="1">IF(COUNT(P66:X66)=0,"",ROUND(NB!Q65,2))</f>
        <v/>
      </c>
      <c r="AA66" s="207" t="str">
        <f ca="1">IF(OR(COUNT(P65:S65)*COUNT(P66:X66)&gt;0,AND($C$1="KA / mdl.",COUNT(P66:X66)&gt;0)),ROUNDUP(NB!R65,2),"")</f>
        <v/>
      </c>
      <c r="AB66" s="2" t="str">
        <f t="shared" si="0"/>
        <v/>
      </c>
    </row>
    <row r="67" spans="1:28" x14ac:dyDescent="0.2">
      <c r="A67" s="560">
        <f>A65+1</f>
        <v>32</v>
      </c>
      <c r="B67" s="174" t="s">
        <v>26</v>
      </c>
      <c r="C67" s="208" t="s">
        <v>102</v>
      </c>
      <c r="D67" s="275" t="str">
        <f ca="1">INDIRECT(IF(ADDRESS($A67+3,3,4,,"I1SA")="","",ADDRESS($A67+3,3,4,,"I1SA")))</f>
        <v/>
      </c>
      <c r="E67" s="276" t="str">
        <f ca="1">INDIRECT(IF(ADDRESS($A67+3,3,4,,"I2SA")="","",ADDRESS($A67+3,3,4,,"I2SA")))</f>
        <v/>
      </c>
      <c r="F67" s="276" t="str">
        <f ca="1">INDIRECT(IF(ADDRESS($A67+3,3,4,,"I3SA")="","",ADDRESS($A67+3,3,4,,"I3SA")))</f>
        <v/>
      </c>
      <c r="G67" s="277"/>
      <c r="H67" s="278"/>
      <c r="I67" s="279"/>
      <c r="J67" s="280"/>
      <c r="K67" s="278"/>
      <c r="L67" s="281"/>
      <c r="M67" s="102"/>
      <c r="N67" s="103" t="str">
        <f ca="1">IF(N68="","","")</f>
        <v/>
      </c>
      <c r="O67" s="285" t="str">
        <f ca="1">IF(OR(COUNT(D67:G67)*COUNT(D68:K68)&gt;0,AND($C$1="KA / mdl.",COUNT(D68:L68)&gt;0)),IF(O68&lt;1,0,ROUND(O68,0)),"")</f>
        <v/>
      </c>
      <c r="P67" s="283" t="str">
        <f ca="1">INDIRECT(IF(ADDRESS($A67+3,3,4,,"II1SA")="","",ADDRESS($A67+3,3,4,,"II1SA")))</f>
        <v/>
      </c>
      <c r="Q67" s="276" t="str">
        <f ca="1">INDIRECT(IF(ADDRESS($A67+3,3,4,,"II2SA")="","",ADDRESS($A67+3,3,4,,"II2SA")))</f>
        <v/>
      </c>
      <c r="R67" s="276" t="str">
        <f ca="1">INDIRECT(IF(ADDRESS($A67+3,3,4,,"II3SA")="","",ADDRESS($A67+3,3,4,,"II3SA")))</f>
        <v/>
      </c>
      <c r="S67" s="277"/>
      <c r="T67" s="276"/>
      <c r="U67" s="276"/>
      <c r="V67" s="276"/>
      <c r="W67" s="278"/>
      <c r="X67" s="281"/>
      <c r="Y67" s="539"/>
      <c r="Z67" s="540"/>
      <c r="AA67" s="27" t="str">
        <f ca="1">IF(OR(COUNT(P67:S67)*COUNT(P68:X68)&gt;0,AND($C$1="KA / mdl.",COUNT(P68:X68)&gt;0)),IF(AA68&lt;1,0,ROUND(AA68,0)),"")</f>
        <v/>
      </c>
      <c r="AB67" s="169"/>
    </row>
    <row r="68" spans="1:28" x14ac:dyDescent="0.2">
      <c r="A68" s="561"/>
      <c r="B68" s="175" t="s">
        <v>26</v>
      </c>
      <c r="C68" s="209"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7" t="str">
        <f ca="1">IF(COUNT(D67:F67)=0,"",ROUND(NB!E67,2))</f>
        <v/>
      </c>
      <c r="N68" s="298" t="str">
        <f ca="1">IF(COUNT(D68:K68)=0,"",ROUND(NB!I67,2))</f>
        <v/>
      </c>
      <c r="O68" s="286" t="str">
        <f ca="1">IF(OR(COUNT(D67:G67)*COUNT(D68:K68)&gt;0,AND($C$1="KA / mdl.",COUNT(D68:L68)&gt;0)),ROUNDUP(NB!J67,2),"")</f>
        <v/>
      </c>
      <c r="P68" s="284"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4"/>
      <c r="Y68" s="295" t="str">
        <f ca="1">IF(COUNT(P67:R67)=0,"",ROUND(NB!M67,2))</f>
        <v/>
      </c>
      <c r="Z68" s="296" t="str">
        <f ca="1">IF(COUNT(P68:X68)=0,"",ROUND(NB!Q67,2))</f>
        <v/>
      </c>
      <c r="AA68" s="207" t="str">
        <f ca="1">IF(OR(COUNT(P67:S67)*COUNT(P68:X68)&gt;0,AND($C$1="KA / mdl.",COUNT(P68:X68)&gt;0)),ROUNDUP(NB!R67,2),"")</f>
        <v/>
      </c>
      <c r="AB68" s="2" t="str">
        <f t="shared" si="0"/>
        <v/>
      </c>
    </row>
    <row r="69" spans="1:28" x14ac:dyDescent="0.2">
      <c r="A69" s="560">
        <f>A67+1</f>
        <v>33</v>
      </c>
      <c r="B69" s="174" t="s">
        <v>26</v>
      </c>
      <c r="C69" s="208" t="s">
        <v>102</v>
      </c>
      <c r="D69" s="275" t="str">
        <f ca="1">INDIRECT(IF(ADDRESS($A69+3,3,4,,"I1SA")="","",ADDRESS($A69+3,3,4,,"I1SA")))</f>
        <v/>
      </c>
      <c r="E69" s="276" t="str">
        <f ca="1">INDIRECT(IF(ADDRESS($A69+3,3,4,,"I2SA")="","",ADDRESS($A69+3,3,4,,"I2SA")))</f>
        <v/>
      </c>
      <c r="F69" s="276" t="str">
        <f ca="1">INDIRECT(IF(ADDRESS($A69+3,3,4,,"I3SA")="","",ADDRESS($A69+3,3,4,,"I3SA")))</f>
        <v/>
      </c>
      <c r="G69" s="277"/>
      <c r="H69" s="278"/>
      <c r="I69" s="279"/>
      <c r="J69" s="280"/>
      <c r="K69" s="278"/>
      <c r="L69" s="281"/>
      <c r="M69" s="102"/>
      <c r="N69" s="103" t="str">
        <f ca="1">IF(N70="","","")</f>
        <v/>
      </c>
      <c r="O69" s="285" t="str">
        <f ca="1">IF(OR(COUNT(D69:G69)*COUNT(D70:K70)&gt;0,AND($C$1="KA / mdl.",COUNT(D70:L70)&gt;0)),IF(O70&lt;1,0,ROUND(O70,0)),"")</f>
        <v/>
      </c>
      <c r="P69" s="283" t="str">
        <f ca="1">INDIRECT(IF(ADDRESS($A69+3,3,4,,"II1SA")="","",ADDRESS($A69+3,3,4,,"II1SA")))</f>
        <v/>
      </c>
      <c r="Q69" s="276" t="str">
        <f ca="1">INDIRECT(IF(ADDRESS($A69+3,3,4,,"II2SA")="","",ADDRESS($A69+3,3,4,,"II2SA")))</f>
        <v/>
      </c>
      <c r="R69" s="276" t="str">
        <f ca="1">INDIRECT(IF(ADDRESS($A69+3,3,4,,"II3SA")="","",ADDRESS($A69+3,3,4,,"II3SA")))</f>
        <v/>
      </c>
      <c r="S69" s="277"/>
      <c r="T69" s="276"/>
      <c r="U69" s="276"/>
      <c r="V69" s="276"/>
      <c r="W69" s="278"/>
      <c r="X69" s="281"/>
      <c r="Y69" s="539"/>
      <c r="Z69" s="540"/>
      <c r="AA69" s="27" t="str">
        <f ca="1">IF(OR(COUNT(P69:S69)*COUNT(P70:X70)&gt;0,AND($C$1="KA / mdl.",COUNT(P70:X70)&gt;0)),IF(AA70&lt;1,0,ROUND(AA70,0)),"")</f>
        <v/>
      </c>
      <c r="AB69" s="169"/>
    </row>
    <row r="70" spans="1:28" x14ac:dyDescent="0.2">
      <c r="A70" s="561"/>
      <c r="B70" s="175" t="s">
        <v>26</v>
      </c>
      <c r="C70" s="209"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7" t="str">
        <f ca="1">IF(COUNT(D69:F69)=0,"",ROUND(NB!E69,2))</f>
        <v/>
      </c>
      <c r="N70" s="298" t="str">
        <f ca="1">IF(COUNT(D70:K70)=0,"",ROUND(NB!I69,2))</f>
        <v/>
      </c>
      <c r="O70" s="286" t="str">
        <f ca="1">IF(OR(COUNT(D69:G69)*COUNT(D70:K70)&gt;0,AND($C$1="KA / mdl.",COUNT(D70:L70)&gt;0)),ROUNDUP(NB!J69,2),"")</f>
        <v/>
      </c>
      <c r="P70" s="284"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4"/>
      <c r="Y70" s="295" t="str">
        <f ca="1">IF(COUNT(P69:R69)=0,"",ROUND(NB!M69,2))</f>
        <v/>
      </c>
      <c r="Z70" s="296" t="str">
        <f ca="1">IF(COUNT(P70:X70)=0,"",ROUND(NB!Q69,2))</f>
        <v/>
      </c>
      <c r="AA70" s="207" t="str">
        <f ca="1">IF(OR(COUNT(P69:S69)*COUNT(P70:X70)&gt;0,AND($C$1="KA / mdl.",COUNT(P70:X70)&gt;0)),ROUNDUP(NB!R69,2),"")</f>
        <v/>
      </c>
      <c r="AB70" s="2" t="str">
        <f t="shared" si="0"/>
        <v/>
      </c>
    </row>
    <row r="71" spans="1:28" x14ac:dyDescent="0.2">
      <c r="A71" s="560">
        <f>A69+1</f>
        <v>34</v>
      </c>
      <c r="B71" s="174" t="s">
        <v>26</v>
      </c>
      <c r="C71" s="208" t="s">
        <v>102</v>
      </c>
      <c r="D71" s="275" t="str">
        <f ca="1">INDIRECT(IF(ADDRESS($A71+3,3,4,,"I1SA")="","",ADDRESS($A71+3,3,4,,"I1SA")))</f>
        <v/>
      </c>
      <c r="E71" s="276" t="str">
        <f ca="1">INDIRECT(IF(ADDRESS($A71+3,3,4,,"I2SA")="","",ADDRESS($A71+3,3,4,,"I2SA")))</f>
        <v/>
      </c>
      <c r="F71" s="276" t="str">
        <f ca="1">INDIRECT(IF(ADDRESS($A71+3,3,4,,"I3SA")="","",ADDRESS($A71+3,3,4,,"I3SA")))</f>
        <v/>
      </c>
      <c r="G71" s="277"/>
      <c r="H71" s="278"/>
      <c r="I71" s="279"/>
      <c r="J71" s="280"/>
      <c r="K71" s="278"/>
      <c r="L71" s="281"/>
      <c r="M71" s="102"/>
      <c r="N71" s="103" t="str">
        <f ca="1">IF(N72="","","")</f>
        <v/>
      </c>
      <c r="O71" s="285" t="str">
        <f ca="1">IF(OR(COUNT(D71:G71)*COUNT(D72:K72)&gt;0,AND($C$1="KA / mdl.",COUNT(D72:L72)&gt;0)),IF(O72&lt;1,0,ROUND(O72,0)),"")</f>
        <v/>
      </c>
      <c r="P71" s="283" t="str">
        <f ca="1">INDIRECT(IF(ADDRESS($A71+3,3,4,,"II1SA")="","",ADDRESS($A71+3,3,4,,"II1SA")))</f>
        <v/>
      </c>
      <c r="Q71" s="276" t="str">
        <f ca="1">INDIRECT(IF(ADDRESS($A71+3,3,4,,"II2SA")="","",ADDRESS($A71+3,3,4,,"II2SA")))</f>
        <v/>
      </c>
      <c r="R71" s="276" t="str">
        <f ca="1">INDIRECT(IF(ADDRESS($A71+3,3,4,,"II3SA")="","",ADDRESS($A71+3,3,4,,"II3SA")))</f>
        <v/>
      </c>
      <c r="S71" s="277"/>
      <c r="T71" s="276"/>
      <c r="U71" s="276"/>
      <c r="V71" s="276"/>
      <c r="W71" s="278"/>
      <c r="X71" s="281"/>
      <c r="Y71" s="539"/>
      <c r="Z71" s="540"/>
      <c r="AA71" s="27" t="str">
        <f ca="1">IF(OR(COUNT(P71:S71)*COUNT(P72:X72)&gt;0,AND($C$1="KA / mdl.",COUNT(P72:X72)&gt;0)),IF(AA72&lt;1,0,ROUND(AA72,0)),"")</f>
        <v/>
      </c>
      <c r="AB71" s="169"/>
    </row>
    <row r="72" spans="1:28" x14ac:dyDescent="0.2">
      <c r="A72" s="561"/>
      <c r="B72" s="175" t="s">
        <v>26</v>
      </c>
      <c r="C72" s="209"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7" t="str">
        <f ca="1">IF(COUNT(D71:F71)=0,"",ROUND(NB!E71,2))</f>
        <v/>
      </c>
      <c r="N72" s="298" t="str">
        <f ca="1">IF(COUNT(D72:K72)=0,"",ROUND(NB!I71,2))</f>
        <v/>
      </c>
      <c r="O72" s="286" t="str">
        <f ca="1">IF(OR(COUNT(D71:G71)*COUNT(D72:K72)&gt;0,AND($C$1="KA / mdl.",COUNT(D72:L72)&gt;0)),ROUNDUP(NB!J71,2),"")</f>
        <v/>
      </c>
      <c r="P72" s="284"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4"/>
      <c r="Y72" s="295" t="str">
        <f ca="1">IF(COUNT(P71:R71)=0,"",ROUND(NB!M71,2))</f>
        <v/>
      </c>
      <c r="Z72" s="296" t="str">
        <f ca="1">IF(COUNT(P72:X72)=0,"",ROUND(NB!Q71,2))</f>
        <v/>
      </c>
      <c r="AA72" s="207" t="str">
        <f ca="1">IF(OR(COUNT(P71:S71)*COUNT(P72:X72)&gt;0,AND($C$1="KA / mdl.",COUNT(P72:X72)&gt;0)),ROUNDUP(NB!R71,2),"")</f>
        <v/>
      </c>
      <c r="AB72" s="2" t="str">
        <f t="shared" si="0"/>
        <v/>
      </c>
    </row>
    <row r="73" spans="1:28" x14ac:dyDescent="0.2">
      <c r="A73" s="560">
        <f>A71+1</f>
        <v>35</v>
      </c>
      <c r="B73" s="174" t="s">
        <v>26</v>
      </c>
      <c r="C73" s="208" t="s">
        <v>102</v>
      </c>
      <c r="D73" s="275" t="str">
        <f ca="1">INDIRECT(IF(ADDRESS($A73+3,3,4,,"I1SA")="","",ADDRESS($A73+3,3,4,,"I1SA")))</f>
        <v/>
      </c>
      <c r="E73" s="276" t="str">
        <f ca="1">INDIRECT(IF(ADDRESS($A73+3,3,4,,"I2SA")="","",ADDRESS($A73+3,3,4,,"I2SA")))</f>
        <v/>
      </c>
      <c r="F73" s="276" t="str">
        <f ca="1">INDIRECT(IF(ADDRESS($A73+3,3,4,,"I3SA")="","",ADDRESS($A73+3,3,4,,"I3SA")))</f>
        <v/>
      </c>
      <c r="G73" s="277"/>
      <c r="H73" s="278"/>
      <c r="I73" s="279"/>
      <c r="J73" s="280"/>
      <c r="K73" s="278"/>
      <c r="L73" s="281"/>
      <c r="M73" s="102"/>
      <c r="N73" s="103" t="str">
        <f ca="1">IF(N74="","","")</f>
        <v/>
      </c>
      <c r="O73" s="285" t="str">
        <f ca="1">IF(OR(COUNT(D73:G73)*COUNT(D74:K74)&gt;0,AND($C$1="KA / mdl.",COUNT(D74:L74)&gt;0)),IF(O74&lt;1,0,ROUND(O74,0)),"")</f>
        <v/>
      </c>
      <c r="P73" s="283" t="str">
        <f ca="1">INDIRECT(IF(ADDRESS($A73+3,3,4,,"II1SA")="","",ADDRESS($A73+3,3,4,,"II1SA")))</f>
        <v/>
      </c>
      <c r="Q73" s="276" t="str">
        <f ca="1">INDIRECT(IF(ADDRESS($A73+3,3,4,,"II2SA")="","",ADDRESS($A73+3,3,4,,"II2SA")))</f>
        <v/>
      </c>
      <c r="R73" s="276" t="str">
        <f ca="1">INDIRECT(IF(ADDRESS($A73+3,3,4,,"II3SA")="","",ADDRESS($A73+3,3,4,,"II3SA")))</f>
        <v/>
      </c>
      <c r="S73" s="277"/>
      <c r="T73" s="276"/>
      <c r="U73" s="276"/>
      <c r="V73" s="276"/>
      <c r="W73" s="278"/>
      <c r="X73" s="281"/>
      <c r="Y73" s="539"/>
      <c r="Z73" s="540"/>
      <c r="AA73" s="27" t="str">
        <f ca="1">IF(OR(COUNT(P73:S73)*COUNT(P74:X74)&gt;0,AND($C$1="KA / mdl.",COUNT(P74:X74)&gt;0)),IF(AA74&lt;1,0,ROUND(AA74,0)),"")</f>
        <v/>
      </c>
      <c r="AB73" s="169"/>
    </row>
    <row r="74" spans="1:28" ht="13.5" thickBot="1" x14ac:dyDescent="0.25">
      <c r="A74" s="561"/>
      <c r="B74" s="175" t="s">
        <v>26</v>
      </c>
      <c r="C74" s="209"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7" t="str">
        <f ca="1">IF(COUNT(D73:F73)=0,"",ROUND(NB!E73,2))</f>
        <v/>
      </c>
      <c r="N74" s="298" t="str">
        <f ca="1">IF(COUNT(D74:K74)=0,"",ROUND(NB!I73,2))</f>
        <v/>
      </c>
      <c r="O74" s="287" t="str">
        <f ca="1">IF(OR(COUNT(D73:G73)*COUNT(D74:K74)&gt;0,AND($C$1="KA / mdl.",COUNT(D74:L74)&gt;0)),ROUNDUP(NB!J73,2),"")</f>
        <v/>
      </c>
      <c r="P74" s="284"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4"/>
      <c r="Y74" s="295" t="str">
        <f ca="1">IF(COUNT(P73:R73)=0,"",ROUND(NB!M73,2))</f>
        <v/>
      </c>
      <c r="Z74" s="296" t="str">
        <f ca="1">IF(COUNT(P74:X74)=0,"",ROUND(NB!Q73,2))</f>
        <v/>
      </c>
      <c r="AA74" s="288" t="str">
        <f ca="1">IF(OR(COUNT(P73:S73)*COUNT(P74:X74)&gt;0,AND($C$1="KA / mdl.",COUNT(P74:X74)&gt;0)),ROUNDUP(NB!R73,2),"")</f>
        <v/>
      </c>
      <c r="AB74" s="2" t="str">
        <f t="shared" si="0"/>
        <v/>
      </c>
    </row>
    <row r="75" spans="1:28" ht="24" customHeight="1" x14ac:dyDescent="0.2">
      <c r="A75" s="18"/>
      <c r="B75" s="558" t="s">
        <v>66</v>
      </c>
      <c r="C75" s="208" t="s">
        <v>102</v>
      </c>
      <c r="D75" s="173">
        <v>1</v>
      </c>
      <c r="E75" s="173">
        <v>1</v>
      </c>
      <c r="F75" s="173">
        <v>1</v>
      </c>
      <c r="G75" s="148"/>
      <c r="N75" s="149"/>
      <c r="O75" s="149"/>
      <c r="P75" s="173">
        <v>1</v>
      </c>
      <c r="Q75" s="173">
        <v>1</v>
      </c>
      <c r="R75" s="173">
        <v>1</v>
      </c>
      <c r="S75" s="148"/>
      <c r="T75" s="145"/>
      <c r="U75" s="145"/>
      <c r="V75" s="145"/>
      <c r="W75" s="2"/>
      <c r="Y75" s="576"/>
      <c r="Z75" s="576"/>
      <c r="AA75" s="11">
        <f>NB!A1</f>
        <v>0</v>
      </c>
    </row>
    <row r="76" spans="1:28" ht="24" customHeight="1" x14ac:dyDescent="0.2">
      <c r="A76" s="18"/>
      <c r="B76" s="559"/>
      <c r="C76" s="209"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6"/>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sheet="1" objects="1" scenarios="1" formatCells="0" formatColumns="0" formatRows="0"/>
  <mergeCells count="92">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 ref="K1:L1"/>
    <mergeCell ref="D2:O2"/>
    <mergeCell ref="C1:E1"/>
    <mergeCell ref="F1:J1"/>
    <mergeCell ref="D4:G4"/>
    <mergeCell ref="A2:C2"/>
    <mergeCell ref="A3:A4"/>
    <mergeCell ref="H4:J4"/>
    <mergeCell ref="M3:O3"/>
    <mergeCell ref="M1:O1"/>
    <mergeCell ref="A21:A22"/>
    <mergeCell ref="A5:A6"/>
    <mergeCell ref="A7:A8"/>
    <mergeCell ref="A15:A16"/>
    <mergeCell ref="A29:A30"/>
    <mergeCell ref="A19:A20"/>
    <mergeCell ref="A23:A24"/>
    <mergeCell ref="A31:A32"/>
    <mergeCell ref="A49:A50"/>
    <mergeCell ref="A45:A46"/>
    <mergeCell ref="A47:A48"/>
    <mergeCell ref="A33:A34"/>
    <mergeCell ref="A35:A36"/>
    <mergeCell ref="A37:A38"/>
    <mergeCell ref="A39:A40"/>
    <mergeCell ref="A41:A42"/>
    <mergeCell ref="B75:B76"/>
    <mergeCell ref="A71:A72"/>
    <mergeCell ref="A73:A74"/>
    <mergeCell ref="A51:A52"/>
    <mergeCell ref="A61:A62"/>
    <mergeCell ref="A67:A68"/>
    <mergeCell ref="A63:A64"/>
    <mergeCell ref="A53:A54"/>
    <mergeCell ref="A55:A56"/>
    <mergeCell ref="A57:A58"/>
    <mergeCell ref="A59:A60"/>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Y67:Z67"/>
    <mergeCell ref="Y69:Z69"/>
    <mergeCell ref="Y71:Z71"/>
    <mergeCell ref="Y73:Z73"/>
    <mergeCell ref="Y59:Z59"/>
    <mergeCell ref="Y61:Z61"/>
    <mergeCell ref="Y63:Z63"/>
    <mergeCell ref="Y65:Z6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1:N80"/>
  <sheetViews>
    <sheetView zoomScale="75" zoomScaleNormal="100" zoomScaleSheetLayoutView="50" workbookViewId="0">
      <selection activeCell="K10" sqref="K10"/>
    </sheetView>
  </sheetViews>
  <sheetFormatPr baseColWidth="10" defaultColWidth="11.5703125" defaultRowHeight="12.75" x14ac:dyDescent="0.2"/>
  <cols>
    <col min="1" max="1" width="8" style="46" customWidth="1"/>
    <col min="2" max="2" width="18" style="46" customWidth="1"/>
    <col min="3" max="3" width="8.42578125" style="473" customWidth="1"/>
    <col min="4" max="5" width="10.7109375" style="473" bestFit="1" customWidth="1"/>
    <col min="6" max="6" width="10.7109375" style="98" bestFit="1" customWidth="1"/>
    <col min="7" max="7" width="8.85546875" style="46" bestFit="1" customWidth="1"/>
    <col min="8" max="8" width="12" style="46" bestFit="1" customWidth="1"/>
    <col min="9" max="9" width="7.7109375" style="473" customWidth="1"/>
    <col min="10" max="10" width="11.140625" style="98" bestFit="1" customWidth="1"/>
    <col min="11" max="11" width="11.140625" style="473" bestFit="1" customWidth="1"/>
    <col min="12" max="12" width="11.140625" style="472" bestFit="1" customWidth="1"/>
    <col min="13" max="16384" width="11.5703125" style="46"/>
  </cols>
  <sheetData>
    <row r="1" spans="1:14" x14ac:dyDescent="0.2">
      <c r="C1" s="501" t="s">
        <v>187</v>
      </c>
    </row>
    <row r="2" spans="1:14" x14ac:dyDescent="0.2">
      <c r="C2" s="501" t="s">
        <v>154</v>
      </c>
    </row>
    <row r="3" spans="1:14" ht="13.5" thickBot="1" x14ac:dyDescent="0.25">
      <c r="C3" s="501" t="s">
        <v>118</v>
      </c>
    </row>
    <row r="4" spans="1:14" ht="16.5" thickBot="1" x14ac:dyDescent="0.3">
      <c r="C4" s="394" t="str">
        <f xml:space="preserve"> "Klasse "&amp;Notenbogen!B1 &amp;"Lehrer " &amp;Notenbogen!M1</f>
        <v xml:space="preserve">Klasse Lehrer </v>
      </c>
      <c r="D4" s="395"/>
      <c r="E4" s="391"/>
    </row>
    <row r="5" spans="1:14" ht="13.5" thickBot="1" x14ac:dyDescent="0.25">
      <c r="B5" s="500"/>
    </row>
    <row r="6" spans="1:14" ht="16.5" thickBot="1" x14ac:dyDescent="0.3">
      <c r="B6" s="500"/>
      <c r="C6" s="688" t="s">
        <v>153</v>
      </c>
      <c r="D6" s="689"/>
      <c r="E6" s="689"/>
      <c r="F6" s="689"/>
      <c r="G6" s="689"/>
      <c r="H6" s="689"/>
      <c r="I6" s="689"/>
      <c r="J6" s="689"/>
      <c r="K6" s="689"/>
      <c r="L6" s="690"/>
    </row>
    <row r="7" spans="1:14" ht="13.5" customHeight="1" thickBot="1" x14ac:dyDescent="0.25">
      <c r="B7" s="499"/>
      <c r="C7" s="691"/>
      <c r="D7" s="692"/>
      <c r="E7" s="692"/>
      <c r="F7" s="692"/>
      <c r="G7" s="692"/>
      <c r="H7" s="692"/>
      <c r="I7" s="692"/>
      <c r="J7" s="692"/>
      <c r="K7" s="692"/>
      <c r="L7" s="692"/>
    </row>
    <row r="8" spans="1:14" x14ac:dyDescent="0.2">
      <c r="B8" s="498"/>
      <c r="C8" s="666" t="s">
        <v>125</v>
      </c>
      <c r="D8" s="667"/>
      <c r="E8" s="667"/>
      <c r="F8" s="668"/>
      <c r="G8" s="693" t="s">
        <v>152</v>
      </c>
      <c r="H8" s="694"/>
      <c r="I8" s="695"/>
      <c r="J8" s="696"/>
      <c r="K8" s="697" t="s">
        <v>151</v>
      </c>
      <c r="L8" s="698"/>
    </row>
    <row r="9" spans="1:14" ht="13.5" thickBot="1" x14ac:dyDescent="0.25">
      <c r="A9" s="65"/>
      <c r="B9" s="498" t="s">
        <v>150</v>
      </c>
      <c r="C9" s="497" t="s">
        <v>146</v>
      </c>
      <c r="D9" s="496" t="s">
        <v>147</v>
      </c>
      <c r="E9" s="495" t="s">
        <v>144</v>
      </c>
      <c r="F9" s="494" t="s">
        <v>140</v>
      </c>
      <c r="G9" s="117" t="s">
        <v>146</v>
      </c>
      <c r="H9" s="493" t="s">
        <v>147</v>
      </c>
      <c r="I9" s="492" t="s">
        <v>144</v>
      </c>
      <c r="J9" s="491" t="s">
        <v>140</v>
      </c>
      <c r="K9" s="490" t="s">
        <v>144</v>
      </c>
      <c r="L9" s="489" t="s">
        <v>140</v>
      </c>
    </row>
    <row r="10" spans="1:14" ht="12.75" customHeight="1" thickBot="1" x14ac:dyDescent="0.25">
      <c r="A10" s="642">
        <f>Notenbogen!A5</f>
        <v>1</v>
      </c>
      <c r="B10" s="644" t="str">
        <f ca="1">+AP!B6</f>
        <v/>
      </c>
      <c r="C10" s="678" t="str">
        <f ca="1">Notenbogen!Y6</f>
        <v/>
      </c>
      <c r="D10" s="680" t="str">
        <f ca="1">Notenbogen!Z6</f>
        <v/>
      </c>
      <c r="E10" s="684" t="str">
        <f ca="1">Notenbogen!AA6</f>
        <v/>
      </c>
      <c r="F10" s="682" t="str">
        <f ca="1">Notenbogen!AA5</f>
        <v/>
      </c>
      <c r="G10" s="488" t="str">
        <f ca="1">'Eingabe Abitur'!U11</f>
        <v/>
      </c>
      <c r="H10" s="686" t="str">
        <f ca="1">'Eingabe Abitur'!AA11</f>
        <v/>
      </c>
      <c r="I10" s="487" t="str">
        <f ca="1">'Eingabe Abitur'!AB11</f>
        <v/>
      </c>
      <c r="J10" s="486" t="str">
        <f ca="1">'Eingabe Abitur'!AC11</f>
        <v/>
      </c>
      <c r="K10" s="480" t="str">
        <f ca="1">IF(B10="","",ROUNDUP(AVERAGE(E10,I10),2))</f>
        <v/>
      </c>
      <c r="L10" s="485" t="str">
        <f ca="1">IF(B10="","",IF(K10&lt;1,0,ROUND(K10,0)))</f>
        <v/>
      </c>
      <c r="M10" s="248"/>
      <c r="N10" s="484"/>
    </row>
    <row r="11" spans="1:14" ht="13.5" customHeight="1" thickBot="1" x14ac:dyDescent="0.25">
      <c r="A11" s="643"/>
      <c r="B11" s="645"/>
      <c r="C11" s="679"/>
      <c r="D11" s="681"/>
      <c r="E11" s="685"/>
      <c r="F11" s="683"/>
      <c r="G11" s="488" t="str">
        <f ca="1">'Eingabe Abitur'!U12</f>
        <v/>
      </c>
      <c r="H11" s="687"/>
      <c r="I11" s="487" t="str">
        <f ca="1">'Eingabe Abitur'!AB12</f>
        <v/>
      </c>
      <c r="J11" s="486" t="str">
        <f ca="1">'Eingabe Abitur'!AC12</f>
        <v/>
      </c>
      <c r="K11" s="478" t="str">
        <f ca="1">IF(B10="","",ROUNDUP(AVERAGE(E10,I11),2))</f>
        <v/>
      </c>
      <c r="L11" s="483" t="str">
        <f ca="1">IF(B10="","",IF(K11&lt;1,0,ROUND(K11,0)))</f>
        <v/>
      </c>
      <c r="M11" s="248"/>
    </row>
    <row r="12" spans="1:14" ht="12.75" customHeight="1" thickBot="1" x14ac:dyDescent="0.25">
      <c r="A12" s="652">
        <f>Notenbogen!A7</f>
        <v>2</v>
      </c>
      <c r="B12" s="654" t="str">
        <f ca="1">+AP!B7</f>
        <v/>
      </c>
      <c r="C12" s="678" t="str">
        <f ca="1">Notenbogen!Y8</f>
        <v/>
      </c>
      <c r="D12" s="680" t="str">
        <f ca="1">Notenbogen!Z8</f>
        <v/>
      </c>
      <c r="E12" s="684" t="str">
        <f ca="1">Notenbogen!AA8</f>
        <v/>
      </c>
      <c r="F12" s="682" t="str">
        <f ca="1">Notenbogen!AA7</f>
        <v/>
      </c>
      <c r="G12" s="488" t="str">
        <f ca="1">'Eingabe Abitur'!U13</f>
        <v/>
      </c>
      <c r="H12" s="686" t="str">
        <f ca="1">'Eingabe Abitur'!AA13</f>
        <v/>
      </c>
      <c r="I12" s="487" t="str">
        <f ca="1">'Eingabe Abitur'!AB13</f>
        <v/>
      </c>
      <c r="J12" s="486" t="str">
        <f ca="1">'Eingabe Abitur'!AC13</f>
        <v/>
      </c>
      <c r="K12" s="482" t="str">
        <f ca="1">IF(B12="","",ROUNDUP(AVERAGE(E12,I12),2))</f>
        <v/>
      </c>
      <c r="L12" s="479" t="str">
        <f ca="1">IF(B12="","",IF(K12&lt;1,0,ROUND(K12,0)))</f>
        <v/>
      </c>
      <c r="M12" s="248"/>
    </row>
    <row r="13" spans="1:14" ht="13.5" customHeight="1" thickBot="1" x14ac:dyDescent="0.25">
      <c r="A13" s="653"/>
      <c r="B13" s="655"/>
      <c r="C13" s="679"/>
      <c r="D13" s="681"/>
      <c r="E13" s="685"/>
      <c r="F13" s="683"/>
      <c r="G13" s="488" t="str">
        <f ca="1">'Eingabe Abitur'!U14</f>
        <v/>
      </c>
      <c r="H13" s="687"/>
      <c r="I13" s="487" t="str">
        <f ca="1">'Eingabe Abitur'!AB14</f>
        <v/>
      </c>
      <c r="J13" s="486" t="str">
        <f ca="1">'Eingabe Abitur'!AC14</f>
        <v/>
      </c>
      <c r="K13" s="481" t="str">
        <f ca="1">IF(B12="","",ROUNDUP(AVERAGE(E12,I13),2))</f>
        <v/>
      </c>
      <c r="L13" s="477" t="str">
        <f ca="1">IF(B12="","",IF(K13&lt;1,0,ROUND(K13,0)))</f>
        <v/>
      </c>
      <c r="M13" s="248"/>
    </row>
    <row r="14" spans="1:14" ht="12.75" customHeight="1" thickBot="1" x14ac:dyDescent="0.25">
      <c r="A14" s="642">
        <f>Notenbogen!A9</f>
        <v>3</v>
      </c>
      <c r="B14" s="528" t="str">
        <f ca="1">+AP!B8</f>
        <v/>
      </c>
      <c r="C14" s="678" t="str">
        <f ca="1">Notenbogen!Y10</f>
        <v/>
      </c>
      <c r="D14" s="680" t="str">
        <f ca="1">Notenbogen!Z10</f>
        <v/>
      </c>
      <c r="E14" s="684" t="str">
        <f ca="1">Notenbogen!AA10</f>
        <v/>
      </c>
      <c r="F14" s="682" t="str">
        <f ca="1">Notenbogen!AA9</f>
        <v/>
      </c>
      <c r="G14" s="488" t="str">
        <f ca="1">'Eingabe Abitur'!U15</f>
        <v/>
      </c>
      <c r="H14" s="686" t="str">
        <f ca="1">'Eingabe Abitur'!AA15</f>
        <v/>
      </c>
      <c r="I14" s="487" t="str">
        <f ca="1">'Eingabe Abitur'!AB15</f>
        <v/>
      </c>
      <c r="J14" s="486" t="str">
        <f ca="1">'Eingabe Abitur'!AC15</f>
        <v/>
      </c>
      <c r="K14" s="480" t="str">
        <f ca="1">IF(B14="","",ROUNDUP(AVERAGE(E14,I14),2))</f>
        <v/>
      </c>
      <c r="L14" s="479" t="str">
        <f ca="1">IF(B14="","",IF(K14&lt;1,0,ROUND(K14,0)))</f>
        <v/>
      </c>
      <c r="M14" s="248"/>
    </row>
    <row r="15" spans="1:14" ht="13.5" customHeight="1" thickBot="1" x14ac:dyDescent="0.25">
      <c r="A15" s="643"/>
      <c r="B15" s="529"/>
      <c r="C15" s="679"/>
      <c r="D15" s="681"/>
      <c r="E15" s="685"/>
      <c r="F15" s="683"/>
      <c r="G15" s="488" t="str">
        <f ca="1">'Eingabe Abitur'!U16</f>
        <v/>
      </c>
      <c r="H15" s="687"/>
      <c r="I15" s="487" t="str">
        <f ca="1">'Eingabe Abitur'!AB16</f>
        <v/>
      </c>
      <c r="J15" s="486" t="str">
        <f ca="1">'Eingabe Abitur'!AC16</f>
        <v/>
      </c>
      <c r="K15" s="478" t="str">
        <f ca="1">IF(B14="","",ROUNDUP(AVERAGE(E14,I15),2))</f>
        <v/>
      </c>
      <c r="L15" s="477" t="str">
        <f ca="1">IF(B14="","",IF(K15&lt;1,0,ROUND(K15,0)))</f>
        <v/>
      </c>
      <c r="M15" s="248"/>
    </row>
    <row r="16" spans="1:14" ht="12.75" customHeight="1" thickBot="1" x14ac:dyDescent="0.25">
      <c r="A16" s="652">
        <f>Notenbogen!A11</f>
        <v>4</v>
      </c>
      <c r="B16" s="470" t="str">
        <f ca="1">+AP!B9</f>
        <v/>
      </c>
      <c r="C16" s="678" t="str">
        <f ca="1">Notenbogen!Y12</f>
        <v/>
      </c>
      <c r="D16" s="680" t="str">
        <f ca="1">Notenbogen!Z12</f>
        <v/>
      </c>
      <c r="E16" s="684" t="str">
        <f ca="1">Notenbogen!AA12</f>
        <v/>
      </c>
      <c r="F16" s="682" t="str">
        <f ca="1">Notenbogen!AA11</f>
        <v/>
      </c>
      <c r="G16" s="488" t="str">
        <f ca="1">'Eingabe Abitur'!U17</f>
        <v/>
      </c>
      <c r="H16" s="686" t="str">
        <f ca="1">'Eingabe Abitur'!AA17</f>
        <v/>
      </c>
      <c r="I16" s="487" t="str">
        <f ca="1">'Eingabe Abitur'!AB17</f>
        <v/>
      </c>
      <c r="J16" s="486" t="str">
        <f ca="1">'Eingabe Abitur'!AC17</f>
        <v/>
      </c>
      <c r="K16" s="480" t="str">
        <f ca="1">IF(B16="","",ROUNDUP(AVERAGE(E16,I16),2))</f>
        <v/>
      </c>
      <c r="L16" s="479" t="str">
        <f ca="1">IF(B16="","",IF(K16&lt;1,0,ROUND(K16,0)))</f>
        <v/>
      </c>
      <c r="M16" s="248"/>
    </row>
    <row r="17" spans="1:13" ht="13.5" customHeight="1" thickBot="1" x14ac:dyDescent="0.25">
      <c r="A17" s="653"/>
      <c r="B17" s="471"/>
      <c r="C17" s="679"/>
      <c r="D17" s="681"/>
      <c r="E17" s="685"/>
      <c r="F17" s="683"/>
      <c r="G17" s="488" t="str">
        <f ca="1">'Eingabe Abitur'!U18</f>
        <v/>
      </c>
      <c r="H17" s="687"/>
      <c r="I17" s="487" t="str">
        <f ca="1">'Eingabe Abitur'!AB18</f>
        <v/>
      </c>
      <c r="J17" s="486" t="str">
        <f ca="1">'Eingabe Abitur'!AC18</f>
        <v/>
      </c>
      <c r="K17" s="478" t="str">
        <f ca="1">IF(B16="","",ROUNDUP(AVERAGE(E16,I17),2))</f>
        <v/>
      </c>
      <c r="L17" s="477" t="str">
        <f ca="1">IF(B16="","",IF(K17&lt;1,0,ROUND(K17,0)))</f>
        <v/>
      </c>
      <c r="M17" s="248"/>
    </row>
    <row r="18" spans="1:13" ht="12.75" customHeight="1" thickBot="1" x14ac:dyDescent="0.25">
      <c r="A18" s="642">
        <f>Notenbogen!A13</f>
        <v>5</v>
      </c>
      <c r="B18" s="528" t="str">
        <f ca="1">+AP!B10</f>
        <v/>
      </c>
      <c r="C18" s="678" t="str">
        <f ca="1">Notenbogen!Y14</f>
        <v/>
      </c>
      <c r="D18" s="680" t="str">
        <f ca="1">Notenbogen!Z14</f>
        <v/>
      </c>
      <c r="E18" s="684" t="str">
        <f ca="1">Notenbogen!AA14</f>
        <v/>
      </c>
      <c r="F18" s="682" t="str">
        <f ca="1">Notenbogen!AA13</f>
        <v/>
      </c>
      <c r="G18" s="488" t="str">
        <f ca="1">'Eingabe Abitur'!U19</f>
        <v/>
      </c>
      <c r="H18" s="686" t="str">
        <f ca="1">'Eingabe Abitur'!AA19</f>
        <v/>
      </c>
      <c r="I18" s="487" t="str">
        <f ca="1">'Eingabe Abitur'!AB19</f>
        <v/>
      </c>
      <c r="J18" s="486" t="str">
        <f ca="1">'Eingabe Abitur'!AC19</f>
        <v/>
      </c>
      <c r="K18" s="480" t="str">
        <f ca="1">IF(B18="","",ROUNDUP(AVERAGE(E18,I18),2))</f>
        <v/>
      </c>
      <c r="L18" s="479" t="str">
        <f ca="1">IF(B18="","",IF(K18&lt;1,0,ROUND(K18,0)))</f>
        <v/>
      </c>
    </row>
    <row r="19" spans="1:13" ht="13.5" customHeight="1" thickBot="1" x14ac:dyDescent="0.25">
      <c r="A19" s="643"/>
      <c r="B19" s="529"/>
      <c r="C19" s="679"/>
      <c r="D19" s="681"/>
      <c r="E19" s="685"/>
      <c r="F19" s="683"/>
      <c r="G19" s="488" t="str">
        <f ca="1">'Eingabe Abitur'!U20</f>
        <v/>
      </c>
      <c r="H19" s="687"/>
      <c r="I19" s="487" t="str">
        <f ca="1">'Eingabe Abitur'!AB20</f>
        <v/>
      </c>
      <c r="J19" s="486" t="str">
        <f ca="1">'Eingabe Abitur'!AC20</f>
        <v/>
      </c>
      <c r="K19" s="478" t="str">
        <f ca="1">IF(B18="","",ROUNDUP(AVERAGE(E18,I19),2))</f>
        <v/>
      </c>
      <c r="L19" s="477" t="str">
        <f ca="1">IF(B18="","",IF(K19&lt;1,0,ROUND(K19,0)))</f>
        <v/>
      </c>
    </row>
    <row r="20" spans="1:13" ht="12.75" customHeight="1" thickBot="1" x14ac:dyDescent="0.25">
      <c r="A20" s="652">
        <f>Notenbogen!A15</f>
        <v>6</v>
      </c>
      <c r="B20" s="470" t="str">
        <f ca="1">+AP!B11</f>
        <v/>
      </c>
      <c r="C20" s="678" t="str">
        <f ca="1">Notenbogen!Y16</f>
        <v/>
      </c>
      <c r="D20" s="680" t="str">
        <f ca="1">Notenbogen!Z16</f>
        <v/>
      </c>
      <c r="E20" s="684" t="str">
        <f ca="1">Notenbogen!AA16</f>
        <v/>
      </c>
      <c r="F20" s="682" t="str">
        <f ca="1">Notenbogen!AA15</f>
        <v/>
      </c>
      <c r="G20" s="488" t="str">
        <f ca="1">'Eingabe Abitur'!U21</f>
        <v/>
      </c>
      <c r="H20" s="686" t="str">
        <f ca="1">'Eingabe Abitur'!AA21</f>
        <v/>
      </c>
      <c r="I20" s="487" t="str">
        <f ca="1">'Eingabe Abitur'!AB21</f>
        <v/>
      </c>
      <c r="J20" s="486" t="str">
        <f ca="1">'Eingabe Abitur'!AC21</f>
        <v/>
      </c>
      <c r="K20" s="480" t="str">
        <f ca="1">IF(B20="","",ROUNDUP(AVERAGE(E20,I20),2))</f>
        <v/>
      </c>
      <c r="L20" s="479" t="str">
        <f ca="1">IF(B20="","",IF(K20&lt;1,0,ROUND(K20,0)))</f>
        <v/>
      </c>
    </row>
    <row r="21" spans="1:13" ht="13.5" customHeight="1" thickBot="1" x14ac:dyDescent="0.25">
      <c r="A21" s="653"/>
      <c r="B21" s="471"/>
      <c r="C21" s="679"/>
      <c r="D21" s="681"/>
      <c r="E21" s="685"/>
      <c r="F21" s="683"/>
      <c r="G21" s="488" t="str">
        <f ca="1">'Eingabe Abitur'!U22</f>
        <v/>
      </c>
      <c r="H21" s="687"/>
      <c r="I21" s="487" t="str">
        <f ca="1">'Eingabe Abitur'!AB22</f>
        <v/>
      </c>
      <c r="J21" s="486" t="str">
        <f ca="1">'Eingabe Abitur'!AC22</f>
        <v/>
      </c>
      <c r="K21" s="478" t="str">
        <f ca="1">IF(B20="","",ROUNDUP(AVERAGE(E20,I21),2))</f>
        <v/>
      </c>
      <c r="L21" s="477" t="str">
        <f ca="1">IF(B20="","",IF(K21&lt;1,0,ROUND(K21,0)))</f>
        <v/>
      </c>
    </row>
    <row r="22" spans="1:13" ht="12.75" customHeight="1" thickBot="1" x14ac:dyDescent="0.25">
      <c r="A22" s="642">
        <f>Notenbogen!A17</f>
        <v>7</v>
      </c>
      <c r="B22" s="528" t="str">
        <f ca="1">+AP!B12</f>
        <v/>
      </c>
      <c r="C22" s="678" t="str">
        <f ca="1">Notenbogen!Y18</f>
        <v/>
      </c>
      <c r="D22" s="680" t="str">
        <f ca="1">Notenbogen!Z18</f>
        <v/>
      </c>
      <c r="E22" s="684" t="str">
        <f ca="1">Notenbogen!AA18</f>
        <v/>
      </c>
      <c r="F22" s="682" t="str">
        <f ca="1">Notenbogen!AA17</f>
        <v/>
      </c>
      <c r="G22" s="488" t="str">
        <f ca="1">'Eingabe Abitur'!U23</f>
        <v/>
      </c>
      <c r="H22" s="686" t="str">
        <f ca="1">'Eingabe Abitur'!AA23</f>
        <v/>
      </c>
      <c r="I22" s="487" t="str">
        <f ca="1">'Eingabe Abitur'!AB23</f>
        <v/>
      </c>
      <c r="J22" s="486" t="str">
        <f ca="1">'Eingabe Abitur'!AC23</f>
        <v/>
      </c>
      <c r="K22" s="480" t="str">
        <f ca="1">IF(B22="","",ROUNDUP(AVERAGE(E22,I22),2))</f>
        <v/>
      </c>
      <c r="L22" s="479" t="str">
        <f ca="1">IF(B22="","",IF(K22&lt;1,0,ROUND(K22,0)))</f>
        <v/>
      </c>
    </row>
    <row r="23" spans="1:13" ht="13.5" customHeight="1" thickBot="1" x14ac:dyDescent="0.25">
      <c r="A23" s="643"/>
      <c r="B23" s="529"/>
      <c r="C23" s="679"/>
      <c r="D23" s="681"/>
      <c r="E23" s="685"/>
      <c r="F23" s="683"/>
      <c r="G23" s="488" t="str">
        <f ca="1">'Eingabe Abitur'!U24</f>
        <v/>
      </c>
      <c r="H23" s="687"/>
      <c r="I23" s="487" t="str">
        <f ca="1">'Eingabe Abitur'!AB24</f>
        <v/>
      </c>
      <c r="J23" s="486" t="str">
        <f ca="1">'Eingabe Abitur'!AC24</f>
        <v/>
      </c>
      <c r="K23" s="478" t="str">
        <f ca="1">IF(B22="","",ROUNDUP(AVERAGE(E22,I23),2))</f>
        <v/>
      </c>
      <c r="L23" s="477" t="str">
        <f ca="1">IF(B22="","",IF(K23&lt;1,0,ROUND(K23,0)))</f>
        <v/>
      </c>
      <c r="M23"/>
    </row>
    <row r="24" spans="1:13" ht="12.75" customHeight="1" thickBot="1" x14ac:dyDescent="0.25">
      <c r="A24" s="652">
        <f>Notenbogen!A19</f>
        <v>8</v>
      </c>
      <c r="B24" s="470" t="str">
        <f ca="1">+AP!B13</f>
        <v/>
      </c>
      <c r="C24" s="678" t="str">
        <f ca="1">Notenbogen!Y20</f>
        <v/>
      </c>
      <c r="D24" s="680" t="str">
        <f ca="1">Notenbogen!Z20</f>
        <v/>
      </c>
      <c r="E24" s="684" t="str">
        <f ca="1">Notenbogen!AA20</f>
        <v/>
      </c>
      <c r="F24" s="682" t="str">
        <f ca="1">Notenbogen!AA19</f>
        <v/>
      </c>
      <c r="G24" s="488" t="str">
        <f ca="1">'Eingabe Abitur'!U25</f>
        <v/>
      </c>
      <c r="H24" s="686" t="str">
        <f ca="1">'Eingabe Abitur'!AA25</f>
        <v/>
      </c>
      <c r="I24" s="487" t="str">
        <f ca="1">'Eingabe Abitur'!AB25</f>
        <v/>
      </c>
      <c r="J24" s="486" t="str">
        <f ca="1">'Eingabe Abitur'!AC25</f>
        <v/>
      </c>
      <c r="K24" s="480" t="str">
        <f ca="1">IF(B24="","",ROUNDUP(AVERAGE(E24,I24),2))</f>
        <v/>
      </c>
      <c r="L24" s="479" t="str">
        <f ca="1">IF(B24="","",IF(K24&lt;1,0,ROUND(K24,0)))</f>
        <v/>
      </c>
    </row>
    <row r="25" spans="1:13" ht="13.5" customHeight="1" thickBot="1" x14ac:dyDescent="0.25">
      <c r="A25" s="653"/>
      <c r="B25" s="471"/>
      <c r="C25" s="679"/>
      <c r="D25" s="681"/>
      <c r="E25" s="685"/>
      <c r="F25" s="683"/>
      <c r="G25" s="488" t="str">
        <f ca="1">'Eingabe Abitur'!U26</f>
        <v/>
      </c>
      <c r="H25" s="687"/>
      <c r="I25" s="487" t="str">
        <f ca="1">'Eingabe Abitur'!AB26</f>
        <v/>
      </c>
      <c r="J25" s="486" t="str">
        <f ca="1">'Eingabe Abitur'!AC26</f>
        <v/>
      </c>
      <c r="K25" s="478" t="str">
        <f ca="1">IF(B24="","",ROUNDUP(AVERAGE(E24,I25),2))</f>
        <v/>
      </c>
      <c r="L25" s="477" t="str">
        <f ca="1">IF(B24="","",IF(K25&lt;1,0,ROUND(K25,0)))</f>
        <v/>
      </c>
    </row>
    <row r="26" spans="1:13" ht="12.75" customHeight="1" thickBot="1" x14ac:dyDescent="0.25">
      <c r="A26" s="642">
        <f>Notenbogen!A21</f>
        <v>9</v>
      </c>
      <c r="B26" s="528" t="str">
        <f ca="1">+AP!B14</f>
        <v/>
      </c>
      <c r="C26" s="678" t="str">
        <f ca="1">Notenbogen!Y22</f>
        <v/>
      </c>
      <c r="D26" s="680" t="str">
        <f ca="1">Notenbogen!Z22</f>
        <v/>
      </c>
      <c r="E26" s="684" t="str">
        <f ca="1">Notenbogen!AA22</f>
        <v/>
      </c>
      <c r="F26" s="682" t="str">
        <f ca="1">Notenbogen!AA21</f>
        <v/>
      </c>
      <c r="G26" s="488" t="str">
        <f ca="1">'Eingabe Abitur'!U27</f>
        <v/>
      </c>
      <c r="H26" s="686" t="str">
        <f ca="1">'Eingabe Abitur'!AA27</f>
        <v/>
      </c>
      <c r="I26" s="487" t="str">
        <f ca="1">'Eingabe Abitur'!AB27</f>
        <v/>
      </c>
      <c r="J26" s="486" t="str">
        <f ca="1">'Eingabe Abitur'!AC27</f>
        <v/>
      </c>
      <c r="K26" s="480" t="str">
        <f ca="1">IF(B26="","",ROUNDUP(AVERAGE(E26,I26),2))</f>
        <v/>
      </c>
      <c r="L26" s="479" t="str">
        <f ca="1">IF(B26="","",IF(K26&lt;1,0,ROUND(K26,0)))</f>
        <v/>
      </c>
    </row>
    <row r="27" spans="1:13" ht="13.5" customHeight="1" thickBot="1" x14ac:dyDescent="0.25">
      <c r="A27" s="643"/>
      <c r="B27" s="529"/>
      <c r="C27" s="679"/>
      <c r="D27" s="681"/>
      <c r="E27" s="685"/>
      <c r="F27" s="683"/>
      <c r="G27" s="488" t="str">
        <f ca="1">'Eingabe Abitur'!U28</f>
        <v/>
      </c>
      <c r="H27" s="687"/>
      <c r="I27" s="487" t="str">
        <f ca="1">'Eingabe Abitur'!AB28</f>
        <v/>
      </c>
      <c r="J27" s="486" t="str">
        <f ca="1">'Eingabe Abitur'!AC28</f>
        <v/>
      </c>
      <c r="K27" s="478" t="str">
        <f ca="1">IF(B26="","",ROUNDUP(AVERAGE(E26,I27),2))</f>
        <v/>
      </c>
      <c r="L27" s="477" t="str">
        <f ca="1">IF(B26="","",IF(K27&lt;1,0,ROUND(K27,0)))</f>
        <v/>
      </c>
    </row>
    <row r="28" spans="1:13" ht="12.75" customHeight="1" thickBot="1" x14ac:dyDescent="0.25">
      <c r="A28" s="652">
        <f>Notenbogen!A23</f>
        <v>10</v>
      </c>
      <c r="B28" s="470" t="str">
        <f ca="1">+AP!B15</f>
        <v/>
      </c>
      <c r="C28" s="678" t="str">
        <f ca="1">Notenbogen!Y24</f>
        <v/>
      </c>
      <c r="D28" s="680" t="str">
        <f ca="1">Notenbogen!Z24</f>
        <v/>
      </c>
      <c r="E28" s="684" t="str">
        <f ca="1">Notenbogen!AA24</f>
        <v/>
      </c>
      <c r="F28" s="682" t="str">
        <f ca="1">Notenbogen!AA23</f>
        <v/>
      </c>
      <c r="G28" s="488" t="str">
        <f ca="1">'Eingabe Abitur'!U29</f>
        <v/>
      </c>
      <c r="H28" s="686" t="str">
        <f ca="1">'Eingabe Abitur'!AA29</f>
        <v/>
      </c>
      <c r="I28" s="487" t="str">
        <f ca="1">'Eingabe Abitur'!AB29</f>
        <v/>
      </c>
      <c r="J28" s="486" t="str">
        <f ca="1">'Eingabe Abitur'!AC29</f>
        <v/>
      </c>
      <c r="K28" s="480" t="str">
        <f ca="1">IF(B28="","",ROUNDUP(AVERAGE(E28,I28),2))</f>
        <v/>
      </c>
      <c r="L28" s="479" t="str">
        <f ca="1">IF(B28="","",IF(K28&lt;1,0,ROUND(K28,0)))</f>
        <v/>
      </c>
    </row>
    <row r="29" spans="1:13" ht="13.5" customHeight="1" thickBot="1" x14ac:dyDescent="0.25">
      <c r="A29" s="653"/>
      <c r="B29" s="471"/>
      <c r="C29" s="679"/>
      <c r="D29" s="681"/>
      <c r="E29" s="685"/>
      <c r="F29" s="683"/>
      <c r="G29" s="488" t="str">
        <f ca="1">'Eingabe Abitur'!U30</f>
        <v/>
      </c>
      <c r="H29" s="687"/>
      <c r="I29" s="487" t="str">
        <f ca="1">'Eingabe Abitur'!AB30</f>
        <v/>
      </c>
      <c r="J29" s="486" t="str">
        <f ca="1">'Eingabe Abitur'!AC30</f>
        <v/>
      </c>
      <c r="K29" s="478" t="str">
        <f ca="1">IF(B28="","",ROUNDUP(AVERAGE(E28,I29),2))</f>
        <v/>
      </c>
      <c r="L29" s="477" t="str">
        <f ca="1">IF(B28="","",IF(K29&lt;1,0,ROUND(K29,0)))</f>
        <v/>
      </c>
    </row>
    <row r="30" spans="1:13" ht="12.75" customHeight="1" thickBot="1" x14ac:dyDescent="0.25">
      <c r="A30" s="642">
        <f>Notenbogen!A25</f>
        <v>11</v>
      </c>
      <c r="B30" s="528" t="str">
        <f ca="1">+AP!B16</f>
        <v/>
      </c>
      <c r="C30" s="678" t="str">
        <f ca="1">Notenbogen!Y26</f>
        <v/>
      </c>
      <c r="D30" s="680" t="str">
        <f ca="1">Notenbogen!Z26</f>
        <v/>
      </c>
      <c r="E30" s="684" t="str">
        <f ca="1">Notenbogen!AA26</f>
        <v/>
      </c>
      <c r="F30" s="682" t="str">
        <f ca="1">Notenbogen!AA25</f>
        <v/>
      </c>
      <c r="G30" s="488" t="str">
        <f ca="1">'Eingabe Abitur'!U31</f>
        <v/>
      </c>
      <c r="H30" s="686" t="str">
        <f ca="1">'Eingabe Abitur'!AA31</f>
        <v/>
      </c>
      <c r="I30" s="487" t="str">
        <f ca="1">'Eingabe Abitur'!AB31</f>
        <v/>
      </c>
      <c r="J30" s="486" t="str">
        <f ca="1">'Eingabe Abitur'!AC31</f>
        <v/>
      </c>
      <c r="K30" s="480" t="str">
        <f ca="1">IF(B30="","",ROUNDUP(AVERAGE(E30,I30),2))</f>
        <v/>
      </c>
      <c r="L30" s="479" t="str">
        <f ca="1">IF(B30="","",IF(K30&lt;1,0,ROUND(K30,0)))</f>
        <v/>
      </c>
    </row>
    <row r="31" spans="1:13" ht="13.5" customHeight="1" thickBot="1" x14ac:dyDescent="0.25">
      <c r="A31" s="643"/>
      <c r="B31" s="529"/>
      <c r="C31" s="679"/>
      <c r="D31" s="681"/>
      <c r="E31" s="685"/>
      <c r="F31" s="683"/>
      <c r="G31" s="488" t="str">
        <f ca="1">'Eingabe Abitur'!U32</f>
        <v/>
      </c>
      <c r="H31" s="687"/>
      <c r="I31" s="487" t="str">
        <f ca="1">'Eingabe Abitur'!AB32</f>
        <v/>
      </c>
      <c r="J31" s="486" t="str">
        <f ca="1">'Eingabe Abitur'!AC32</f>
        <v/>
      </c>
      <c r="K31" s="478" t="str">
        <f ca="1">IF(B30="","",ROUNDUP(AVERAGE(E30,I31),2))</f>
        <v/>
      </c>
      <c r="L31" s="477" t="str">
        <f ca="1">IF(B30="","",IF(K31&lt;1,0,ROUND(K31,0)))</f>
        <v/>
      </c>
    </row>
    <row r="32" spans="1:13" ht="12.75" customHeight="1" thickBot="1" x14ac:dyDescent="0.25">
      <c r="A32" s="652">
        <f>Notenbogen!A27</f>
        <v>12</v>
      </c>
      <c r="B32" s="470" t="str">
        <f ca="1">+AP!B17</f>
        <v/>
      </c>
      <c r="C32" s="678" t="str">
        <f ca="1">Notenbogen!Y28</f>
        <v/>
      </c>
      <c r="D32" s="680" t="str">
        <f ca="1">Notenbogen!Z28</f>
        <v/>
      </c>
      <c r="E32" s="684" t="str">
        <f ca="1">Notenbogen!AA28</f>
        <v/>
      </c>
      <c r="F32" s="682" t="str">
        <f ca="1">Notenbogen!AA27</f>
        <v/>
      </c>
      <c r="G32" s="488" t="str">
        <f ca="1">'Eingabe Abitur'!U33</f>
        <v/>
      </c>
      <c r="H32" s="686" t="str">
        <f ca="1">'Eingabe Abitur'!AA33</f>
        <v/>
      </c>
      <c r="I32" s="487" t="str">
        <f ca="1">'Eingabe Abitur'!AB33</f>
        <v/>
      </c>
      <c r="J32" s="486" t="str">
        <f ca="1">'Eingabe Abitur'!AC33</f>
        <v/>
      </c>
      <c r="K32" s="480" t="str">
        <f ca="1">IF(B32="","",ROUNDUP(AVERAGE(E32,I32),2))</f>
        <v/>
      </c>
      <c r="L32" s="479" t="str">
        <f ca="1">IF(B32="","",IF(K32&lt;1,0,ROUND(K32,0)))</f>
        <v/>
      </c>
    </row>
    <row r="33" spans="1:12" ht="13.5" customHeight="1" thickBot="1" x14ac:dyDescent="0.25">
      <c r="A33" s="653"/>
      <c r="B33" s="471"/>
      <c r="C33" s="679"/>
      <c r="D33" s="681"/>
      <c r="E33" s="685"/>
      <c r="F33" s="683"/>
      <c r="G33" s="488" t="str">
        <f ca="1">'Eingabe Abitur'!U34</f>
        <v/>
      </c>
      <c r="H33" s="687"/>
      <c r="I33" s="487" t="str">
        <f ca="1">'Eingabe Abitur'!AB34</f>
        <v/>
      </c>
      <c r="J33" s="486" t="str">
        <f ca="1">'Eingabe Abitur'!AC34</f>
        <v/>
      </c>
      <c r="K33" s="478" t="str">
        <f ca="1">IF(B32="","",ROUNDUP(AVERAGE(E32,I33),2))</f>
        <v/>
      </c>
      <c r="L33" s="477" t="str">
        <f ca="1">IF(B32="","",IF(K33&lt;1,0,ROUND(K33,0)))</f>
        <v/>
      </c>
    </row>
    <row r="34" spans="1:12" ht="12.75" customHeight="1" thickBot="1" x14ac:dyDescent="0.25">
      <c r="A34" s="642">
        <f>Notenbogen!A29</f>
        <v>13</v>
      </c>
      <c r="B34" s="528" t="str">
        <f ca="1">+AP!B18</f>
        <v/>
      </c>
      <c r="C34" s="678" t="str">
        <f ca="1">Notenbogen!Y30</f>
        <v/>
      </c>
      <c r="D34" s="680" t="str">
        <f ca="1">Notenbogen!Z30</f>
        <v/>
      </c>
      <c r="E34" s="684" t="str">
        <f ca="1">Notenbogen!AA30</f>
        <v/>
      </c>
      <c r="F34" s="682" t="str">
        <f ca="1">Notenbogen!AA29</f>
        <v/>
      </c>
      <c r="G34" s="488" t="str">
        <f ca="1">'Eingabe Abitur'!U35</f>
        <v/>
      </c>
      <c r="H34" s="686" t="str">
        <f ca="1">'Eingabe Abitur'!AA35</f>
        <v/>
      </c>
      <c r="I34" s="487" t="str">
        <f ca="1">'Eingabe Abitur'!AB35</f>
        <v/>
      </c>
      <c r="J34" s="486" t="str">
        <f ca="1">'Eingabe Abitur'!AC35</f>
        <v/>
      </c>
      <c r="K34" s="480" t="str">
        <f ca="1">IF(B34="","",ROUNDUP(AVERAGE(E34,I34),2))</f>
        <v/>
      </c>
      <c r="L34" s="479" t="str">
        <f ca="1">IF(B34="","",IF(K34&lt;1,0,ROUND(K34,0)))</f>
        <v/>
      </c>
    </row>
    <row r="35" spans="1:12" ht="13.5" customHeight="1" thickBot="1" x14ac:dyDescent="0.25">
      <c r="A35" s="643"/>
      <c r="B35" s="529"/>
      <c r="C35" s="679"/>
      <c r="D35" s="681"/>
      <c r="E35" s="685"/>
      <c r="F35" s="683"/>
      <c r="G35" s="488" t="str">
        <f ca="1">'Eingabe Abitur'!U36</f>
        <v/>
      </c>
      <c r="H35" s="687"/>
      <c r="I35" s="487" t="str">
        <f ca="1">'Eingabe Abitur'!AB36</f>
        <v/>
      </c>
      <c r="J35" s="486" t="str">
        <f ca="1">'Eingabe Abitur'!AC36</f>
        <v/>
      </c>
      <c r="K35" s="478" t="str">
        <f ca="1">IF(B34="","",ROUNDUP(AVERAGE(E34,I35),2))</f>
        <v/>
      </c>
      <c r="L35" s="477" t="str">
        <f ca="1">IF(B34="","",IF(K35&lt;1,0,ROUND(K35,0)))</f>
        <v/>
      </c>
    </row>
    <row r="36" spans="1:12" ht="12.75" customHeight="1" thickBot="1" x14ac:dyDescent="0.25">
      <c r="A36" s="652">
        <f>Notenbogen!A31</f>
        <v>14</v>
      </c>
      <c r="B36" s="470" t="str">
        <f ca="1">+AP!B19</f>
        <v/>
      </c>
      <c r="C36" s="678" t="str">
        <f ca="1">Notenbogen!Y32</f>
        <v/>
      </c>
      <c r="D36" s="680" t="str">
        <f ca="1">Notenbogen!Z32</f>
        <v/>
      </c>
      <c r="E36" s="684" t="str">
        <f ca="1">Notenbogen!AA32</f>
        <v/>
      </c>
      <c r="F36" s="682" t="str">
        <f ca="1">Notenbogen!AA31</f>
        <v/>
      </c>
      <c r="G36" s="488" t="str">
        <f ca="1">'Eingabe Abitur'!U37</f>
        <v/>
      </c>
      <c r="H36" s="686" t="str">
        <f ca="1">'Eingabe Abitur'!AA37</f>
        <v/>
      </c>
      <c r="I36" s="487" t="str">
        <f ca="1">'Eingabe Abitur'!AB37</f>
        <v/>
      </c>
      <c r="J36" s="486" t="str">
        <f ca="1">'Eingabe Abitur'!AC37</f>
        <v/>
      </c>
      <c r="K36" s="480" t="str">
        <f ca="1">IF(B36="","",ROUNDUP(AVERAGE(E36,I36),2))</f>
        <v/>
      </c>
      <c r="L36" s="479" t="str">
        <f ca="1">IF(B36="","",IF(K36&lt;1,0,ROUND(K36,0)))</f>
        <v/>
      </c>
    </row>
    <row r="37" spans="1:12" ht="13.5" customHeight="1" thickBot="1" x14ac:dyDescent="0.25">
      <c r="A37" s="653"/>
      <c r="B37" s="471"/>
      <c r="C37" s="679"/>
      <c r="D37" s="681"/>
      <c r="E37" s="685"/>
      <c r="F37" s="683"/>
      <c r="G37" s="488" t="str">
        <f ca="1">'Eingabe Abitur'!U38</f>
        <v/>
      </c>
      <c r="H37" s="687"/>
      <c r="I37" s="487" t="str">
        <f ca="1">'Eingabe Abitur'!AB38</f>
        <v/>
      </c>
      <c r="J37" s="486" t="str">
        <f ca="1">'Eingabe Abitur'!AC38</f>
        <v/>
      </c>
      <c r="K37" s="478" t="str">
        <f ca="1">IF(B36="","",ROUNDUP(AVERAGE(E36,I37),2))</f>
        <v/>
      </c>
      <c r="L37" s="477" t="str">
        <f ca="1">IF(B36="","",IF(K37&lt;1,0,ROUND(K37,0)))</f>
        <v/>
      </c>
    </row>
    <row r="38" spans="1:12" ht="12.75" customHeight="1" thickBot="1" x14ac:dyDescent="0.25">
      <c r="A38" s="642">
        <f>Notenbogen!A33</f>
        <v>15</v>
      </c>
      <c r="B38" s="528" t="str">
        <f ca="1">+AP!B20</f>
        <v/>
      </c>
      <c r="C38" s="678" t="str">
        <f ca="1">Notenbogen!Y34</f>
        <v/>
      </c>
      <c r="D38" s="680" t="str">
        <f ca="1">Notenbogen!Z34</f>
        <v/>
      </c>
      <c r="E38" s="684" t="str">
        <f ca="1">Notenbogen!AA34</f>
        <v/>
      </c>
      <c r="F38" s="682" t="str">
        <f ca="1">Notenbogen!AA33</f>
        <v/>
      </c>
      <c r="G38" s="488" t="str">
        <f ca="1">'Eingabe Abitur'!U39</f>
        <v/>
      </c>
      <c r="H38" s="686" t="str">
        <f ca="1">'Eingabe Abitur'!AA39</f>
        <v/>
      </c>
      <c r="I38" s="487" t="str">
        <f ca="1">'Eingabe Abitur'!AB39</f>
        <v/>
      </c>
      <c r="J38" s="486" t="str">
        <f ca="1">'Eingabe Abitur'!AC39</f>
        <v/>
      </c>
      <c r="K38" s="480" t="str">
        <f ca="1">IF(B38="","",ROUNDUP(AVERAGE(E38,I38),2))</f>
        <v/>
      </c>
      <c r="L38" s="479" t="str">
        <f ca="1">IF(B38="","",IF(K38&lt;1,0,ROUND(K38,0)))</f>
        <v/>
      </c>
    </row>
    <row r="39" spans="1:12" ht="13.5" customHeight="1" thickBot="1" x14ac:dyDescent="0.25">
      <c r="A39" s="643"/>
      <c r="B39" s="529"/>
      <c r="C39" s="679"/>
      <c r="D39" s="681"/>
      <c r="E39" s="685"/>
      <c r="F39" s="683"/>
      <c r="G39" s="488" t="str">
        <f ca="1">'Eingabe Abitur'!U40</f>
        <v/>
      </c>
      <c r="H39" s="687"/>
      <c r="I39" s="487" t="str">
        <f ca="1">'Eingabe Abitur'!AB40</f>
        <v/>
      </c>
      <c r="J39" s="486" t="str">
        <f ca="1">'Eingabe Abitur'!AC40</f>
        <v/>
      </c>
      <c r="K39" s="478" t="str">
        <f ca="1">IF(B38="","",ROUNDUP(AVERAGE(E38,I39),2))</f>
        <v/>
      </c>
      <c r="L39" s="477" t="str">
        <f ca="1">IF(B38="","",IF(K39&lt;1,0,ROUND(K39,0)))</f>
        <v/>
      </c>
    </row>
    <row r="40" spans="1:12" ht="12.75" customHeight="1" thickBot="1" x14ac:dyDescent="0.25">
      <c r="A40" s="652">
        <f>Notenbogen!A35</f>
        <v>16</v>
      </c>
      <c r="B40" s="470" t="str">
        <f ca="1">+AP!B21</f>
        <v/>
      </c>
      <c r="C40" s="678" t="str">
        <f ca="1">Notenbogen!Y36</f>
        <v/>
      </c>
      <c r="D40" s="680" t="str">
        <f ca="1">Notenbogen!Z36</f>
        <v/>
      </c>
      <c r="E40" s="684" t="str">
        <f ca="1">Notenbogen!AA36</f>
        <v/>
      </c>
      <c r="F40" s="682" t="str">
        <f ca="1">Notenbogen!AA35</f>
        <v/>
      </c>
      <c r="G40" s="488" t="str">
        <f ca="1">'Eingabe Abitur'!U41</f>
        <v/>
      </c>
      <c r="H40" s="686" t="str">
        <f ca="1">'Eingabe Abitur'!AA41</f>
        <v/>
      </c>
      <c r="I40" s="487" t="str">
        <f ca="1">'Eingabe Abitur'!AB41</f>
        <v/>
      </c>
      <c r="J40" s="486" t="str">
        <f ca="1">'Eingabe Abitur'!AC41</f>
        <v/>
      </c>
      <c r="K40" s="480" t="str">
        <f ca="1">IF(B40="","",ROUNDUP(AVERAGE(E40,I40),2))</f>
        <v/>
      </c>
      <c r="L40" s="479" t="str">
        <f ca="1">IF(B40="","",IF(K40&lt;1,0,ROUND(K40,0)))</f>
        <v/>
      </c>
    </row>
    <row r="41" spans="1:12" ht="13.5" customHeight="1" thickBot="1" x14ac:dyDescent="0.25">
      <c r="A41" s="653"/>
      <c r="B41" s="471"/>
      <c r="C41" s="679"/>
      <c r="D41" s="681"/>
      <c r="E41" s="685"/>
      <c r="F41" s="683"/>
      <c r="G41" s="488" t="str">
        <f ca="1">'Eingabe Abitur'!U42</f>
        <v/>
      </c>
      <c r="H41" s="687"/>
      <c r="I41" s="487" t="str">
        <f ca="1">'Eingabe Abitur'!AB42</f>
        <v/>
      </c>
      <c r="J41" s="486" t="str">
        <f ca="1">'Eingabe Abitur'!AC42</f>
        <v/>
      </c>
      <c r="K41" s="478" t="str">
        <f ca="1">IF(B40="","",ROUNDUP(AVERAGE(E40,I41),2))</f>
        <v/>
      </c>
      <c r="L41" s="477" t="str">
        <f ca="1">IF(B40="","",IF(K41&lt;1,0,ROUND(K41,0)))</f>
        <v/>
      </c>
    </row>
    <row r="42" spans="1:12" ht="12.75" customHeight="1" thickBot="1" x14ac:dyDescent="0.25">
      <c r="A42" s="642">
        <f>Notenbogen!A37</f>
        <v>17</v>
      </c>
      <c r="B42" s="528" t="str">
        <f ca="1">+AP!B22</f>
        <v/>
      </c>
      <c r="C42" s="678" t="str">
        <f ca="1">Notenbogen!Y38</f>
        <v/>
      </c>
      <c r="D42" s="680" t="str">
        <f ca="1">Notenbogen!Z38</f>
        <v/>
      </c>
      <c r="E42" s="684" t="str">
        <f ca="1">Notenbogen!AA38</f>
        <v/>
      </c>
      <c r="F42" s="682" t="str">
        <f ca="1">Notenbogen!AA37</f>
        <v/>
      </c>
      <c r="G42" s="488" t="str">
        <f ca="1">'Eingabe Abitur'!U43</f>
        <v/>
      </c>
      <c r="H42" s="686" t="str">
        <f ca="1">'Eingabe Abitur'!AA43</f>
        <v/>
      </c>
      <c r="I42" s="487" t="str">
        <f ca="1">'Eingabe Abitur'!AB43</f>
        <v/>
      </c>
      <c r="J42" s="486" t="str">
        <f ca="1">'Eingabe Abitur'!AC43</f>
        <v/>
      </c>
      <c r="K42" s="480" t="str">
        <f ca="1">IF(B42="","",ROUNDUP(AVERAGE(E42,I42),2))</f>
        <v/>
      </c>
      <c r="L42" s="479" t="str">
        <f ca="1">IF(B42="","",IF(K42&lt;1,0,ROUND(K42,0)))</f>
        <v/>
      </c>
    </row>
    <row r="43" spans="1:12" ht="13.5" customHeight="1" thickBot="1" x14ac:dyDescent="0.25">
      <c r="A43" s="643"/>
      <c r="B43" s="529"/>
      <c r="C43" s="679"/>
      <c r="D43" s="681"/>
      <c r="E43" s="685"/>
      <c r="F43" s="683"/>
      <c r="G43" s="488" t="str">
        <f ca="1">'Eingabe Abitur'!U44</f>
        <v/>
      </c>
      <c r="H43" s="687"/>
      <c r="I43" s="487" t="str">
        <f ca="1">'Eingabe Abitur'!AB44</f>
        <v/>
      </c>
      <c r="J43" s="486" t="str">
        <f ca="1">'Eingabe Abitur'!AC44</f>
        <v/>
      </c>
      <c r="K43" s="478" t="str">
        <f ca="1">IF(B42="","",ROUNDUP(AVERAGE(E42,I43),2))</f>
        <v/>
      </c>
      <c r="L43" s="477" t="str">
        <f ca="1">IF(B42="","",IF(K43&lt;1,0,ROUND(K43,0)))</f>
        <v/>
      </c>
    </row>
    <row r="44" spans="1:12" ht="12.75" customHeight="1" thickBot="1" x14ac:dyDescent="0.25">
      <c r="A44" s="652">
        <f>Notenbogen!A39</f>
        <v>18</v>
      </c>
      <c r="B44" s="470" t="str">
        <f ca="1">+AP!B23</f>
        <v/>
      </c>
      <c r="C44" s="678" t="str">
        <f ca="1">Notenbogen!Y40</f>
        <v/>
      </c>
      <c r="D44" s="680" t="str">
        <f ca="1">Notenbogen!Z40</f>
        <v/>
      </c>
      <c r="E44" s="684" t="str">
        <f ca="1">Notenbogen!AA40</f>
        <v/>
      </c>
      <c r="F44" s="682" t="str">
        <f ca="1">Notenbogen!AA39</f>
        <v/>
      </c>
      <c r="G44" s="488" t="str">
        <f ca="1">'Eingabe Abitur'!U45</f>
        <v/>
      </c>
      <c r="H44" s="686" t="str">
        <f ca="1">'Eingabe Abitur'!AA45</f>
        <v/>
      </c>
      <c r="I44" s="487" t="str">
        <f ca="1">'Eingabe Abitur'!AB45</f>
        <v/>
      </c>
      <c r="J44" s="486" t="str">
        <f ca="1">'Eingabe Abitur'!AC45</f>
        <v/>
      </c>
      <c r="K44" s="480" t="str">
        <f ca="1">IF(B44="","",ROUNDUP(AVERAGE(E44,I44),2))</f>
        <v/>
      </c>
      <c r="L44" s="479" t="str">
        <f ca="1">IF(B44="","",IF(K44&lt;1,0,ROUND(K44,0)))</f>
        <v/>
      </c>
    </row>
    <row r="45" spans="1:12" ht="13.5" customHeight="1" thickBot="1" x14ac:dyDescent="0.25">
      <c r="A45" s="653"/>
      <c r="B45" s="471"/>
      <c r="C45" s="679"/>
      <c r="D45" s="681"/>
      <c r="E45" s="685"/>
      <c r="F45" s="683"/>
      <c r="G45" s="488" t="str">
        <f ca="1">'Eingabe Abitur'!U46</f>
        <v/>
      </c>
      <c r="H45" s="687"/>
      <c r="I45" s="487" t="str">
        <f ca="1">'Eingabe Abitur'!AB46</f>
        <v/>
      </c>
      <c r="J45" s="486" t="str">
        <f ca="1">'Eingabe Abitur'!AC46</f>
        <v/>
      </c>
      <c r="K45" s="478" t="str">
        <f ca="1">IF(B44="","",ROUNDUP(AVERAGE(E44,I45),2))</f>
        <v/>
      </c>
      <c r="L45" s="477" t="str">
        <f ca="1">IF(B44="","",IF(K45&lt;1,0,ROUND(K45,0)))</f>
        <v/>
      </c>
    </row>
    <row r="46" spans="1:12" ht="12.75" customHeight="1" thickBot="1" x14ac:dyDescent="0.25">
      <c r="A46" s="642">
        <f>Notenbogen!A41</f>
        <v>19</v>
      </c>
      <c r="B46" s="528" t="str">
        <f ca="1">+AP!B24</f>
        <v/>
      </c>
      <c r="C46" s="678" t="str">
        <f ca="1">Notenbogen!Y42</f>
        <v/>
      </c>
      <c r="D46" s="680" t="str">
        <f ca="1">Notenbogen!Z42</f>
        <v/>
      </c>
      <c r="E46" s="684" t="str">
        <f ca="1">Notenbogen!AA42</f>
        <v/>
      </c>
      <c r="F46" s="682" t="str">
        <f ca="1">Notenbogen!AA41</f>
        <v/>
      </c>
      <c r="G46" s="488" t="str">
        <f ca="1">'Eingabe Abitur'!U47</f>
        <v/>
      </c>
      <c r="H46" s="686" t="str">
        <f ca="1">'Eingabe Abitur'!AA47</f>
        <v/>
      </c>
      <c r="I46" s="487" t="str">
        <f ca="1">'Eingabe Abitur'!AB47</f>
        <v/>
      </c>
      <c r="J46" s="486" t="str">
        <f ca="1">'Eingabe Abitur'!AC47</f>
        <v/>
      </c>
      <c r="K46" s="480" t="str">
        <f ca="1">IF(B46="","",ROUNDUP(AVERAGE(E46,I46),2))</f>
        <v/>
      </c>
      <c r="L46" s="479" t="str">
        <f ca="1">IF(B46="","",IF(K46&lt;1,0,ROUND(K46,0)))</f>
        <v/>
      </c>
    </row>
    <row r="47" spans="1:12" ht="13.5" customHeight="1" thickBot="1" x14ac:dyDescent="0.25">
      <c r="A47" s="643"/>
      <c r="B47" s="529"/>
      <c r="C47" s="679"/>
      <c r="D47" s="681"/>
      <c r="E47" s="685"/>
      <c r="F47" s="683"/>
      <c r="G47" s="488" t="str">
        <f ca="1">'Eingabe Abitur'!U48</f>
        <v/>
      </c>
      <c r="H47" s="687"/>
      <c r="I47" s="487" t="str">
        <f ca="1">'Eingabe Abitur'!AB48</f>
        <v/>
      </c>
      <c r="J47" s="486" t="str">
        <f ca="1">'Eingabe Abitur'!AC48</f>
        <v/>
      </c>
      <c r="K47" s="478" t="str">
        <f ca="1">IF(B46="","",ROUNDUP(AVERAGE(E46,I47),2))</f>
        <v/>
      </c>
      <c r="L47" s="477" t="str">
        <f ca="1">IF(B46="","",IF(K47&lt;1,0,ROUND(K47,0)))</f>
        <v/>
      </c>
    </row>
    <row r="48" spans="1:12" ht="12.75" customHeight="1" thickBot="1" x14ac:dyDescent="0.25">
      <c r="A48" s="652">
        <f>Notenbogen!A43</f>
        <v>20</v>
      </c>
      <c r="B48" s="470" t="str">
        <f ca="1">+AP!B25</f>
        <v/>
      </c>
      <c r="C48" s="678" t="str">
        <f ca="1">Notenbogen!Y44</f>
        <v/>
      </c>
      <c r="D48" s="680" t="str">
        <f ca="1">Notenbogen!Z44</f>
        <v/>
      </c>
      <c r="E48" s="684" t="str">
        <f ca="1">Notenbogen!AA44</f>
        <v/>
      </c>
      <c r="F48" s="682" t="str">
        <f ca="1">Notenbogen!AA43</f>
        <v/>
      </c>
      <c r="G48" s="488" t="str">
        <f ca="1">'Eingabe Abitur'!U49</f>
        <v/>
      </c>
      <c r="H48" s="686" t="str">
        <f ca="1">'Eingabe Abitur'!AA49</f>
        <v/>
      </c>
      <c r="I48" s="487" t="str">
        <f ca="1">'Eingabe Abitur'!AB49</f>
        <v/>
      </c>
      <c r="J48" s="486" t="str">
        <f ca="1">'Eingabe Abitur'!AC49</f>
        <v/>
      </c>
      <c r="K48" s="480" t="str">
        <f ca="1">IF(B48="","",ROUNDUP(AVERAGE(E48,I48),2))</f>
        <v/>
      </c>
      <c r="L48" s="479" t="str">
        <f ca="1">IF(B48="","",IF(K48&lt;1,0,ROUND(K48,0)))</f>
        <v/>
      </c>
    </row>
    <row r="49" spans="1:12" ht="13.5" customHeight="1" thickBot="1" x14ac:dyDescent="0.25">
      <c r="A49" s="653"/>
      <c r="B49" s="471"/>
      <c r="C49" s="679"/>
      <c r="D49" s="681"/>
      <c r="E49" s="685"/>
      <c r="F49" s="683"/>
      <c r="G49" s="488" t="str">
        <f ca="1">'Eingabe Abitur'!U50</f>
        <v/>
      </c>
      <c r="H49" s="687"/>
      <c r="I49" s="487" t="str">
        <f ca="1">'Eingabe Abitur'!AB50</f>
        <v/>
      </c>
      <c r="J49" s="486" t="str">
        <f ca="1">'Eingabe Abitur'!AC50</f>
        <v/>
      </c>
      <c r="K49" s="478" t="str">
        <f ca="1">IF(B48="","",ROUNDUP(AVERAGE(E48,I49),2))</f>
        <v/>
      </c>
      <c r="L49" s="477" t="str">
        <f ca="1">IF(B48="","",IF(K49&lt;1,0,ROUND(K49,0)))</f>
        <v/>
      </c>
    </row>
    <row r="50" spans="1:12" ht="12.75" customHeight="1" thickBot="1" x14ac:dyDescent="0.25">
      <c r="A50" s="642">
        <f>Notenbogen!A45</f>
        <v>21</v>
      </c>
      <c r="B50" s="528" t="str">
        <f ca="1">+AP!B26</f>
        <v/>
      </c>
      <c r="C50" s="678" t="str">
        <f ca="1">Notenbogen!Y46</f>
        <v/>
      </c>
      <c r="D50" s="680" t="str">
        <f ca="1">Notenbogen!Z46</f>
        <v/>
      </c>
      <c r="E50" s="684" t="str">
        <f ca="1">Notenbogen!AA46</f>
        <v/>
      </c>
      <c r="F50" s="682" t="str">
        <f ca="1">Notenbogen!AA45</f>
        <v/>
      </c>
      <c r="G50" s="488" t="str">
        <f ca="1">'Eingabe Abitur'!U51</f>
        <v/>
      </c>
      <c r="H50" s="686" t="str">
        <f ca="1">'Eingabe Abitur'!AA51</f>
        <v/>
      </c>
      <c r="I50" s="487" t="str">
        <f ca="1">'Eingabe Abitur'!AB51</f>
        <v/>
      </c>
      <c r="J50" s="486" t="str">
        <f ca="1">'Eingabe Abitur'!AC51</f>
        <v/>
      </c>
      <c r="K50" s="480" t="str">
        <f ca="1">IF(B50="","",ROUNDUP(AVERAGE(E50,I50),2))</f>
        <v/>
      </c>
      <c r="L50" s="479" t="str">
        <f ca="1">IF(B50="","",IF(K50&lt;1,0,ROUND(K50,0)))</f>
        <v/>
      </c>
    </row>
    <row r="51" spans="1:12" ht="13.5" customHeight="1" thickBot="1" x14ac:dyDescent="0.25">
      <c r="A51" s="643"/>
      <c r="B51" s="529"/>
      <c r="C51" s="679"/>
      <c r="D51" s="681"/>
      <c r="E51" s="685"/>
      <c r="F51" s="683"/>
      <c r="G51" s="488" t="str">
        <f ca="1">'Eingabe Abitur'!U52</f>
        <v/>
      </c>
      <c r="H51" s="687"/>
      <c r="I51" s="487" t="str">
        <f ca="1">'Eingabe Abitur'!AB52</f>
        <v/>
      </c>
      <c r="J51" s="486" t="str">
        <f ca="1">'Eingabe Abitur'!AC52</f>
        <v/>
      </c>
      <c r="K51" s="478" t="str">
        <f ca="1">IF(B50="","",ROUNDUP(AVERAGE(E50,I51),2))</f>
        <v/>
      </c>
      <c r="L51" s="477" t="str">
        <f ca="1">IF(B50="","",IF(K51&lt;1,0,ROUND(K51,0)))</f>
        <v/>
      </c>
    </row>
    <row r="52" spans="1:12" ht="12.75" customHeight="1" thickBot="1" x14ac:dyDescent="0.25">
      <c r="A52" s="652">
        <f>Notenbogen!A47</f>
        <v>22</v>
      </c>
      <c r="B52" s="470" t="str">
        <f ca="1">+AP!B27</f>
        <v/>
      </c>
      <c r="C52" s="678" t="str">
        <f ca="1">Notenbogen!Y48</f>
        <v/>
      </c>
      <c r="D52" s="680" t="str">
        <f ca="1">Notenbogen!Z48</f>
        <v/>
      </c>
      <c r="E52" s="684" t="str">
        <f ca="1">Notenbogen!AA48</f>
        <v/>
      </c>
      <c r="F52" s="682" t="str">
        <f ca="1">Notenbogen!AA47</f>
        <v/>
      </c>
      <c r="G52" s="488" t="str">
        <f ca="1">'Eingabe Abitur'!U53</f>
        <v/>
      </c>
      <c r="H52" s="686" t="str">
        <f ca="1">'Eingabe Abitur'!AA53</f>
        <v/>
      </c>
      <c r="I52" s="487" t="str">
        <f ca="1">'Eingabe Abitur'!AB53</f>
        <v/>
      </c>
      <c r="J52" s="486" t="str">
        <f ca="1">'Eingabe Abitur'!AC53</f>
        <v/>
      </c>
      <c r="K52" s="480" t="str">
        <f ca="1">IF(B52="","",ROUNDUP(AVERAGE(E52,I52),2))</f>
        <v/>
      </c>
      <c r="L52" s="479" t="str">
        <f ca="1">IF(B52="","",IF(K52&lt;1,0,ROUND(K52,0)))</f>
        <v/>
      </c>
    </row>
    <row r="53" spans="1:12" ht="13.5" customHeight="1" thickBot="1" x14ac:dyDescent="0.25">
      <c r="A53" s="653"/>
      <c r="B53" s="471"/>
      <c r="C53" s="679"/>
      <c r="D53" s="681"/>
      <c r="E53" s="685"/>
      <c r="F53" s="683"/>
      <c r="G53" s="488" t="str">
        <f ca="1">'Eingabe Abitur'!U54</f>
        <v/>
      </c>
      <c r="H53" s="687"/>
      <c r="I53" s="487" t="str">
        <f ca="1">'Eingabe Abitur'!AB54</f>
        <v/>
      </c>
      <c r="J53" s="486" t="str">
        <f ca="1">'Eingabe Abitur'!AC54</f>
        <v/>
      </c>
      <c r="K53" s="478" t="str">
        <f ca="1">IF(B52="","",ROUNDUP(AVERAGE(E52,I53),2))</f>
        <v/>
      </c>
      <c r="L53" s="477" t="str">
        <f ca="1">IF(B52="","",IF(K53&lt;1,0,ROUND(K53,0)))</f>
        <v/>
      </c>
    </row>
    <row r="54" spans="1:12" ht="12.75" customHeight="1" thickBot="1" x14ac:dyDescent="0.25">
      <c r="A54" s="642">
        <f>Notenbogen!A49</f>
        <v>23</v>
      </c>
      <c r="B54" s="528" t="str">
        <f ca="1">+AP!B28</f>
        <v/>
      </c>
      <c r="C54" s="678" t="str">
        <f ca="1">Notenbogen!Y50</f>
        <v/>
      </c>
      <c r="D54" s="680" t="str">
        <f ca="1">Notenbogen!Z50</f>
        <v/>
      </c>
      <c r="E54" s="684" t="str">
        <f ca="1">Notenbogen!AA50</f>
        <v/>
      </c>
      <c r="F54" s="682" t="str">
        <f ca="1">Notenbogen!AA49</f>
        <v/>
      </c>
      <c r="G54" s="488" t="str">
        <f ca="1">'Eingabe Abitur'!U55</f>
        <v/>
      </c>
      <c r="H54" s="686" t="str">
        <f ca="1">'Eingabe Abitur'!AA55</f>
        <v/>
      </c>
      <c r="I54" s="487" t="str">
        <f ca="1">'Eingabe Abitur'!AB55</f>
        <v/>
      </c>
      <c r="J54" s="486" t="str">
        <f ca="1">'Eingabe Abitur'!AC55</f>
        <v/>
      </c>
      <c r="K54" s="480" t="str">
        <f ca="1">IF(B54="","",ROUNDUP(AVERAGE(E54,I54),2))</f>
        <v/>
      </c>
      <c r="L54" s="479" t="str">
        <f ca="1">IF(B54="","",IF(K54&lt;1,0,ROUND(K54,0)))</f>
        <v/>
      </c>
    </row>
    <row r="55" spans="1:12" ht="13.5" customHeight="1" thickBot="1" x14ac:dyDescent="0.25">
      <c r="A55" s="643"/>
      <c r="B55" s="529"/>
      <c r="C55" s="679"/>
      <c r="D55" s="681"/>
      <c r="E55" s="685"/>
      <c r="F55" s="683"/>
      <c r="G55" s="488" t="str">
        <f ca="1">'Eingabe Abitur'!U56</f>
        <v/>
      </c>
      <c r="H55" s="687"/>
      <c r="I55" s="487" t="str">
        <f ca="1">'Eingabe Abitur'!AB56</f>
        <v/>
      </c>
      <c r="J55" s="486" t="str">
        <f ca="1">'Eingabe Abitur'!AC56</f>
        <v/>
      </c>
      <c r="K55" s="478" t="str">
        <f ca="1">IF(B54="","",ROUNDUP(AVERAGE(E54,I55),2))</f>
        <v/>
      </c>
      <c r="L55" s="477" t="str">
        <f ca="1">IF(B54="","",IF(K55&lt;1,0,ROUND(K55,0)))</f>
        <v/>
      </c>
    </row>
    <row r="56" spans="1:12" ht="12.75" customHeight="1" thickBot="1" x14ac:dyDescent="0.25">
      <c r="A56" s="652">
        <f>Notenbogen!A51</f>
        <v>24</v>
      </c>
      <c r="B56" s="470" t="str">
        <f ca="1">+AP!B29</f>
        <v/>
      </c>
      <c r="C56" s="678" t="str">
        <f ca="1">Notenbogen!Y52</f>
        <v/>
      </c>
      <c r="D56" s="680" t="str">
        <f ca="1">Notenbogen!Z52</f>
        <v/>
      </c>
      <c r="E56" s="684" t="str">
        <f ca="1">Notenbogen!AA52</f>
        <v/>
      </c>
      <c r="F56" s="682" t="str">
        <f ca="1">Notenbogen!AA51</f>
        <v/>
      </c>
      <c r="G56" s="488" t="str">
        <f ca="1">'Eingabe Abitur'!U57</f>
        <v/>
      </c>
      <c r="H56" s="686" t="str">
        <f ca="1">'Eingabe Abitur'!AA57</f>
        <v/>
      </c>
      <c r="I56" s="487" t="str">
        <f ca="1">'Eingabe Abitur'!AB57</f>
        <v/>
      </c>
      <c r="J56" s="486" t="str">
        <f ca="1">'Eingabe Abitur'!AC57</f>
        <v/>
      </c>
      <c r="K56" s="480" t="str">
        <f ca="1">IF(B56="","",ROUNDUP(AVERAGE(E56,I56),2))</f>
        <v/>
      </c>
      <c r="L56" s="479" t="str">
        <f ca="1">IF(B56="","",IF(K56&lt;1,0,ROUND(K56,0)))</f>
        <v/>
      </c>
    </row>
    <row r="57" spans="1:12" ht="13.5" customHeight="1" thickBot="1" x14ac:dyDescent="0.25">
      <c r="A57" s="653"/>
      <c r="B57" s="471"/>
      <c r="C57" s="679"/>
      <c r="D57" s="681"/>
      <c r="E57" s="685"/>
      <c r="F57" s="683"/>
      <c r="G57" s="488" t="str">
        <f ca="1">'Eingabe Abitur'!U58</f>
        <v/>
      </c>
      <c r="H57" s="687"/>
      <c r="I57" s="487" t="str">
        <f ca="1">'Eingabe Abitur'!AB58</f>
        <v/>
      </c>
      <c r="J57" s="486" t="str">
        <f ca="1">'Eingabe Abitur'!AC58</f>
        <v/>
      </c>
      <c r="K57" s="478" t="str">
        <f ca="1">IF(B56="","",ROUNDUP(AVERAGE(E56,I57),2))</f>
        <v/>
      </c>
      <c r="L57" s="477" t="str">
        <f ca="1">IF(B56="","",IF(K57&lt;1,0,ROUND(K57,0)))</f>
        <v/>
      </c>
    </row>
    <row r="58" spans="1:12" ht="12.75" customHeight="1" thickBot="1" x14ac:dyDescent="0.25">
      <c r="A58" s="642">
        <f>Notenbogen!A53</f>
        <v>25</v>
      </c>
      <c r="B58" s="528" t="str">
        <f ca="1">+AP!B30</f>
        <v/>
      </c>
      <c r="C58" s="678" t="str">
        <f ca="1">Notenbogen!Y54</f>
        <v/>
      </c>
      <c r="D58" s="680" t="str">
        <f ca="1">Notenbogen!Z54</f>
        <v/>
      </c>
      <c r="E58" s="684" t="str">
        <f ca="1">Notenbogen!AA54</f>
        <v/>
      </c>
      <c r="F58" s="682" t="str">
        <f ca="1">Notenbogen!AA53</f>
        <v/>
      </c>
      <c r="G58" s="488" t="str">
        <f ca="1">'Eingabe Abitur'!U59</f>
        <v/>
      </c>
      <c r="H58" s="686" t="str">
        <f ca="1">'Eingabe Abitur'!AA59</f>
        <v/>
      </c>
      <c r="I58" s="487" t="str">
        <f ca="1">'Eingabe Abitur'!AB59</f>
        <v/>
      </c>
      <c r="J58" s="486" t="str">
        <f ca="1">'Eingabe Abitur'!AC59</f>
        <v/>
      </c>
      <c r="K58" s="480" t="str">
        <f ca="1">IF(B58="","",ROUNDUP(AVERAGE(E58,I58),2))</f>
        <v/>
      </c>
      <c r="L58" s="479" t="str">
        <f ca="1">IF(B58="","",IF(K58&lt;1,0,ROUND(K58,0)))</f>
        <v/>
      </c>
    </row>
    <row r="59" spans="1:12" ht="13.5" customHeight="1" thickBot="1" x14ac:dyDescent="0.25">
      <c r="A59" s="643"/>
      <c r="B59" s="529"/>
      <c r="C59" s="679"/>
      <c r="D59" s="681"/>
      <c r="E59" s="685"/>
      <c r="F59" s="683"/>
      <c r="G59" s="488" t="str">
        <f ca="1">'Eingabe Abitur'!U60</f>
        <v/>
      </c>
      <c r="H59" s="687"/>
      <c r="I59" s="487" t="str">
        <f ca="1">'Eingabe Abitur'!AB60</f>
        <v/>
      </c>
      <c r="J59" s="486" t="str">
        <f ca="1">'Eingabe Abitur'!AC60</f>
        <v/>
      </c>
      <c r="K59" s="478" t="str">
        <f ca="1">IF(B58="","",ROUNDUP(AVERAGE(E58,I59),2))</f>
        <v/>
      </c>
      <c r="L59" s="477" t="str">
        <f ca="1">IF(B58="","",IF(K59&lt;1,0,ROUND(K59,0)))</f>
        <v/>
      </c>
    </row>
    <row r="60" spans="1:12" ht="12.75" customHeight="1" thickBot="1" x14ac:dyDescent="0.25">
      <c r="A60" s="652">
        <f>Notenbogen!A55</f>
        <v>26</v>
      </c>
      <c r="B60" s="470" t="str">
        <f ca="1">+AP!B31</f>
        <v/>
      </c>
      <c r="C60" s="678" t="str">
        <f ca="1">Notenbogen!Y56</f>
        <v/>
      </c>
      <c r="D60" s="680" t="str">
        <f ca="1">Notenbogen!Z56</f>
        <v/>
      </c>
      <c r="E60" s="684" t="str">
        <f ca="1">Notenbogen!AA56</f>
        <v/>
      </c>
      <c r="F60" s="682" t="str">
        <f ca="1">Notenbogen!AA55</f>
        <v/>
      </c>
      <c r="G60" s="488" t="str">
        <f ca="1">'Eingabe Abitur'!U61</f>
        <v/>
      </c>
      <c r="H60" s="686" t="str">
        <f ca="1">'Eingabe Abitur'!AA61</f>
        <v/>
      </c>
      <c r="I60" s="487" t="str">
        <f ca="1">'Eingabe Abitur'!AB61</f>
        <v/>
      </c>
      <c r="J60" s="486" t="str">
        <f ca="1">'Eingabe Abitur'!AC61</f>
        <v/>
      </c>
      <c r="K60" s="480" t="str">
        <f ca="1">IF(B60="","",ROUNDUP(AVERAGE(E60,I60),2))</f>
        <v/>
      </c>
      <c r="L60" s="479" t="str">
        <f ca="1">IF(B60="","",IF(K60&lt;1,0,ROUND(K60,0)))</f>
        <v/>
      </c>
    </row>
    <row r="61" spans="1:12" ht="13.5" customHeight="1" thickBot="1" x14ac:dyDescent="0.25">
      <c r="A61" s="653"/>
      <c r="B61" s="471"/>
      <c r="C61" s="679"/>
      <c r="D61" s="681"/>
      <c r="E61" s="685"/>
      <c r="F61" s="683"/>
      <c r="G61" s="488" t="str">
        <f ca="1">'Eingabe Abitur'!U62</f>
        <v/>
      </c>
      <c r="H61" s="687"/>
      <c r="I61" s="487" t="str">
        <f ca="1">'Eingabe Abitur'!AB62</f>
        <v/>
      </c>
      <c r="J61" s="486" t="str">
        <f ca="1">'Eingabe Abitur'!AC62</f>
        <v/>
      </c>
      <c r="K61" s="478" t="str">
        <f ca="1">IF(B60="","",ROUNDUP(AVERAGE(E60,I61),2))</f>
        <v/>
      </c>
      <c r="L61" s="477" t="str">
        <f ca="1">IF(B60="","",IF(K61&lt;1,0,ROUND(K61,0)))</f>
        <v/>
      </c>
    </row>
    <row r="62" spans="1:12" ht="12.75" customHeight="1" thickBot="1" x14ac:dyDescent="0.25">
      <c r="A62" s="642">
        <f>Notenbogen!A57</f>
        <v>27</v>
      </c>
      <c r="B62" s="528" t="str">
        <f ca="1">+AP!B32</f>
        <v/>
      </c>
      <c r="C62" s="678" t="str">
        <f ca="1">Notenbogen!Y58</f>
        <v/>
      </c>
      <c r="D62" s="680" t="str">
        <f ca="1">Notenbogen!Z58</f>
        <v/>
      </c>
      <c r="E62" s="684" t="str">
        <f ca="1">Notenbogen!AA58</f>
        <v/>
      </c>
      <c r="F62" s="682" t="str">
        <f ca="1">Notenbogen!AA57</f>
        <v/>
      </c>
      <c r="G62" s="488" t="str">
        <f ca="1">'Eingabe Abitur'!U63</f>
        <v/>
      </c>
      <c r="H62" s="686" t="str">
        <f ca="1">'Eingabe Abitur'!AA63</f>
        <v/>
      </c>
      <c r="I62" s="487" t="str">
        <f ca="1">'Eingabe Abitur'!AB63</f>
        <v/>
      </c>
      <c r="J62" s="486" t="str">
        <f ca="1">'Eingabe Abitur'!AC63</f>
        <v/>
      </c>
      <c r="K62" s="480" t="str">
        <f ca="1">IF(B62="","",ROUNDUP(AVERAGE(E62,I62),2))</f>
        <v/>
      </c>
      <c r="L62" s="479" t="str">
        <f ca="1">IF(B62="","",IF(K62&lt;1,0,ROUND(K62,0)))</f>
        <v/>
      </c>
    </row>
    <row r="63" spans="1:12" ht="13.5" customHeight="1" thickBot="1" x14ac:dyDescent="0.25">
      <c r="A63" s="643"/>
      <c r="B63" s="529"/>
      <c r="C63" s="679"/>
      <c r="D63" s="681"/>
      <c r="E63" s="685"/>
      <c r="F63" s="683"/>
      <c r="G63" s="488" t="str">
        <f ca="1">'Eingabe Abitur'!U64</f>
        <v/>
      </c>
      <c r="H63" s="687"/>
      <c r="I63" s="487" t="str">
        <f ca="1">'Eingabe Abitur'!AB64</f>
        <v/>
      </c>
      <c r="J63" s="486" t="str">
        <f ca="1">'Eingabe Abitur'!AC64</f>
        <v/>
      </c>
      <c r="K63" s="478" t="str">
        <f ca="1">IF(B62="","",ROUNDUP(AVERAGE(E62,I63),2))</f>
        <v/>
      </c>
      <c r="L63" s="477" t="str">
        <f ca="1">IF(B62="","",IF(K63&lt;1,0,ROUND(K63,0)))</f>
        <v/>
      </c>
    </row>
    <row r="64" spans="1:12" ht="12.75" customHeight="1" thickBot="1" x14ac:dyDescent="0.25">
      <c r="A64" s="652">
        <f>Notenbogen!A59</f>
        <v>28</v>
      </c>
      <c r="B64" s="470" t="str">
        <f ca="1">+AP!B33</f>
        <v/>
      </c>
      <c r="C64" s="678" t="str">
        <f ca="1">Notenbogen!Y60</f>
        <v/>
      </c>
      <c r="D64" s="680" t="str">
        <f ca="1">Notenbogen!Z60</f>
        <v/>
      </c>
      <c r="E64" s="684" t="str">
        <f ca="1">Notenbogen!AA60</f>
        <v/>
      </c>
      <c r="F64" s="682" t="str">
        <f ca="1">Notenbogen!AA59</f>
        <v/>
      </c>
      <c r="G64" s="488" t="str">
        <f ca="1">'Eingabe Abitur'!U65</f>
        <v/>
      </c>
      <c r="H64" s="686" t="str">
        <f ca="1">'Eingabe Abitur'!AA65</f>
        <v/>
      </c>
      <c r="I64" s="487" t="str">
        <f ca="1">'Eingabe Abitur'!AB65</f>
        <v/>
      </c>
      <c r="J64" s="486" t="str">
        <f ca="1">'Eingabe Abitur'!AC65</f>
        <v/>
      </c>
      <c r="K64" s="480" t="str">
        <f ca="1">IF(B64="","",ROUNDUP(AVERAGE(E64,I64),2))</f>
        <v/>
      </c>
      <c r="L64" s="479" t="str">
        <f ca="1">IF(B64="","",IF(K64&lt;1,0,ROUND(K64,0)))</f>
        <v/>
      </c>
    </row>
    <row r="65" spans="1:12" ht="13.5" customHeight="1" thickBot="1" x14ac:dyDescent="0.25">
      <c r="A65" s="653"/>
      <c r="B65" s="471"/>
      <c r="C65" s="679"/>
      <c r="D65" s="681"/>
      <c r="E65" s="685"/>
      <c r="F65" s="683"/>
      <c r="G65" s="488" t="str">
        <f ca="1">'Eingabe Abitur'!U66</f>
        <v/>
      </c>
      <c r="H65" s="687"/>
      <c r="I65" s="487" t="str">
        <f ca="1">'Eingabe Abitur'!AB66</f>
        <v/>
      </c>
      <c r="J65" s="486" t="str">
        <f ca="1">'Eingabe Abitur'!AC66</f>
        <v/>
      </c>
      <c r="K65" s="478" t="str">
        <f ca="1">IF(B64="","",ROUNDUP(AVERAGE(E64,I65),2))</f>
        <v/>
      </c>
      <c r="L65" s="477" t="str">
        <f ca="1">IF(B64="","",IF(K65&lt;1,0,ROUND(K65,0)))</f>
        <v/>
      </c>
    </row>
    <row r="66" spans="1:12" ht="12.75" customHeight="1" thickBot="1" x14ac:dyDescent="0.25">
      <c r="A66" s="642">
        <f>Notenbogen!A61</f>
        <v>29</v>
      </c>
      <c r="B66" s="528" t="str">
        <f ca="1">+AP!B34</f>
        <v/>
      </c>
      <c r="C66" s="678" t="str">
        <f ca="1">Notenbogen!Y62</f>
        <v/>
      </c>
      <c r="D66" s="680" t="str">
        <f ca="1">Notenbogen!Z62</f>
        <v/>
      </c>
      <c r="E66" s="684" t="str">
        <f ca="1">Notenbogen!AA62</f>
        <v/>
      </c>
      <c r="F66" s="682" t="str">
        <f ca="1">Notenbogen!AA61</f>
        <v/>
      </c>
      <c r="G66" s="488" t="str">
        <f ca="1">'Eingabe Abitur'!U67</f>
        <v/>
      </c>
      <c r="H66" s="686" t="str">
        <f ca="1">'Eingabe Abitur'!AA67</f>
        <v/>
      </c>
      <c r="I66" s="487" t="str">
        <f ca="1">'Eingabe Abitur'!AB67</f>
        <v/>
      </c>
      <c r="J66" s="486" t="str">
        <f ca="1">'Eingabe Abitur'!AC67</f>
        <v/>
      </c>
      <c r="K66" s="480" t="str">
        <f ca="1">IF(B66="","",ROUNDUP(AVERAGE(E66,I66),2))</f>
        <v/>
      </c>
      <c r="L66" s="479" t="str">
        <f ca="1">IF(B66="","",IF(K66&lt;1,0,ROUND(K66,0)))</f>
        <v/>
      </c>
    </row>
    <row r="67" spans="1:12" ht="13.5" customHeight="1" thickBot="1" x14ac:dyDescent="0.25">
      <c r="A67" s="643"/>
      <c r="B67" s="529"/>
      <c r="C67" s="679"/>
      <c r="D67" s="681"/>
      <c r="E67" s="685"/>
      <c r="F67" s="683"/>
      <c r="G67" s="488" t="str">
        <f ca="1">'Eingabe Abitur'!U68</f>
        <v/>
      </c>
      <c r="H67" s="687"/>
      <c r="I67" s="487" t="str">
        <f ca="1">'Eingabe Abitur'!AB68</f>
        <v/>
      </c>
      <c r="J67" s="486" t="str">
        <f ca="1">'Eingabe Abitur'!AC68</f>
        <v/>
      </c>
      <c r="K67" s="478" t="str">
        <f ca="1">IF(B66="","",ROUNDUP(AVERAGE(E66,I67),2))</f>
        <v/>
      </c>
      <c r="L67" s="477" t="str">
        <f ca="1">IF(B66="","",IF(K67&lt;1,0,ROUND(K67,0)))</f>
        <v/>
      </c>
    </row>
    <row r="68" spans="1:12" ht="12.75" customHeight="1" thickBot="1" x14ac:dyDescent="0.25">
      <c r="A68" s="652">
        <f>Notenbogen!A63</f>
        <v>30</v>
      </c>
      <c r="B68" s="470" t="str">
        <f ca="1">+AP!B35</f>
        <v/>
      </c>
      <c r="C68" s="678" t="str">
        <f ca="1">Notenbogen!Y64</f>
        <v/>
      </c>
      <c r="D68" s="680" t="str">
        <f ca="1">Notenbogen!Z64</f>
        <v/>
      </c>
      <c r="E68" s="684" t="str">
        <f ca="1">Notenbogen!AA64</f>
        <v/>
      </c>
      <c r="F68" s="682" t="str">
        <f ca="1">Notenbogen!AA63</f>
        <v/>
      </c>
      <c r="G68" s="488" t="str">
        <f ca="1">'Eingabe Abitur'!U69</f>
        <v/>
      </c>
      <c r="H68" s="686" t="str">
        <f ca="1">'Eingabe Abitur'!AA69</f>
        <v/>
      </c>
      <c r="I68" s="487" t="str">
        <f ca="1">'Eingabe Abitur'!AB69</f>
        <v/>
      </c>
      <c r="J68" s="486" t="str">
        <f ca="1">'Eingabe Abitur'!AC69</f>
        <v/>
      </c>
      <c r="K68" s="480" t="str">
        <f ca="1">IF(B68="","",ROUNDUP(AVERAGE(E68,I68),2))</f>
        <v/>
      </c>
      <c r="L68" s="479" t="str">
        <f ca="1">IF(B68="","",IF(K68&lt;1,0,ROUND(K68,0)))</f>
        <v/>
      </c>
    </row>
    <row r="69" spans="1:12" ht="13.5" customHeight="1" thickBot="1" x14ac:dyDescent="0.25">
      <c r="A69" s="653"/>
      <c r="B69" s="471"/>
      <c r="C69" s="679"/>
      <c r="D69" s="681"/>
      <c r="E69" s="685"/>
      <c r="F69" s="683"/>
      <c r="G69" s="488" t="str">
        <f ca="1">'Eingabe Abitur'!U70</f>
        <v/>
      </c>
      <c r="H69" s="687"/>
      <c r="I69" s="487" t="str">
        <f ca="1">'Eingabe Abitur'!AB70</f>
        <v/>
      </c>
      <c r="J69" s="486" t="str">
        <f ca="1">'Eingabe Abitur'!AC70</f>
        <v/>
      </c>
      <c r="K69" s="478" t="str">
        <f ca="1">IF(B68="","",ROUNDUP(AVERAGE(E68,I69),2))</f>
        <v/>
      </c>
      <c r="L69" s="477" t="str">
        <f ca="1">IF(B68="","",IF(K69&lt;1,0,ROUND(K69,0)))</f>
        <v/>
      </c>
    </row>
    <row r="70" spans="1:12" ht="12.75" customHeight="1" thickBot="1" x14ac:dyDescent="0.25">
      <c r="A70" s="642">
        <f>Notenbogen!A65</f>
        <v>31</v>
      </c>
      <c r="B70" s="528" t="str">
        <f ca="1">+AP!B36</f>
        <v/>
      </c>
      <c r="C70" s="678" t="str">
        <f ca="1">Notenbogen!Y66</f>
        <v/>
      </c>
      <c r="D70" s="680" t="str">
        <f ca="1">Notenbogen!Z66</f>
        <v/>
      </c>
      <c r="E70" s="684" t="str">
        <f ca="1">Notenbogen!AA66</f>
        <v/>
      </c>
      <c r="F70" s="682" t="str">
        <f ca="1">Notenbogen!AA65</f>
        <v/>
      </c>
      <c r="G70" s="488" t="str">
        <f ca="1">'Eingabe Abitur'!U71</f>
        <v/>
      </c>
      <c r="H70" s="686" t="str">
        <f ca="1">'Eingabe Abitur'!AA71</f>
        <v/>
      </c>
      <c r="I70" s="487" t="str">
        <f ca="1">'Eingabe Abitur'!AB71</f>
        <v/>
      </c>
      <c r="J70" s="486" t="str">
        <f ca="1">'Eingabe Abitur'!AC71</f>
        <v/>
      </c>
      <c r="K70" s="480" t="str">
        <f ca="1">IF(B70="","",ROUNDUP(AVERAGE(E70,I70),2))</f>
        <v/>
      </c>
      <c r="L70" s="479" t="str">
        <f ca="1">IF(B70="","",IF(K70&lt;1,0,ROUND(K70,0)))</f>
        <v/>
      </c>
    </row>
    <row r="71" spans="1:12" ht="13.5" customHeight="1" thickBot="1" x14ac:dyDescent="0.25">
      <c r="A71" s="643"/>
      <c r="B71" s="529"/>
      <c r="C71" s="679"/>
      <c r="D71" s="681"/>
      <c r="E71" s="685"/>
      <c r="F71" s="683"/>
      <c r="G71" s="488" t="str">
        <f ca="1">'Eingabe Abitur'!U72</f>
        <v/>
      </c>
      <c r="H71" s="687"/>
      <c r="I71" s="487" t="str">
        <f ca="1">'Eingabe Abitur'!AB72</f>
        <v/>
      </c>
      <c r="J71" s="486" t="str">
        <f ca="1">'Eingabe Abitur'!AC72</f>
        <v/>
      </c>
      <c r="K71" s="478" t="str">
        <f ca="1">IF(B70="","",ROUNDUP(AVERAGE(E70,I71),2))</f>
        <v/>
      </c>
      <c r="L71" s="477" t="str">
        <f ca="1">IF(B70="","",IF(K71&lt;1,0,ROUND(K71,0)))</f>
        <v/>
      </c>
    </row>
    <row r="72" spans="1:12" ht="12.75" customHeight="1" thickBot="1" x14ac:dyDescent="0.25">
      <c r="A72" s="652">
        <f>Notenbogen!A67</f>
        <v>32</v>
      </c>
      <c r="B72" s="470" t="str">
        <f ca="1">+AP!B37</f>
        <v/>
      </c>
      <c r="C72" s="678" t="str">
        <f ca="1">Notenbogen!Y68</f>
        <v/>
      </c>
      <c r="D72" s="680" t="str">
        <f ca="1">Notenbogen!Z68</f>
        <v/>
      </c>
      <c r="E72" s="684" t="str">
        <f ca="1">Notenbogen!AA68</f>
        <v/>
      </c>
      <c r="F72" s="682" t="str">
        <f ca="1">Notenbogen!AA67</f>
        <v/>
      </c>
      <c r="G72" s="488" t="str">
        <f ca="1">'Eingabe Abitur'!U73</f>
        <v/>
      </c>
      <c r="H72" s="686" t="str">
        <f ca="1">'Eingabe Abitur'!AA73</f>
        <v/>
      </c>
      <c r="I72" s="487" t="str">
        <f ca="1">'Eingabe Abitur'!AB73</f>
        <v/>
      </c>
      <c r="J72" s="486" t="str">
        <f ca="1">'Eingabe Abitur'!AC73</f>
        <v/>
      </c>
      <c r="K72" s="480" t="str">
        <f ca="1">IF(B72="","",ROUNDUP(AVERAGE(E72,I72),2))</f>
        <v/>
      </c>
      <c r="L72" s="479" t="str">
        <f ca="1">IF(B72="","",IF(K72&lt;1,0,ROUND(K72,0)))</f>
        <v/>
      </c>
    </row>
    <row r="73" spans="1:12" ht="13.5" customHeight="1" thickBot="1" x14ac:dyDescent="0.25">
      <c r="A73" s="653"/>
      <c r="B73" s="471"/>
      <c r="C73" s="679"/>
      <c r="D73" s="681"/>
      <c r="E73" s="685"/>
      <c r="F73" s="683"/>
      <c r="G73" s="488" t="str">
        <f ca="1">'Eingabe Abitur'!U74</f>
        <v/>
      </c>
      <c r="H73" s="687"/>
      <c r="I73" s="487" t="str">
        <f ca="1">'Eingabe Abitur'!AB74</f>
        <v/>
      </c>
      <c r="J73" s="486" t="str">
        <f ca="1">'Eingabe Abitur'!AC74</f>
        <v/>
      </c>
      <c r="K73" s="478" t="str">
        <f ca="1">IF(B72="","",ROUNDUP(AVERAGE(E72,I73),2))</f>
        <v/>
      </c>
      <c r="L73" s="477" t="str">
        <f ca="1">IF(B72="","",IF(K73&lt;1,0,ROUND(K73,0)))</f>
        <v/>
      </c>
    </row>
    <row r="74" spans="1:12" ht="12.75" customHeight="1" thickBot="1" x14ac:dyDescent="0.25">
      <c r="A74" s="642">
        <f>Notenbogen!A69</f>
        <v>33</v>
      </c>
      <c r="B74" s="528" t="str">
        <f ca="1">+AP!B38</f>
        <v/>
      </c>
      <c r="C74" s="678" t="str">
        <f ca="1">Notenbogen!Y70</f>
        <v/>
      </c>
      <c r="D74" s="680" t="str">
        <f ca="1">Notenbogen!Z70</f>
        <v/>
      </c>
      <c r="E74" s="684" t="str">
        <f ca="1">Notenbogen!AA70</f>
        <v/>
      </c>
      <c r="F74" s="682" t="str">
        <f ca="1">Notenbogen!AA69</f>
        <v/>
      </c>
      <c r="G74" s="488" t="str">
        <f ca="1">'Eingabe Abitur'!U75</f>
        <v/>
      </c>
      <c r="H74" s="686" t="str">
        <f ca="1">'Eingabe Abitur'!AA75</f>
        <v/>
      </c>
      <c r="I74" s="487" t="str">
        <f ca="1">'Eingabe Abitur'!AB75</f>
        <v/>
      </c>
      <c r="J74" s="486" t="str">
        <f ca="1">'Eingabe Abitur'!AC75</f>
        <v/>
      </c>
      <c r="K74" s="480" t="str">
        <f ca="1">IF(B74="","",ROUNDUP(AVERAGE(E74,I74),2))</f>
        <v/>
      </c>
      <c r="L74" s="479" t="str">
        <f ca="1">IF(B74="","",IF(K74&lt;1,0,ROUND(K74,0)))</f>
        <v/>
      </c>
    </row>
    <row r="75" spans="1:12" ht="13.5" customHeight="1" thickBot="1" x14ac:dyDescent="0.25">
      <c r="A75" s="643"/>
      <c r="B75" s="529"/>
      <c r="C75" s="679"/>
      <c r="D75" s="681"/>
      <c r="E75" s="685"/>
      <c r="F75" s="683"/>
      <c r="G75" s="488" t="str">
        <f ca="1">'Eingabe Abitur'!U76</f>
        <v/>
      </c>
      <c r="H75" s="687"/>
      <c r="I75" s="487" t="str">
        <f ca="1">'Eingabe Abitur'!AB76</f>
        <v/>
      </c>
      <c r="J75" s="486" t="str">
        <f ca="1">'Eingabe Abitur'!AC76</f>
        <v/>
      </c>
      <c r="K75" s="478" t="str">
        <f ca="1">IF(B74="","",ROUNDUP(AVERAGE(E74,I75),2))</f>
        <v/>
      </c>
      <c r="L75" s="477" t="str">
        <f ca="1">IF(B74="","",IF(K75&lt;1,0,ROUND(K75,0)))</f>
        <v/>
      </c>
    </row>
    <row r="76" spans="1:12" ht="12.75" customHeight="1" thickBot="1" x14ac:dyDescent="0.25">
      <c r="A76" s="652">
        <f>Notenbogen!A71</f>
        <v>34</v>
      </c>
      <c r="B76" s="470" t="str">
        <f ca="1">+AP!B39</f>
        <v/>
      </c>
      <c r="C76" s="678" t="str">
        <f ca="1">Notenbogen!Y72</f>
        <v/>
      </c>
      <c r="D76" s="680" t="str">
        <f ca="1">Notenbogen!Z72</f>
        <v/>
      </c>
      <c r="E76" s="684" t="str">
        <f ca="1">Notenbogen!AA72</f>
        <v/>
      </c>
      <c r="F76" s="682" t="str">
        <f ca="1">Notenbogen!AA71</f>
        <v/>
      </c>
      <c r="G76" s="488" t="str">
        <f ca="1">'Eingabe Abitur'!U77</f>
        <v/>
      </c>
      <c r="H76" s="686" t="str">
        <f ca="1">'Eingabe Abitur'!AA77</f>
        <v/>
      </c>
      <c r="I76" s="487" t="str">
        <f ca="1">'Eingabe Abitur'!AB77</f>
        <v/>
      </c>
      <c r="J76" s="486" t="str">
        <f ca="1">'Eingabe Abitur'!AC77</f>
        <v/>
      </c>
      <c r="K76" s="480" t="str">
        <f ca="1">IF(B76="","",ROUNDUP(AVERAGE(E76,I76),2))</f>
        <v/>
      </c>
      <c r="L76" s="479" t="str">
        <f ca="1">IF(B76="","",IF(K76&lt;1,0,ROUND(K76,0)))</f>
        <v/>
      </c>
    </row>
    <row r="77" spans="1:12" ht="13.5" customHeight="1" thickBot="1" x14ac:dyDescent="0.25">
      <c r="A77" s="653"/>
      <c r="B77" s="471"/>
      <c r="C77" s="679"/>
      <c r="D77" s="681"/>
      <c r="E77" s="685"/>
      <c r="F77" s="683"/>
      <c r="G77" s="488" t="str">
        <f ca="1">'Eingabe Abitur'!U78</f>
        <v/>
      </c>
      <c r="H77" s="687"/>
      <c r="I77" s="487" t="str">
        <f ca="1">'Eingabe Abitur'!AB78</f>
        <v/>
      </c>
      <c r="J77" s="486" t="str">
        <f ca="1">'Eingabe Abitur'!AC78</f>
        <v/>
      </c>
      <c r="K77" s="478" t="str">
        <f ca="1">IF(B76="","",ROUNDUP(AVERAGE(E76,I77),2))</f>
        <v/>
      </c>
      <c r="L77" s="477" t="str">
        <f ca="1">IF(B76="","",IF(K77&lt;1,0,ROUND(K77,0)))</f>
        <v/>
      </c>
    </row>
    <row r="78" spans="1:12" ht="12.75" customHeight="1" thickBot="1" x14ac:dyDescent="0.25">
      <c r="A78" s="642">
        <f>Notenbogen!A73</f>
        <v>35</v>
      </c>
      <c r="B78" s="528" t="str">
        <f ca="1">+AP!B40</f>
        <v/>
      </c>
      <c r="C78" s="678" t="str">
        <f ca="1">Notenbogen!Y74</f>
        <v/>
      </c>
      <c r="D78" s="680" t="str">
        <f ca="1">Notenbogen!Z74</f>
        <v/>
      </c>
      <c r="E78" s="684" t="str">
        <f ca="1">Notenbogen!AA74</f>
        <v/>
      </c>
      <c r="F78" s="682" t="str">
        <f ca="1">Notenbogen!AA73</f>
        <v/>
      </c>
      <c r="G78" s="488" t="str">
        <f ca="1">'Eingabe Abitur'!U79</f>
        <v/>
      </c>
      <c r="H78" s="686" t="str">
        <f ca="1">'Eingabe Abitur'!AA79</f>
        <v/>
      </c>
      <c r="I78" s="487" t="str">
        <f ca="1">'Eingabe Abitur'!AB79</f>
        <v/>
      </c>
      <c r="J78" s="486" t="str">
        <f ca="1">'Eingabe Abitur'!AC79</f>
        <v/>
      </c>
      <c r="K78" s="480" t="str">
        <f ca="1">IF(B78="","",ROUNDUP(AVERAGE(E78,I78),2))</f>
        <v/>
      </c>
      <c r="L78" s="479" t="str">
        <f ca="1">IF(B78="","",IF(K78&lt;1,0,ROUND(K78,0)))</f>
        <v/>
      </c>
    </row>
    <row r="79" spans="1:12" ht="13.5" customHeight="1" thickBot="1" x14ac:dyDescent="0.25">
      <c r="A79" s="643"/>
      <c r="B79" s="529"/>
      <c r="C79" s="679"/>
      <c r="D79" s="681"/>
      <c r="E79" s="685"/>
      <c r="F79" s="683"/>
      <c r="G79" s="488" t="str">
        <f ca="1">'Eingabe Abitur'!U80</f>
        <v/>
      </c>
      <c r="H79" s="687"/>
      <c r="I79" s="487" t="str">
        <f ca="1">'Eingabe Abitur'!AB80</f>
        <v/>
      </c>
      <c r="J79" s="486" t="str">
        <f ca="1">'Eingabe Abitur'!AC80</f>
        <v/>
      </c>
      <c r="K79" s="478" t="str">
        <f ca="1">IF(B78="","",ROUNDUP(AVERAGE(E78,I79),2))</f>
        <v/>
      </c>
      <c r="L79" s="477" t="str">
        <f ca="1">IF(B78="","",IF(K79&lt;1,0,ROUND(K79,0)))</f>
        <v/>
      </c>
    </row>
    <row r="80" spans="1:12" ht="13.5" thickBot="1" x14ac:dyDescent="0.25">
      <c r="C80" s="475" t="str">
        <f t="shared" ref="C80:L80" ca="1" si="0">IF(C10="","",AVERAGE(C10:C79))</f>
        <v/>
      </c>
      <c r="D80" s="476" t="str">
        <f t="shared" ca="1" si="0"/>
        <v/>
      </c>
      <c r="E80" s="476" t="str">
        <f t="shared" ca="1" si="0"/>
        <v/>
      </c>
      <c r="F80" s="474" t="str">
        <f t="shared" ca="1" si="0"/>
        <v/>
      </c>
      <c r="G80" s="475" t="str">
        <f t="shared" ca="1" si="0"/>
        <v/>
      </c>
      <c r="H80" s="476" t="str">
        <f t="shared" ca="1" si="0"/>
        <v/>
      </c>
      <c r="I80" s="476" t="str">
        <f t="shared" ca="1" si="0"/>
        <v/>
      </c>
      <c r="J80" s="474" t="str">
        <f t="shared" ca="1" si="0"/>
        <v/>
      </c>
      <c r="K80" s="475" t="str">
        <f t="shared" ca="1" si="0"/>
        <v/>
      </c>
      <c r="L80" s="474" t="str">
        <f t="shared" ca="1" si="0"/>
        <v/>
      </c>
    </row>
  </sheetData>
  <sheetProtection password="CC71" sheet="1" objects="1" scenarios="1" selectLockedCells="1"/>
  <mergeCells count="217">
    <mergeCell ref="C6:L6"/>
    <mergeCell ref="C7:L7"/>
    <mergeCell ref="C8:F8"/>
    <mergeCell ref="G8:J8"/>
    <mergeCell ref="K8:L8"/>
    <mergeCell ref="H12:H13"/>
    <mergeCell ref="E10:E11"/>
    <mergeCell ref="F10:F11"/>
    <mergeCell ref="H10:H11"/>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E20:E21"/>
    <mergeCell ref="F20:F21"/>
    <mergeCell ref="E18:E19"/>
    <mergeCell ref="A26:A27"/>
    <mergeCell ref="A28:A29"/>
    <mergeCell ref="E26:E27"/>
    <mergeCell ref="D26:D27"/>
    <mergeCell ref="C26:C27"/>
    <mergeCell ref="C32:C33"/>
    <mergeCell ref="F22:F23"/>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H44:H45"/>
    <mergeCell ref="H36:H37"/>
    <mergeCell ref="H38:H39"/>
    <mergeCell ref="H40:H41"/>
    <mergeCell ref="H42:H43"/>
    <mergeCell ref="H32:H33"/>
    <mergeCell ref="E22:E23"/>
    <mergeCell ref="D22:D23"/>
    <mergeCell ref="C22:C23"/>
    <mergeCell ref="C28:C29"/>
    <mergeCell ref="D28:D29"/>
    <mergeCell ref="E28:E29"/>
    <mergeCell ref="F28:F29"/>
    <mergeCell ref="F26:F27"/>
    <mergeCell ref="C18:C19"/>
    <mergeCell ref="D18:D19"/>
    <mergeCell ref="F18:F19"/>
    <mergeCell ref="A20:A21"/>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C40:C41"/>
    <mergeCell ref="D40:D41"/>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C34:C35"/>
    <mergeCell ref="E60:E61"/>
    <mergeCell ref="F60:F61"/>
    <mergeCell ref="A56:A57"/>
    <mergeCell ref="A58:A59"/>
    <mergeCell ref="A60:A61"/>
    <mergeCell ref="E56:E57"/>
    <mergeCell ref="E58:E59"/>
    <mergeCell ref="F50:F51"/>
    <mergeCell ref="F48:F49"/>
    <mergeCell ref="C60:C61"/>
    <mergeCell ref="D60:D61"/>
    <mergeCell ref="F46:F47"/>
    <mergeCell ref="D50:D51"/>
    <mergeCell ref="C50:C51"/>
    <mergeCell ref="C52:C53"/>
    <mergeCell ref="D52:D53"/>
    <mergeCell ref="A54:A55"/>
    <mergeCell ref="E48:E49"/>
    <mergeCell ref="E50:E51"/>
    <mergeCell ref="E52:E53"/>
    <mergeCell ref="E54:E55"/>
    <mergeCell ref="A38:A39"/>
    <mergeCell ref="A40:A41"/>
    <mergeCell ref="D58:D59"/>
    <mergeCell ref="C58:C59"/>
    <mergeCell ref="D46:D47"/>
    <mergeCell ref="C46:C47"/>
    <mergeCell ref="C48:C49"/>
    <mergeCell ref="D48:D49"/>
    <mergeCell ref="C54:C55"/>
    <mergeCell ref="D54:D55"/>
    <mergeCell ref="C56:C57"/>
    <mergeCell ref="D56:D57"/>
    <mergeCell ref="D68:D69"/>
    <mergeCell ref="D66:D67"/>
    <mergeCell ref="C66:C67"/>
    <mergeCell ref="E70:E71"/>
    <mergeCell ref="C64:C65"/>
    <mergeCell ref="D64:D65"/>
    <mergeCell ref="C68:C69"/>
    <mergeCell ref="C70:C71"/>
    <mergeCell ref="D62:D63"/>
    <mergeCell ref="C62:C63"/>
    <mergeCell ref="A70:A71"/>
    <mergeCell ref="A72:A73"/>
    <mergeCell ref="A74:A75"/>
    <mergeCell ref="A76:A77"/>
    <mergeCell ref="D76:D77"/>
    <mergeCell ref="C76:C77"/>
    <mergeCell ref="C74:C75"/>
    <mergeCell ref="D74:D75"/>
    <mergeCell ref="C72:C73"/>
    <mergeCell ref="D70:D71"/>
    <mergeCell ref="D72:D73"/>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E11" sqref="E11"/>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19" t="s">
        <v>187</v>
      </c>
      <c r="B2" s="515"/>
      <c r="C2" s="515"/>
      <c r="D2" s="515"/>
      <c r="E2" s="515"/>
      <c r="F2" s="515"/>
      <c r="G2" s="514"/>
    </row>
    <row r="3" spans="1:7" x14ac:dyDescent="0.2">
      <c r="A3" s="518" t="s">
        <v>182</v>
      </c>
      <c r="B3" s="107"/>
      <c r="C3" s="107"/>
      <c r="D3" s="107"/>
      <c r="E3" s="107"/>
      <c r="F3" s="107"/>
      <c r="G3" s="504"/>
    </row>
    <row r="4" spans="1:7" ht="13.5" thickBot="1" x14ac:dyDescent="0.25">
      <c r="A4" s="518" t="s">
        <v>118</v>
      </c>
      <c r="B4" s="107"/>
      <c r="C4" s="107"/>
      <c r="D4" s="107"/>
      <c r="E4" s="107"/>
      <c r="F4" s="107"/>
      <c r="G4" s="504"/>
    </row>
    <row r="5" spans="1:7" ht="16.5" thickBot="1" x14ac:dyDescent="0.3">
      <c r="A5" s="394" t="str">
        <f xml:space="preserve"> "Klasse "&amp;Notenbogen!B1 &amp;"Lehrer " &amp;Notenbogen!M1</f>
        <v xml:space="preserve">Klasse Lehrer </v>
      </c>
      <c r="B5" s="509"/>
      <c r="C5" s="517"/>
      <c r="D5" s="509"/>
      <c r="E5" s="509"/>
      <c r="F5" s="509"/>
      <c r="G5" s="508"/>
    </row>
    <row r="7" spans="1:7" ht="15.75" x14ac:dyDescent="0.25">
      <c r="A7" s="713" t="s">
        <v>181</v>
      </c>
      <c r="B7" s="714"/>
      <c r="C7" s="714"/>
      <c r="D7" s="714"/>
      <c r="E7" s="714"/>
      <c r="F7" s="714"/>
      <c r="G7" s="715"/>
    </row>
    <row r="8" spans="1:7" x14ac:dyDescent="0.2">
      <c r="A8" s="516"/>
      <c r="B8" s="515"/>
      <c r="C8" s="515"/>
      <c r="D8" s="515"/>
      <c r="E8" s="515"/>
      <c r="F8" s="515"/>
      <c r="G8" s="514"/>
    </row>
    <row r="9" spans="1:7" x14ac:dyDescent="0.2">
      <c r="A9" s="505"/>
      <c r="B9" s="513" t="s">
        <v>180</v>
      </c>
      <c r="C9" s="716" t="s">
        <v>179</v>
      </c>
      <c r="D9" s="716"/>
      <c r="E9" s="107"/>
      <c r="F9" s="107"/>
      <c r="G9" s="504"/>
    </row>
    <row r="10" spans="1:7" ht="25.5" customHeight="1" x14ac:dyDescent="0.2">
      <c r="A10" s="505"/>
      <c r="B10" s="513"/>
      <c r="C10" s="512" t="s">
        <v>178</v>
      </c>
      <c r="D10" s="512" t="s">
        <v>177</v>
      </c>
      <c r="E10" s="512" t="s">
        <v>185</v>
      </c>
      <c r="F10" s="107"/>
      <c r="G10" s="504"/>
    </row>
    <row r="11" spans="1:7" x14ac:dyDescent="0.2">
      <c r="A11" s="511">
        <v>1</v>
      </c>
      <c r="B11" s="9" t="str">
        <f ca="1">INDIRECT(ADDRESS(3+A11*2,2,,,"Notenbogen"))&amp;", "&amp;TRIM(INDIRECT(ADDRESS(4+A11*2,2,,,"Notenbogen")))</f>
        <v xml:space="preserve">, </v>
      </c>
      <c r="C11" s="510" t="str">
        <f ca="1">'Eingabe Abitur'!T11</f>
        <v/>
      </c>
      <c r="D11" s="510" t="str">
        <f ca="1">'Eingabe Abitur'!T12</f>
        <v/>
      </c>
      <c r="E11" s="510" t="str">
        <f ca="1">IF('Eingabe Abitur'!U11='Eingabe Abitur'!U12,'Eingabe Abitur'!U11,"Keine Einigung!")</f>
        <v/>
      </c>
      <c r="F11" s="107"/>
      <c r="G11" s="504"/>
    </row>
    <row r="12" spans="1:7" x14ac:dyDescent="0.2">
      <c r="A12" s="511">
        <v>2</v>
      </c>
      <c r="B12" s="9" t="str">
        <f t="shared" ref="B12:B45" ca="1" si="0">INDIRECT(ADDRESS(3+A12*2,2,,,"Notenbogen"))&amp;", "&amp;TRIM(INDIRECT(ADDRESS(4+A12*2,2,,,"Notenbogen")))</f>
        <v xml:space="preserve">, </v>
      </c>
      <c r="C12" s="510" t="str">
        <f ca="1">'Eingabe Abitur'!T13</f>
        <v/>
      </c>
      <c r="D12" s="510" t="str">
        <f ca="1">'Eingabe Abitur'!T14</f>
        <v/>
      </c>
      <c r="E12" s="510" t="str">
        <f ca="1">IF('Eingabe Abitur'!U13='Eingabe Abitur'!U14,'Eingabe Abitur'!U13,"Keine Einigung!")</f>
        <v/>
      </c>
      <c r="F12" s="107"/>
      <c r="G12" s="504"/>
    </row>
    <row r="13" spans="1:7" x14ac:dyDescent="0.2">
      <c r="A13" s="511">
        <v>3</v>
      </c>
      <c r="B13" s="9" t="str">
        <f t="shared" ca="1" si="0"/>
        <v xml:space="preserve">, </v>
      </c>
      <c r="C13" s="510" t="str">
        <f ca="1">'Eingabe Abitur'!T15</f>
        <v/>
      </c>
      <c r="D13" s="510" t="str">
        <f ca="1">'Eingabe Abitur'!T16</f>
        <v/>
      </c>
      <c r="E13" s="510" t="str">
        <f ca="1">IF('Eingabe Abitur'!U15='Eingabe Abitur'!U16,'Eingabe Abitur'!U15,"Keine Einigung!")</f>
        <v/>
      </c>
      <c r="F13" s="107"/>
      <c r="G13" s="504"/>
    </row>
    <row r="14" spans="1:7" x14ac:dyDescent="0.2">
      <c r="A14" s="511">
        <v>4</v>
      </c>
      <c r="B14" s="9" t="str">
        <f t="shared" ca="1" si="0"/>
        <v xml:space="preserve">, </v>
      </c>
      <c r="C14" s="510" t="str">
        <f ca="1">'Eingabe Abitur'!T17</f>
        <v/>
      </c>
      <c r="D14" s="510" t="str">
        <f ca="1">'Eingabe Abitur'!T18</f>
        <v/>
      </c>
      <c r="E14" s="510" t="str">
        <f ca="1">IF('Eingabe Abitur'!U17='Eingabe Abitur'!U18,'Eingabe Abitur'!U17,"Keine Einigung!")</f>
        <v/>
      </c>
      <c r="F14" s="107"/>
      <c r="G14" s="504"/>
    </row>
    <row r="15" spans="1:7" x14ac:dyDescent="0.2">
      <c r="A15" s="511">
        <v>5</v>
      </c>
      <c r="B15" s="9" t="str">
        <f t="shared" ca="1" si="0"/>
        <v xml:space="preserve">, </v>
      </c>
      <c r="C15" s="510" t="str">
        <f ca="1">'Eingabe Abitur'!T19</f>
        <v/>
      </c>
      <c r="D15" s="510" t="str">
        <f ca="1">'Eingabe Abitur'!T20</f>
        <v/>
      </c>
      <c r="E15" s="510" t="str">
        <f ca="1">IF('Eingabe Abitur'!U19='Eingabe Abitur'!U20,'Eingabe Abitur'!U19,"Keine Einigung!")</f>
        <v/>
      </c>
      <c r="F15" s="107"/>
      <c r="G15" s="504"/>
    </row>
    <row r="16" spans="1:7" x14ac:dyDescent="0.2">
      <c r="A16" s="511">
        <v>6</v>
      </c>
      <c r="B16" s="9" t="str">
        <f t="shared" ca="1" si="0"/>
        <v xml:space="preserve">, </v>
      </c>
      <c r="C16" s="510" t="str">
        <f ca="1">'Eingabe Abitur'!T21</f>
        <v/>
      </c>
      <c r="D16" s="510" t="str">
        <f ca="1">'Eingabe Abitur'!T22</f>
        <v/>
      </c>
      <c r="E16" s="510" t="str">
        <f ca="1">IF('Eingabe Abitur'!U21='Eingabe Abitur'!U22,'Eingabe Abitur'!U21,"Keine Einigung!")</f>
        <v/>
      </c>
      <c r="F16" s="107"/>
      <c r="G16" s="504"/>
    </row>
    <row r="17" spans="1:7" x14ac:dyDescent="0.2">
      <c r="A17" s="511">
        <v>7</v>
      </c>
      <c r="B17" s="9" t="str">
        <f t="shared" ca="1" si="0"/>
        <v xml:space="preserve">, </v>
      </c>
      <c r="C17" s="510" t="str">
        <f ca="1">'Eingabe Abitur'!T23</f>
        <v/>
      </c>
      <c r="D17" s="510" t="str">
        <f ca="1">'Eingabe Abitur'!T24</f>
        <v/>
      </c>
      <c r="E17" s="510" t="str">
        <f ca="1">IF('Eingabe Abitur'!U23='Eingabe Abitur'!U24,'Eingabe Abitur'!U23,"Keine Einigung!")</f>
        <v/>
      </c>
      <c r="F17" s="107"/>
      <c r="G17" s="504"/>
    </row>
    <row r="18" spans="1:7" x14ac:dyDescent="0.2">
      <c r="A18" s="511">
        <v>8</v>
      </c>
      <c r="B18" s="9" t="str">
        <f t="shared" ca="1" si="0"/>
        <v xml:space="preserve">, </v>
      </c>
      <c r="C18" s="510" t="str">
        <f ca="1">'Eingabe Abitur'!T25</f>
        <v/>
      </c>
      <c r="D18" s="510" t="str">
        <f ca="1">'Eingabe Abitur'!T26</f>
        <v/>
      </c>
      <c r="E18" s="510" t="str">
        <f ca="1">IF('Eingabe Abitur'!U25='Eingabe Abitur'!U26,'Eingabe Abitur'!U25,"Keine Einigung!")</f>
        <v/>
      </c>
      <c r="F18" s="107"/>
      <c r="G18" s="504"/>
    </row>
    <row r="19" spans="1:7" x14ac:dyDescent="0.2">
      <c r="A19" s="511">
        <v>9</v>
      </c>
      <c r="B19" s="9" t="str">
        <f t="shared" ca="1" si="0"/>
        <v xml:space="preserve">, </v>
      </c>
      <c r="C19" s="510" t="str">
        <f ca="1">'Eingabe Abitur'!T27</f>
        <v/>
      </c>
      <c r="D19" s="510" t="str">
        <f ca="1">'Eingabe Abitur'!T28</f>
        <v/>
      </c>
      <c r="E19" s="510" t="str">
        <f ca="1">IF('Eingabe Abitur'!U27='Eingabe Abitur'!U28,'Eingabe Abitur'!U27,"Keine Einigung!")</f>
        <v/>
      </c>
      <c r="F19" s="107"/>
      <c r="G19" s="504"/>
    </row>
    <row r="20" spans="1:7" x14ac:dyDescent="0.2">
      <c r="A20" s="511">
        <v>10</v>
      </c>
      <c r="B20" s="9" t="str">
        <f t="shared" ca="1" si="0"/>
        <v xml:space="preserve">, </v>
      </c>
      <c r="C20" s="510" t="str">
        <f ca="1">'Eingabe Abitur'!T29</f>
        <v/>
      </c>
      <c r="D20" s="510" t="str">
        <f ca="1">'Eingabe Abitur'!T30</f>
        <v/>
      </c>
      <c r="E20" s="510" t="str">
        <f ca="1">IF('Eingabe Abitur'!U29='Eingabe Abitur'!U30,'Eingabe Abitur'!U29,"Keine Einigung!")</f>
        <v/>
      </c>
      <c r="F20" s="107"/>
      <c r="G20" s="504"/>
    </row>
    <row r="21" spans="1:7" x14ac:dyDescent="0.2">
      <c r="A21" s="511">
        <v>11</v>
      </c>
      <c r="B21" s="9" t="str">
        <f t="shared" ca="1" si="0"/>
        <v xml:space="preserve">, </v>
      </c>
      <c r="C21" s="510" t="str">
        <f ca="1">'Eingabe Abitur'!T31</f>
        <v/>
      </c>
      <c r="D21" s="510" t="str">
        <f ca="1">'Eingabe Abitur'!T32</f>
        <v/>
      </c>
      <c r="E21" s="510" t="str">
        <f ca="1">IF('Eingabe Abitur'!U31='Eingabe Abitur'!U32,'Eingabe Abitur'!U31,"Keine Einigung!")</f>
        <v/>
      </c>
      <c r="F21" s="107"/>
      <c r="G21" s="504"/>
    </row>
    <row r="22" spans="1:7" x14ac:dyDescent="0.2">
      <c r="A22" s="511">
        <v>12</v>
      </c>
      <c r="B22" s="9" t="str">
        <f t="shared" ca="1" si="0"/>
        <v xml:space="preserve">, </v>
      </c>
      <c r="C22" s="510" t="str">
        <f ca="1">'Eingabe Abitur'!T33</f>
        <v/>
      </c>
      <c r="D22" s="510" t="str">
        <f ca="1">'Eingabe Abitur'!T34</f>
        <v/>
      </c>
      <c r="E22" s="510" t="str">
        <f ca="1">IF('Eingabe Abitur'!U33='Eingabe Abitur'!U34,'Eingabe Abitur'!U33,"Keine Einigung!")</f>
        <v/>
      </c>
      <c r="F22" s="107"/>
      <c r="G22" s="504"/>
    </row>
    <row r="23" spans="1:7" x14ac:dyDescent="0.2">
      <c r="A23" s="511">
        <v>13</v>
      </c>
      <c r="B23" s="9" t="str">
        <f t="shared" ca="1" si="0"/>
        <v xml:space="preserve">, </v>
      </c>
      <c r="C23" s="510" t="str">
        <f ca="1">'Eingabe Abitur'!T35</f>
        <v/>
      </c>
      <c r="D23" s="510" t="str">
        <f ca="1">'Eingabe Abitur'!T36</f>
        <v/>
      </c>
      <c r="E23" s="510" t="str">
        <f ca="1">IF('Eingabe Abitur'!U35='Eingabe Abitur'!U36,'Eingabe Abitur'!U35,"Keine Einigung!")</f>
        <v/>
      </c>
      <c r="F23" s="107"/>
      <c r="G23" s="504"/>
    </row>
    <row r="24" spans="1:7" x14ac:dyDescent="0.2">
      <c r="A24" s="511">
        <v>14</v>
      </c>
      <c r="B24" s="9" t="str">
        <f t="shared" ca="1" si="0"/>
        <v xml:space="preserve">, </v>
      </c>
      <c r="C24" s="510" t="str">
        <f ca="1">'Eingabe Abitur'!T37</f>
        <v/>
      </c>
      <c r="D24" s="510" t="str">
        <f ca="1">'Eingabe Abitur'!T38</f>
        <v/>
      </c>
      <c r="E24" s="510" t="str">
        <f ca="1">IF('Eingabe Abitur'!U37='Eingabe Abitur'!U38,'Eingabe Abitur'!U37,"Keine Einigung!")</f>
        <v/>
      </c>
      <c r="F24" s="107"/>
      <c r="G24" s="504"/>
    </row>
    <row r="25" spans="1:7" x14ac:dyDescent="0.2">
      <c r="A25" s="511">
        <v>15</v>
      </c>
      <c r="B25" s="9" t="str">
        <f t="shared" ca="1" si="0"/>
        <v xml:space="preserve">, </v>
      </c>
      <c r="C25" s="510" t="str">
        <f ca="1">'Eingabe Abitur'!T39</f>
        <v/>
      </c>
      <c r="D25" s="510" t="str">
        <f ca="1">'Eingabe Abitur'!T40</f>
        <v/>
      </c>
      <c r="E25" s="510" t="str">
        <f ca="1">IF('Eingabe Abitur'!U39='Eingabe Abitur'!U40,'Eingabe Abitur'!U39,"Keine Einigung!")</f>
        <v/>
      </c>
      <c r="F25" s="107"/>
      <c r="G25" s="504"/>
    </row>
    <row r="26" spans="1:7" x14ac:dyDescent="0.2">
      <c r="A26" s="511">
        <v>16</v>
      </c>
      <c r="B26" s="9" t="str">
        <f t="shared" ca="1" si="0"/>
        <v xml:space="preserve">, </v>
      </c>
      <c r="C26" s="510" t="str">
        <f ca="1">'Eingabe Abitur'!T41</f>
        <v/>
      </c>
      <c r="D26" s="510" t="str">
        <f ca="1">'Eingabe Abitur'!T42</f>
        <v/>
      </c>
      <c r="E26" s="510" t="str">
        <f ca="1">IF('Eingabe Abitur'!U41='Eingabe Abitur'!U42,'Eingabe Abitur'!U41,"Keine Einigung!")</f>
        <v/>
      </c>
      <c r="F26" s="107"/>
      <c r="G26" s="504"/>
    </row>
    <row r="27" spans="1:7" x14ac:dyDescent="0.2">
      <c r="A27" s="511">
        <v>17</v>
      </c>
      <c r="B27" s="9" t="str">
        <f t="shared" ca="1" si="0"/>
        <v xml:space="preserve">, </v>
      </c>
      <c r="C27" s="510" t="str">
        <f ca="1">'Eingabe Abitur'!T43</f>
        <v/>
      </c>
      <c r="D27" s="510" t="str">
        <f ca="1">'Eingabe Abitur'!T44</f>
        <v/>
      </c>
      <c r="E27" s="510" t="str">
        <f ca="1">IF('Eingabe Abitur'!U43='Eingabe Abitur'!U44,'Eingabe Abitur'!U43,"Keine Einigung!")</f>
        <v/>
      </c>
      <c r="F27" s="107"/>
      <c r="G27" s="504"/>
    </row>
    <row r="28" spans="1:7" x14ac:dyDescent="0.2">
      <c r="A28" s="511">
        <v>18</v>
      </c>
      <c r="B28" s="9" t="str">
        <f t="shared" ca="1" si="0"/>
        <v xml:space="preserve">, </v>
      </c>
      <c r="C28" s="510" t="str">
        <f ca="1">'Eingabe Abitur'!T45</f>
        <v/>
      </c>
      <c r="D28" s="510" t="str">
        <f ca="1">'Eingabe Abitur'!T46</f>
        <v/>
      </c>
      <c r="E28" s="510" t="str">
        <f ca="1">IF('Eingabe Abitur'!U45='Eingabe Abitur'!U46,'Eingabe Abitur'!U45,"Keine Einigung!")</f>
        <v/>
      </c>
      <c r="F28" s="107"/>
      <c r="G28" s="504"/>
    </row>
    <row r="29" spans="1:7" x14ac:dyDescent="0.2">
      <c r="A29" s="511">
        <v>19</v>
      </c>
      <c r="B29" s="9" t="str">
        <f t="shared" ca="1" si="0"/>
        <v xml:space="preserve">, </v>
      </c>
      <c r="C29" s="510" t="str">
        <f ca="1">'Eingabe Abitur'!T47</f>
        <v/>
      </c>
      <c r="D29" s="510" t="str">
        <f ca="1">'Eingabe Abitur'!T48</f>
        <v/>
      </c>
      <c r="E29" s="510" t="str">
        <f ca="1">IF('Eingabe Abitur'!U47='Eingabe Abitur'!U48,'Eingabe Abitur'!U47,"Keine Einigung!")</f>
        <v/>
      </c>
      <c r="F29" s="107"/>
      <c r="G29" s="504"/>
    </row>
    <row r="30" spans="1:7" x14ac:dyDescent="0.2">
      <c r="A30" s="511">
        <v>20</v>
      </c>
      <c r="B30" s="9" t="str">
        <f t="shared" ca="1" si="0"/>
        <v xml:space="preserve">, </v>
      </c>
      <c r="C30" s="510" t="str">
        <f ca="1">'Eingabe Abitur'!T49</f>
        <v/>
      </c>
      <c r="D30" s="510" t="str">
        <f ca="1">'Eingabe Abitur'!T50</f>
        <v/>
      </c>
      <c r="E30" s="510" t="str">
        <f ca="1">IF('Eingabe Abitur'!U49='Eingabe Abitur'!U50,'Eingabe Abitur'!U49,"Keine Einigung!")</f>
        <v/>
      </c>
      <c r="F30" s="107"/>
      <c r="G30" s="504"/>
    </row>
    <row r="31" spans="1:7" x14ac:dyDescent="0.2">
      <c r="A31" s="511">
        <v>21</v>
      </c>
      <c r="B31" s="9" t="str">
        <f t="shared" ca="1" si="0"/>
        <v xml:space="preserve">, </v>
      </c>
      <c r="C31" s="510" t="str">
        <f ca="1">'Eingabe Abitur'!T51</f>
        <v/>
      </c>
      <c r="D31" s="510" t="str">
        <f ca="1">'Eingabe Abitur'!T52</f>
        <v/>
      </c>
      <c r="E31" s="510" t="str">
        <f ca="1">IF('Eingabe Abitur'!U51='Eingabe Abitur'!U52,'Eingabe Abitur'!U51,"Keine Einigung!")</f>
        <v/>
      </c>
      <c r="F31" s="107"/>
      <c r="G31" s="504"/>
    </row>
    <row r="32" spans="1:7" x14ac:dyDescent="0.2">
      <c r="A32" s="511">
        <v>22</v>
      </c>
      <c r="B32" s="9" t="str">
        <f t="shared" ca="1" si="0"/>
        <v xml:space="preserve">, </v>
      </c>
      <c r="C32" s="510" t="str">
        <f ca="1">'Eingabe Abitur'!T53</f>
        <v/>
      </c>
      <c r="D32" s="510" t="str">
        <f ca="1">'Eingabe Abitur'!T54</f>
        <v/>
      </c>
      <c r="E32" s="510" t="str">
        <f ca="1">IF('Eingabe Abitur'!U53='Eingabe Abitur'!U54,'Eingabe Abitur'!U53,"Keine Einigung!")</f>
        <v/>
      </c>
      <c r="F32" s="107"/>
      <c r="G32" s="504"/>
    </row>
    <row r="33" spans="1:7" x14ac:dyDescent="0.2">
      <c r="A33" s="511">
        <v>23</v>
      </c>
      <c r="B33" s="9" t="str">
        <f t="shared" ca="1" si="0"/>
        <v xml:space="preserve">, </v>
      </c>
      <c r="C33" s="510" t="str">
        <f ca="1">'Eingabe Abitur'!T55</f>
        <v/>
      </c>
      <c r="D33" s="510" t="str">
        <f ca="1">'Eingabe Abitur'!T56</f>
        <v/>
      </c>
      <c r="E33" s="510" t="str">
        <f ca="1">IF('Eingabe Abitur'!U55='Eingabe Abitur'!U56,'Eingabe Abitur'!U55,"Keine Einigung!")</f>
        <v/>
      </c>
      <c r="F33" s="107"/>
      <c r="G33" s="504"/>
    </row>
    <row r="34" spans="1:7" x14ac:dyDescent="0.2">
      <c r="A34" s="511">
        <v>24</v>
      </c>
      <c r="B34" s="9" t="str">
        <f t="shared" ca="1" si="0"/>
        <v xml:space="preserve">, </v>
      </c>
      <c r="C34" s="510" t="str">
        <f ca="1">'Eingabe Abitur'!T57</f>
        <v/>
      </c>
      <c r="D34" s="510" t="str">
        <f ca="1">'Eingabe Abitur'!T58</f>
        <v/>
      </c>
      <c r="E34" s="510" t="str">
        <f ca="1">IF('Eingabe Abitur'!U57='Eingabe Abitur'!U58,'Eingabe Abitur'!U57,"Keine Einigung!")</f>
        <v/>
      </c>
      <c r="F34" s="107"/>
      <c r="G34" s="504"/>
    </row>
    <row r="35" spans="1:7" x14ac:dyDescent="0.2">
      <c r="A35" s="511">
        <v>25</v>
      </c>
      <c r="B35" s="9" t="str">
        <f t="shared" ca="1" si="0"/>
        <v xml:space="preserve">, </v>
      </c>
      <c r="C35" s="510" t="str">
        <f ca="1">'Eingabe Abitur'!T59</f>
        <v/>
      </c>
      <c r="D35" s="510" t="str">
        <f ca="1">'Eingabe Abitur'!T60</f>
        <v/>
      </c>
      <c r="E35" s="510" t="str">
        <f ca="1">IF('Eingabe Abitur'!U59='Eingabe Abitur'!U60,'Eingabe Abitur'!U59,"Keine Einigung!")</f>
        <v/>
      </c>
      <c r="F35" s="107"/>
      <c r="G35" s="504"/>
    </row>
    <row r="36" spans="1:7" x14ac:dyDescent="0.2">
      <c r="A36" s="511">
        <v>26</v>
      </c>
      <c r="B36" s="9" t="str">
        <f t="shared" ca="1" si="0"/>
        <v xml:space="preserve">, </v>
      </c>
      <c r="C36" s="510" t="str">
        <f ca="1">'Eingabe Abitur'!T61</f>
        <v/>
      </c>
      <c r="D36" s="510" t="str">
        <f ca="1">'Eingabe Abitur'!T62</f>
        <v/>
      </c>
      <c r="E36" s="510" t="str">
        <f ca="1">IF('Eingabe Abitur'!U61='Eingabe Abitur'!U62,'Eingabe Abitur'!U61,"Keine Einigung!")</f>
        <v/>
      </c>
      <c r="F36" s="107"/>
      <c r="G36" s="504"/>
    </row>
    <row r="37" spans="1:7" x14ac:dyDescent="0.2">
      <c r="A37" s="511">
        <v>27</v>
      </c>
      <c r="B37" s="9" t="str">
        <f t="shared" ca="1" si="0"/>
        <v xml:space="preserve">, </v>
      </c>
      <c r="C37" s="510" t="str">
        <f ca="1">'Eingabe Abitur'!T63</f>
        <v/>
      </c>
      <c r="D37" s="510" t="str">
        <f ca="1">'Eingabe Abitur'!T64</f>
        <v/>
      </c>
      <c r="E37" s="510" t="str">
        <f ca="1">IF('Eingabe Abitur'!U63='Eingabe Abitur'!U64,'Eingabe Abitur'!U63,"Keine Einigung!")</f>
        <v/>
      </c>
      <c r="F37" s="107"/>
      <c r="G37" s="504"/>
    </row>
    <row r="38" spans="1:7" x14ac:dyDescent="0.2">
      <c r="A38" s="511">
        <v>28</v>
      </c>
      <c r="B38" s="9" t="str">
        <f t="shared" ca="1" si="0"/>
        <v xml:space="preserve">, </v>
      </c>
      <c r="C38" s="510" t="str">
        <f ca="1">'Eingabe Abitur'!T65</f>
        <v/>
      </c>
      <c r="D38" s="510" t="str">
        <f ca="1">'Eingabe Abitur'!T66</f>
        <v/>
      </c>
      <c r="E38" s="510" t="str">
        <f ca="1">IF('Eingabe Abitur'!U65='Eingabe Abitur'!U66,'Eingabe Abitur'!U65,"Keine Einigung!")</f>
        <v/>
      </c>
      <c r="F38" s="107"/>
      <c r="G38" s="504"/>
    </row>
    <row r="39" spans="1:7" x14ac:dyDescent="0.2">
      <c r="A39" s="511">
        <v>29</v>
      </c>
      <c r="B39" s="9" t="str">
        <f t="shared" ca="1" si="0"/>
        <v xml:space="preserve">, </v>
      </c>
      <c r="C39" s="510" t="str">
        <f ca="1">'Eingabe Abitur'!T67</f>
        <v/>
      </c>
      <c r="D39" s="510" t="str">
        <f ca="1">'Eingabe Abitur'!T68</f>
        <v/>
      </c>
      <c r="E39" s="510" t="str">
        <f ca="1">IF('Eingabe Abitur'!U67='Eingabe Abitur'!U68,'Eingabe Abitur'!U67,"Keine Einigung!")</f>
        <v/>
      </c>
      <c r="F39" s="107"/>
      <c r="G39" s="504"/>
    </row>
    <row r="40" spans="1:7" x14ac:dyDescent="0.2">
      <c r="A40" s="511">
        <v>30</v>
      </c>
      <c r="B40" s="9" t="str">
        <f t="shared" ca="1" si="0"/>
        <v xml:space="preserve">, </v>
      </c>
      <c r="C40" s="510" t="str">
        <f ca="1">'Eingabe Abitur'!T69</f>
        <v/>
      </c>
      <c r="D40" s="510" t="str">
        <f ca="1">'Eingabe Abitur'!T70</f>
        <v/>
      </c>
      <c r="E40" s="510" t="str">
        <f ca="1">IF('Eingabe Abitur'!U69='Eingabe Abitur'!U70,'Eingabe Abitur'!U69,"Keine Einigung!")</f>
        <v/>
      </c>
      <c r="F40" s="107"/>
      <c r="G40" s="504"/>
    </row>
    <row r="41" spans="1:7" x14ac:dyDescent="0.2">
      <c r="A41" s="511">
        <v>31</v>
      </c>
      <c r="B41" s="9" t="str">
        <f t="shared" ca="1" si="0"/>
        <v xml:space="preserve">, </v>
      </c>
      <c r="C41" s="510" t="str">
        <f ca="1">'Eingabe Abitur'!T71</f>
        <v/>
      </c>
      <c r="D41" s="510" t="str">
        <f ca="1">'Eingabe Abitur'!T72</f>
        <v/>
      </c>
      <c r="E41" s="510" t="str">
        <f ca="1">IF('Eingabe Abitur'!U71='Eingabe Abitur'!U72,'Eingabe Abitur'!U71,"Keine Einigung!")</f>
        <v/>
      </c>
      <c r="F41" s="107"/>
      <c r="G41" s="504"/>
    </row>
    <row r="42" spans="1:7" x14ac:dyDescent="0.2">
      <c r="A42" s="511">
        <v>32</v>
      </c>
      <c r="B42" s="9" t="str">
        <f t="shared" ca="1" si="0"/>
        <v xml:space="preserve">, </v>
      </c>
      <c r="C42" s="510" t="str">
        <f ca="1">'Eingabe Abitur'!T73</f>
        <v/>
      </c>
      <c r="D42" s="510" t="str">
        <f ca="1">'Eingabe Abitur'!T74</f>
        <v/>
      </c>
      <c r="E42" s="510" t="str">
        <f ca="1">IF('Eingabe Abitur'!U73='Eingabe Abitur'!U74,'Eingabe Abitur'!U73,"Keine Einigung!")</f>
        <v/>
      </c>
      <c r="F42" s="107"/>
      <c r="G42" s="504"/>
    </row>
    <row r="43" spans="1:7" x14ac:dyDescent="0.2">
      <c r="A43" s="511">
        <v>33</v>
      </c>
      <c r="B43" s="9" t="str">
        <f t="shared" ca="1" si="0"/>
        <v xml:space="preserve">, </v>
      </c>
      <c r="C43" s="510" t="str">
        <f ca="1">'Eingabe Abitur'!T75</f>
        <v/>
      </c>
      <c r="D43" s="510" t="str">
        <f ca="1">'Eingabe Abitur'!T76</f>
        <v/>
      </c>
      <c r="E43" s="510" t="str">
        <f ca="1">IF('Eingabe Abitur'!U75='Eingabe Abitur'!U76,'Eingabe Abitur'!U75,"Keine Einigung!")</f>
        <v/>
      </c>
      <c r="F43" s="107"/>
      <c r="G43" s="504"/>
    </row>
    <row r="44" spans="1:7" x14ac:dyDescent="0.2">
      <c r="A44" s="511">
        <v>34</v>
      </c>
      <c r="B44" s="9" t="str">
        <f t="shared" ca="1" si="0"/>
        <v xml:space="preserve">, </v>
      </c>
      <c r="C44" s="510" t="str">
        <f ca="1">'Eingabe Abitur'!T77</f>
        <v/>
      </c>
      <c r="D44" s="510" t="str">
        <f ca="1">'Eingabe Abitur'!T78</f>
        <v/>
      </c>
      <c r="E44" s="510" t="str">
        <f ca="1">IF('Eingabe Abitur'!U77='Eingabe Abitur'!U78,'Eingabe Abitur'!U77,"Keine Einigung!")</f>
        <v/>
      </c>
      <c r="F44" s="107"/>
      <c r="G44" s="504"/>
    </row>
    <row r="45" spans="1:7" x14ac:dyDescent="0.2">
      <c r="A45" s="511">
        <v>35</v>
      </c>
      <c r="B45" s="9" t="str">
        <f t="shared" ca="1" si="0"/>
        <v xml:space="preserve">, </v>
      </c>
      <c r="C45" s="510" t="str">
        <f ca="1">'Eingabe Abitur'!T79</f>
        <v/>
      </c>
      <c r="D45" s="510" t="str">
        <f ca="1">'Eingabe Abitur'!T80</f>
        <v/>
      </c>
      <c r="E45" s="510" t="str">
        <f ca="1">IF('Eingabe Abitur'!U79='Eingabe Abitur'!U80,'Eingabe Abitur'!U79,"Keine Einigung!")</f>
        <v/>
      </c>
      <c r="F45" s="509"/>
      <c r="G45" s="508"/>
    </row>
    <row r="46" spans="1:7" x14ac:dyDescent="0.2">
      <c r="C46" s="510"/>
    </row>
    <row r="47" spans="1:7" ht="25.5" x14ac:dyDescent="0.2">
      <c r="A47" s="717"/>
      <c r="B47" s="717"/>
      <c r="C47" s="507" t="s">
        <v>176</v>
      </c>
      <c r="D47" s="506" t="s">
        <v>175</v>
      </c>
      <c r="E47" s="507"/>
      <c r="F47" s="507" t="s">
        <v>176</v>
      </c>
      <c r="G47" s="506" t="s">
        <v>175</v>
      </c>
    </row>
    <row r="48" spans="1:7" x14ac:dyDescent="0.2">
      <c r="A48" s="711">
        <v>15</v>
      </c>
      <c r="B48" s="712"/>
      <c r="C48" s="270" t="s">
        <v>174</v>
      </c>
      <c r="D48" s="270">
        <f t="shared" ref="D48:D55" ca="1" si="1">COUNTIF($E$11:$E$45,A48)</f>
        <v>0</v>
      </c>
      <c r="E48" s="270">
        <v>7</v>
      </c>
      <c r="F48" s="270" t="s">
        <v>173</v>
      </c>
      <c r="G48" s="270">
        <f t="shared" ref="G48:G55" ca="1" si="2">COUNTIF($E$11:$E$45,E48)</f>
        <v>0</v>
      </c>
    </row>
    <row r="49" spans="1:7" x14ac:dyDescent="0.2">
      <c r="A49" s="711">
        <v>14</v>
      </c>
      <c r="B49" s="712"/>
      <c r="C49" s="270" t="s">
        <v>172</v>
      </c>
      <c r="D49" s="270">
        <f t="shared" ca="1" si="1"/>
        <v>0</v>
      </c>
      <c r="E49" s="270">
        <v>6</v>
      </c>
      <c r="F49" s="270" t="s">
        <v>171</v>
      </c>
      <c r="G49" s="270">
        <f t="shared" ca="1" si="2"/>
        <v>0</v>
      </c>
    </row>
    <row r="50" spans="1:7" x14ac:dyDescent="0.2">
      <c r="A50" s="711">
        <v>13</v>
      </c>
      <c r="B50" s="712"/>
      <c r="C50" s="270" t="s">
        <v>170</v>
      </c>
      <c r="D50" s="270">
        <f t="shared" ca="1" si="1"/>
        <v>0</v>
      </c>
      <c r="E50" s="270">
        <v>5</v>
      </c>
      <c r="F50" s="270" t="s">
        <v>169</v>
      </c>
      <c r="G50" s="270">
        <f t="shared" ca="1" si="2"/>
        <v>0</v>
      </c>
    </row>
    <row r="51" spans="1:7" x14ac:dyDescent="0.2">
      <c r="A51" s="711">
        <v>12</v>
      </c>
      <c r="B51" s="712"/>
      <c r="C51" s="270" t="s">
        <v>168</v>
      </c>
      <c r="D51" s="270">
        <f t="shared" ca="1" si="1"/>
        <v>0</v>
      </c>
      <c r="E51" s="270">
        <v>4</v>
      </c>
      <c r="F51" s="270" t="s">
        <v>167</v>
      </c>
      <c r="G51" s="270">
        <f t="shared" ca="1" si="2"/>
        <v>0</v>
      </c>
    </row>
    <row r="52" spans="1:7" x14ac:dyDescent="0.2">
      <c r="A52" s="711">
        <v>11</v>
      </c>
      <c r="B52" s="712"/>
      <c r="C52" s="270" t="s">
        <v>166</v>
      </c>
      <c r="D52" s="270">
        <f t="shared" ca="1" si="1"/>
        <v>0</v>
      </c>
      <c r="E52" s="270">
        <v>3</v>
      </c>
      <c r="F52" s="270" t="s">
        <v>165</v>
      </c>
      <c r="G52" s="270">
        <f t="shared" ca="1" si="2"/>
        <v>0</v>
      </c>
    </row>
    <row r="53" spans="1:7" x14ac:dyDescent="0.2">
      <c r="A53" s="711">
        <v>10</v>
      </c>
      <c r="B53" s="712"/>
      <c r="C53" s="270" t="s">
        <v>164</v>
      </c>
      <c r="D53" s="270">
        <f t="shared" ca="1" si="1"/>
        <v>0</v>
      </c>
      <c r="E53" s="270">
        <v>2</v>
      </c>
      <c r="F53" s="270" t="s">
        <v>163</v>
      </c>
      <c r="G53" s="270">
        <f t="shared" ca="1" si="2"/>
        <v>0</v>
      </c>
    </row>
    <row r="54" spans="1:7" x14ac:dyDescent="0.2">
      <c r="A54" s="711">
        <v>9</v>
      </c>
      <c r="B54" s="712"/>
      <c r="C54" s="270" t="s">
        <v>162</v>
      </c>
      <c r="D54" s="270">
        <f t="shared" ca="1" si="1"/>
        <v>0</v>
      </c>
      <c r="E54" s="270">
        <v>1</v>
      </c>
      <c r="F54" s="270" t="s">
        <v>161</v>
      </c>
      <c r="G54" s="270">
        <f t="shared" ca="1" si="2"/>
        <v>0</v>
      </c>
    </row>
    <row r="55" spans="1:7" x14ac:dyDescent="0.2">
      <c r="A55" s="711">
        <v>8</v>
      </c>
      <c r="B55" s="712"/>
      <c r="C55" s="270" t="s">
        <v>160</v>
      </c>
      <c r="D55" s="270">
        <f t="shared" ca="1" si="1"/>
        <v>0</v>
      </c>
      <c r="E55" s="270">
        <v>0</v>
      </c>
      <c r="F55" s="270" t="s">
        <v>159</v>
      </c>
      <c r="G55" s="270">
        <f t="shared" ca="1" si="2"/>
        <v>0</v>
      </c>
    </row>
    <row r="56" spans="1:7" x14ac:dyDescent="0.2">
      <c r="A56" s="505"/>
      <c r="B56" s="107"/>
      <c r="C56" s="107"/>
      <c r="D56" s="107"/>
      <c r="E56" s="107"/>
      <c r="F56" s="107"/>
      <c r="G56" s="504"/>
    </row>
    <row r="57" spans="1:7" x14ac:dyDescent="0.2">
      <c r="A57" s="708" t="s">
        <v>158</v>
      </c>
      <c r="B57" s="709"/>
      <c r="C57" s="709"/>
      <c r="D57" s="709"/>
      <c r="E57" s="709"/>
      <c r="F57" s="709"/>
      <c r="G57" s="710"/>
    </row>
    <row r="58" spans="1:7" x14ac:dyDescent="0.2">
      <c r="A58" s="699" t="e">
        <f ca="1">AVERAGE(E11:E45)</f>
        <v>#DIV/0!</v>
      </c>
      <c r="B58" s="700"/>
      <c r="C58" s="700"/>
      <c r="D58" s="700"/>
      <c r="E58" s="700"/>
      <c r="F58" s="700"/>
      <c r="G58" s="701"/>
    </row>
    <row r="60" spans="1:7" ht="26.25" customHeight="1" x14ac:dyDescent="0.2">
      <c r="A60" s="705" t="s">
        <v>157</v>
      </c>
      <c r="B60" s="706"/>
      <c r="C60" s="706"/>
      <c r="D60" s="706"/>
      <c r="E60" s="706"/>
      <c r="F60" s="706"/>
      <c r="G60" s="707"/>
    </row>
    <row r="65" spans="1:7" x14ac:dyDescent="0.2">
      <c r="A65" s="503"/>
      <c r="B65" s="704"/>
      <c r="C65" s="704"/>
      <c r="D65" s="107"/>
      <c r="E65" s="107"/>
      <c r="F65" s="703"/>
      <c r="G65" s="703"/>
    </row>
    <row r="66" spans="1:7" x14ac:dyDescent="0.2">
      <c r="A66" s="107"/>
      <c r="B66" s="702" t="s">
        <v>156</v>
      </c>
      <c r="C66" s="702"/>
      <c r="D66" s="107"/>
      <c r="E66" s="502"/>
      <c r="F66" s="702" t="s">
        <v>155</v>
      </c>
      <c r="G66" s="702"/>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C11" sqref="C11"/>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19" t="s">
        <v>187</v>
      </c>
      <c r="B2" s="515"/>
      <c r="C2" s="515"/>
      <c r="D2" s="515"/>
      <c r="E2" s="515"/>
      <c r="F2" s="515"/>
      <c r="G2" s="514"/>
    </row>
    <row r="3" spans="1:7" x14ac:dyDescent="0.2">
      <c r="A3" s="518" t="s">
        <v>182</v>
      </c>
      <c r="B3" s="107"/>
      <c r="C3" s="107"/>
      <c r="D3" s="107"/>
      <c r="E3" s="107"/>
      <c r="F3" s="107"/>
      <c r="G3" s="504"/>
    </row>
    <row r="4" spans="1:7" ht="13.5" thickBot="1" x14ac:dyDescent="0.25">
      <c r="A4" s="518" t="s">
        <v>118</v>
      </c>
      <c r="B4" s="107"/>
      <c r="C4" s="107"/>
      <c r="D4" s="107"/>
      <c r="E4" s="107"/>
      <c r="F4" s="107"/>
      <c r="G4" s="504"/>
    </row>
    <row r="5" spans="1:7" ht="16.5" thickBot="1" x14ac:dyDescent="0.3">
      <c r="A5" s="394" t="str">
        <f xml:space="preserve"> "Klasse "&amp;Notenbogen!B1 &amp;"Lehrer " &amp;Notenbogen!M1</f>
        <v xml:space="preserve">Klasse Lehrer </v>
      </c>
      <c r="B5" s="509"/>
      <c r="C5" s="517"/>
      <c r="D5" s="509"/>
      <c r="E5" s="509"/>
      <c r="F5" s="509"/>
      <c r="G5" s="508"/>
    </row>
    <row r="7" spans="1:7" ht="15.75" x14ac:dyDescent="0.25">
      <c r="A7" s="713" t="s">
        <v>184</v>
      </c>
      <c r="B7" s="714"/>
      <c r="C7" s="714"/>
      <c r="D7" s="714"/>
      <c r="E7" s="714"/>
      <c r="F7" s="714"/>
      <c r="G7" s="715"/>
    </row>
    <row r="8" spans="1:7" x14ac:dyDescent="0.2">
      <c r="A8" s="505"/>
      <c r="B8" s="107"/>
      <c r="C8" s="107"/>
      <c r="D8" s="107"/>
      <c r="E8" s="107"/>
      <c r="F8" s="107"/>
      <c r="G8" s="504"/>
    </row>
    <row r="9" spans="1:7" ht="25.5" customHeight="1" x14ac:dyDescent="0.2">
      <c r="A9" s="505"/>
      <c r="B9" s="526" t="s">
        <v>180</v>
      </c>
      <c r="C9" s="512" t="s">
        <v>179</v>
      </c>
      <c r="D9" s="107"/>
      <c r="E9" s="107"/>
      <c r="F9" s="107"/>
      <c r="G9" s="504"/>
    </row>
    <row r="10" spans="1:7" x14ac:dyDescent="0.2">
      <c r="A10" s="511">
        <v>1</v>
      </c>
      <c r="B10" s="9" t="str">
        <f ca="1">INDIRECT(ADDRESS(3+A10*2,2,,,"Notenbogen"))&amp;", "&amp;TRIM(INDIRECT(ADDRESS(4+A10*2,2,,,"Notenbogen")))</f>
        <v xml:space="preserve">, </v>
      </c>
      <c r="C10" s="510" t="str">
        <f ca="1">'Eingabe Abitur'!AA11</f>
        <v/>
      </c>
      <c r="D10" s="107"/>
      <c r="E10" s="107"/>
      <c r="F10" s="107"/>
      <c r="G10" s="504"/>
    </row>
    <row r="11" spans="1:7" x14ac:dyDescent="0.2">
      <c r="A11" s="511">
        <v>2</v>
      </c>
      <c r="B11" s="9" t="str">
        <f t="shared" ref="B11:B44" ca="1" si="0">INDIRECT(ADDRESS(3+A11*2,2,,,"Notenbogen"))&amp;", "&amp;TRIM(INDIRECT(ADDRESS(4+A11*2,2,,,"Notenbogen")))</f>
        <v xml:space="preserve">, </v>
      </c>
      <c r="C11" s="510" t="str">
        <f ca="1">'Eingabe Abitur'!AA13</f>
        <v/>
      </c>
      <c r="D11" s="107"/>
      <c r="E11" s="107"/>
      <c r="F11" s="107"/>
      <c r="G11" s="504"/>
    </row>
    <row r="12" spans="1:7" x14ac:dyDescent="0.2">
      <c r="A12" s="511">
        <v>3</v>
      </c>
      <c r="B12" s="9" t="str">
        <f t="shared" ca="1" si="0"/>
        <v xml:space="preserve">, </v>
      </c>
      <c r="C12" s="510" t="str">
        <f ca="1">'Eingabe Abitur'!AA15</f>
        <v/>
      </c>
      <c r="D12" s="107"/>
      <c r="E12" s="107"/>
      <c r="F12" s="107"/>
      <c r="G12" s="504"/>
    </row>
    <row r="13" spans="1:7" x14ac:dyDescent="0.2">
      <c r="A13" s="511">
        <v>4</v>
      </c>
      <c r="B13" s="9" t="str">
        <f t="shared" ca="1" si="0"/>
        <v xml:space="preserve">, </v>
      </c>
      <c r="C13" s="510" t="str">
        <f ca="1">'Eingabe Abitur'!AA17</f>
        <v/>
      </c>
      <c r="D13" s="107"/>
      <c r="E13" s="107"/>
      <c r="F13" s="107"/>
      <c r="G13" s="504"/>
    </row>
    <row r="14" spans="1:7" x14ac:dyDescent="0.2">
      <c r="A14" s="511">
        <v>5</v>
      </c>
      <c r="B14" s="9" t="str">
        <f t="shared" ca="1" si="0"/>
        <v xml:space="preserve">, </v>
      </c>
      <c r="C14" s="510" t="str">
        <f ca="1">'Eingabe Abitur'!AA19</f>
        <v/>
      </c>
      <c r="D14" s="107"/>
      <c r="E14" s="107"/>
      <c r="F14" s="107"/>
      <c r="G14" s="504"/>
    </row>
    <row r="15" spans="1:7" x14ac:dyDescent="0.2">
      <c r="A15" s="511">
        <v>6</v>
      </c>
      <c r="B15" s="9" t="str">
        <f t="shared" ca="1" si="0"/>
        <v xml:space="preserve">, </v>
      </c>
      <c r="C15" s="510" t="str">
        <f ca="1">'Eingabe Abitur'!AA21</f>
        <v/>
      </c>
      <c r="D15" s="107"/>
      <c r="E15" s="107"/>
      <c r="F15" s="107"/>
      <c r="G15" s="504"/>
    </row>
    <row r="16" spans="1:7" x14ac:dyDescent="0.2">
      <c r="A16" s="511">
        <v>7</v>
      </c>
      <c r="B16" s="9" t="str">
        <f t="shared" ca="1" si="0"/>
        <v xml:space="preserve">, </v>
      </c>
      <c r="C16" s="510" t="str">
        <f ca="1">'Eingabe Abitur'!AA23</f>
        <v/>
      </c>
      <c r="D16" s="107"/>
      <c r="E16" s="107"/>
      <c r="F16" s="107"/>
      <c r="G16" s="504"/>
    </row>
    <row r="17" spans="1:7" x14ac:dyDescent="0.2">
      <c r="A17" s="511">
        <v>8</v>
      </c>
      <c r="B17" s="9" t="str">
        <f t="shared" ca="1" si="0"/>
        <v xml:space="preserve">, </v>
      </c>
      <c r="C17" s="510" t="str">
        <f ca="1">'Eingabe Abitur'!AA25</f>
        <v/>
      </c>
      <c r="D17" s="107"/>
      <c r="E17" s="107"/>
      <c r="F17" s="107"/>
      <c r="G17" s="504"/>
    </row>
    <row r="18" spans="1:7" x14ac:dyDescent="0.2">
      <c r="A18" s="511">
        <v>9</v>
      </c>
      <c r="B18" s="9" t="str">
        <f t="shared" ca="1" si="0"/>
        <v xml:space="preserve">, </v>
      </c>
      <c r="C18" s="510" t="str">
        <f ca="1">'Eingabe Abitur'!AA27</f>
        <v/>
      </c>
      <c r="D18" s="107"/>
      <c r="E18" s="107"/>
      <c r="F18" s="107"/>
      <c r="G18" s="504"/>
    </row>
    <row r="19" spans="1:7" x14ac:dyDescent="0.2">
      <c r="A19" s="511">
        <v>10</v>
      </c>
      <c r="B19" s="9" t="str">
        <f t="shared" ca="1" si="0"/>
        <v xml:space="preserve">, </v>
      </c>
      <c r="C19" s="510" t="str">
        <f ca="1">'Eingabe Abitur'!AA29</f>
        <v/>
      </c>
      <c r="D19" s="107"/>
      <c r="E19" s="107"/>
      <c r="F19" s="107"/>
      <c r="G19" s="504"/>
    </row>
    <row r="20" spans="1:7" x14ac:dyDescent="0.2">
      <c r="A20" s="511">
        <v>11</v>
      </c>
      <c r="B20" s="9" t="str">
        <f t="shared" ca="1" si="0"/>
        <v xml:space="preserve">, </v>
      </c>
      <c r="C20" s="510" t="str">
        <f ca="1">'Eingabe Abitur'!AA31</f>
        <v/>
      </c>
      <c r="D20" s="107"/>
      <c r="E20" s="107"/>
      <c r="F20" s="107"/>
      <c r="G20" s="504"/>
    </row>
    <row r="21" spans="1:7" x14ac:dyDescent="0.2">
      <c r="A21" s="511">
        <v>12</v>
      </c>
      <c r="B21" s="9" t="str">
        <f t="shared" ca="1" si="0"/>
        <v xml:space="preserve">, </v>
      </c>
      <c r="C21" s="510" t="str">
        <f ca="1">'Eingabe Abitur'!AA33</f>
        <v/>
      </c>
      <c r="D21" s="107"/>
      <c r="E21" s="107"/>
      <c r="F21" s="107"/>
      <c r="G21" s="504"/>
    </row>
    <row r="22" spans="1:7" x14ac:dyDescent="0.2">
      <c r="A22" s="511">
        <v>13</v>
      </c>
      <c r="B22" s="9" t="str">
        <f t="shared" ca="1" si="0"/>
        <v xml:space="preserve">, </v>
      </c>
      <c r="C22" s="510" t="str">
        <f ca="1">'Eingabe Abitur'!AA35</f>
        <v/>
      </c>
      <c r="D22" s="107"/>
      <c r="E22" s="107"/>
      <c r="F22" s="107"/>
      <c r="G22" s="504"/>
    </row>
    <row r="23" spans="1:7" x14ac:dyDescent="0.2">
      <c r="A23" s="511">
        <v>14</v>
      </c>
      <c r="B23" s="9" t="str">
        <f t="shared" ca="1" si="0"/>
        <v xml:space="preserve">, </v>
      </c>
      <c r="C23" s="510" t="str">
        <f ca="1">'Eingabe Abitur'!AA37</f>
        <v/>
      </c>
      <c r="D23" s="107"/>
      <c r="E23" s="107"/>
      <c r="F23" s="107"/>
      <c r="G23" s="504"/>
    </row>
    <row r="24" spans="1:7" x14ac:dyDescent="0.2">
      <c r="A24" s="511">
        <v>15</v>
      </c>
      <c r="B24" s="9" t="str">
        <f t="shared" ca="1" si="0"/>
        <v xml:space="preserve">, </v>
      </c>
      <c r="C24" s="510" t="str">
        <f ca="1">'Eingabe Abitur'!AA39</f>
        <v/>
      </c>
      <c r="D24" s="107"/>
      <c r="E24" s="107"/>
      <c r="F24" s="107"/>
      <c r="G24" s="504"/>
    </row>
    <row r="25" spans="1:7" x14ac:dyDescent="0.2">
      <c r="A25" s="511">
        <v>16</v>
      </c>
      <c r="B25" s="9" t="str">
        <f t="shared" ca="1" si="0"/>
        <v xml:space="preserve">, </v>
      </c>
      <c r="C25" s="510" t="str">
        <f ca="1">'Eingabe Abitur'!AA41</f>
        <v/>
      </c>
      <c r="D25" s="107"/>
      <c r="E25" s="107"/>
      <c r="F25" s="107"/>
      <c r="G25" s="504"/>
    </row>
    <row r="26" spans="1:7" x14ac:dyDescent="0.2">
      <c r="A26" s="511">
        <v>17</v>
      </c>
      <c r="B26" s="9" t="str">
        <f t="shared" ca="1" si="0"/>
        <v xml:space="preserve">, </v>
      </c>
      <c r="C26" s="510" t="str">
        <f ca="1">'Eingabe Abitur'!AA43</f>
        <v/>
      </c>
      <c r="D26" s="107"/>
      <c r="E26" s="107"/>
      <c r="F26" s="107"/>
      <c r="G26" s="504"/>
    </row>
    <row r="27" spans="1:7" x14ac:dyDescent="0.2">
      <c r="A27" s="511">
        <v>18</v>
      </c>
      <c r="B27" s="9" t="str">
        <f t="shared" ca="1" si="0"/>
        <v xml:space="preserve">, </v>
      </c>
      <c r="C27" s="510" t="str">
        <f ca="1">'Eingabe Abitur'!AA45</f>
        <v/>
      </c>
      <c r="D27" s="107"/>
      <c r="E27" s="107"/>
      <c r="F27" s="107"/>
      <c r="G27" s="504"/>
    </row>
    <row r="28" spans="1:7" x14ac:dyDescent="0.2">
      <c r="A28" s="511">
        <v>19</v>
      </c>
      <c r="B28" s="9" t="str">
        <f t="shared" ca="1" si="0"/>
        <v xml:space="preserve">, </v>
      </c>
      <c r="C28" s="510" t="str">
        <f ca="1">'Eingabe Abitur'!AA47</f>
        <v/>
      </c>
      <c r="D28" s="107"/>
      <c r="E28" s="107"/>
      <c r="F28" s="107"/>
      <c r="G28" s="504"/>
    </row>
    <row r="29" spans="1:7" x14ac:dyDescent="0.2">
      <c r="A29" s="511">
        <v>20</v>
      </c>
      <c r="B29" s="9" t="str">
        <f t="shared" ca="1" si="0"/>
        <v xml:space="preserve">, </v>
      </c>
      <c r="C29" s="510" t="str">
        <f ca="1">'Eingabe Abitur'!AA49</f>
        <v/>
      </c>
      <c r="D29" s="107"/>
      <c r="E29" s="107"/>
      <c r="F29" s="107"/>
      <c r="G29" s="504"/>
    </row>
    <row r="30" spans="1:7" x14ac:dyDescent="0.2">
      <c r="A30" s="511">
        <v>21</v>
      </c>
      <c r="B30" s="9" t="str">
        <f t="shared" ca="1" si="0"/>
        <v xml:space="preserve">, </v>
      </c>
      <c r="C30" s="510" t="str">
        <f ca="1">'Eingabe Abitur'!AA51</f>
        <v/>
      </c>
      <c r="D30" s="107"/>
      <c r="E30" s="107"/>
      <c r="F30" s="107"/>
      <c r="G30" s="504"/>
    </row>
    <row r="31" spans="1:7" x14ac:dyDescent="0.2">
      <c r="A31" s="511">
        <v>22</v>
      </c>
      <c r="B31" s="9" t="str">
        <f t="shared" ca="1" si="0"/>
        <v xml:space="preserve">, </v>
      </c>
      <c r="C31" s="510" t="str">
        <f ca="1">'Eingabe Abitur'!AA53</f>
        <v/>
      </c>
      <c r="D31" s="107"/>
      <c r="E31" s="107"/>
      <c r="F31" s="107"/>
      <c r="G31" s="504"/>
    </row>
    <row r="32" spans="1:7" x14ac:dyDescent="0.2">
      <c r="A32" s="511">
        <v>23</v>
      </c>
      <c r="B32" s="9" t="str">
        <f t="shared" ca="1" si="0"/>
        <v xml:space="preserve">, </v>
      </c>
      <c r="C32" s="510" t="str">
        <f ca="1">'Eingabe Abitur'!AA55</f>
        <v/>
      </c>
      <c r="D32" s="107"/>
      <c r="E32" s="107"/>
      <c r="F32" s="107"/>
      <c r="G32" s="504"/>
    </row>
    <row r="33" spans="1:7" x14ac:dyDescent="0.2">
      <c r="A33" s="511">
        <v>24</v>
      </c>
      <c r="B33" s="9" t="str">
        <f t="shared" ca="1" si="0"/>
        <v xml:space="preserve">, </v>
      </c>
      <c r="C33" s="510" t="str">
        <f ca="1">'Eingabe Abitur'!AA57</f>
        <v/>
      </c>
      <c r="D33" s="107"/>
      <c r="E33" s="107"/>
      <c r="F33" s="107"/>
      <c r="G33" s="504"/>
    </row>
    <row r="34" spans="1:7" x14ac:dyDescent="0.2">
      <c r="A34" s="511">
        <v>25</v>
      </c>
      <c r="B34" s="9" t="str">
        <f t="shared" ca="1" si="0"/>
        <v xml:space="preserve">, </v>
      </c>
      <c r="C34" s="510" t="str">
        <f ca="1">'Eingabe Abitur'!AA59</f>
        <v/>
      </c>
      <c r="D34" s="107"/>
      <c r="E34" s="107"/>
      <c r="F34" s="107"/>
      <c r="G34" s="504"/>
    </row>
    <row r="35" spans="1:7" x14ac:dyDescent="0.2">
      <c r="A35" s="511">
        <v>26</v>
      </c>
      <c r="B35" s="9" t="str">
        <f t="shared" ca="1" si="0"/>
        <v xml:space="preserve">, </v>
      </c>
      <c r="C35" s="510" t="str">
        <f ca="1">'Eingabe Abitur'!AA61</f>
        <v/>
      </c>
      <c r="D35" s="107"/>
      <c r="E35" s="107"/>
      <c r="F35" s="107"/>
      <c r="G35" s="504"/>
    </row>
    <row r="36" spans="1:7" x14ac:dyDescent="0.2">
      <c r="A36" s="511">
        <v>27</v>
      </c>
      <c r="B36" s="9" t="str">
        <f t="shared" ca="1" si="0"/>
        <v xml:space="preserve">, </v>
      </c>
      <c r="C36" s="510" t="str">
        <f ca="1">'Eingabe Abitur'!AA63</f>
        <v/>
      </c>
      <c r="D36" s="107"/>
      <c r="E36" s="107"/>
      <c r="F36" s="107"/>
      <c r="G36" s="504"/>
    </row>
    <row r="37" spans="1:7" x14ac:dyDescent="0.2">
      <c r="A37" s="511">
        <v>28</v>
      </c>
      <c r="B37" s="9" t="str">
        <f t="shared" ca="1" si="0"/>
        <v xml:space="preserve">, </v>
      </c>
      <c r="C37" s="510" t="str">
        <f ca="1">'Eingabe Abitur'!AA65</f>
        <v/>
      </c>
      <c r="D37" s="107"/>
      <c r="E37" s="107"/>
      <c r="F37" s="107"/>
      <c r="G37" s="504"/>
    </row>
    <row r="38" spans="1:7" x14ac:dyDescent="0.2">
      <c r="A38" s="511">
        <v>29</v>
      </c>
      <c r="B38" s="9" t="str">
        <f t="shared" ca="1" si="0"/>
        <v xml:space="preserve">, </v>
      </c>
      <c r="C38" s="510" t="str">
        <f ca="1">'Eingabe Abitur'!AA67</f>
        <v/>
      </c>
      <c r="D38" s="107"/>
      <c r="E38" s="107"/>
      <c r="F38" s="107"/>
      <c r="G38" s="504"/>
    </row>
    <row r="39" spans="1:7" x14ac:dyDescent="0.2">
      <c r="A39" s="511">
        <v>30</v>
      </c>
      <c r="B39" s="9" t="str">
        <f t="shared" ca="1" si="0"/>
        <v xml:space="preserve">, </v>
      </c>
      <c r="C39" s="510" t="str">
        <f ca="1">'Eingabe Abitur'!AA69</f>
        <v/>
      </c>
      <c r="D39" s="107"/>
      <c r="E39" s="107"/>
      <c r="F39" s="107"/>
      <c r="G39" s="504"/>
    </row>
    <row r="40" spans="1:7" x14ac:dyDescent="0.2">
      <c r="A40" s="511">
        <v>31</v>
      </c>
      <c r="B40" s="9" t="str">
        <f t="shared" ca="1" si="0"/>
        <v xml:space="preserve">, </v>
      </c>
      <c r="C40" s="510" t="str">
        <f ca="1">'Eingabe Abitur'!AA71</f>
        <v/>
      </c>
      <c r="D40" s="107"/>
      <c r="E40" s="107"/>
      <c r="F40" s="107"/>
      <c r="G40" s="504"/>
    </row>
    <row r="41" spans="1:7" x14ac:dyDescent="0.2">
      <c r="A41" s="511">
        <v>32</v>
      </c>
      <c r="B41" s="9" t="str">
        <f t="shared" ca="1" si="0"/>
        <v xml:space="preserve">, </v>
      </c>
      <c r="C41" s="510" t="str">
        <f ca="1">'Eingabe Abitur'!AA73</f>
        <v/>
      </c>
      <c r="D41" s="107"/>
      <c r="E41" s="107"/>
      <c r="F41" s="107"/>
      <c r="G41" s="504"/>
    </row>
    <row r="42" spans="1:7" x14ac:dyDescent="0.2">
      <c r="A42" s="511">
        <v>33</v>
      </c>
      <c r="B42" s="9" t="str">
        <f t="shared" ca="1" si="0"/>
        <v xml:space="preserve">, </v>
      </c>
      <c r="C42" s="510" t="str">
        <f ca="1">'Eingabe Abitur'!AA75</f>
        <v/>
      </c>
      <c r="D42" s="107"/>
      <c r="E42" s="107"/>
      <c r="F42" s="107"/>
      <c r="G42" s="504"/>
    </row>
    <row r="43" spans="1:7" x14ac:dyDescent="0.2">
      <c r="A43" s="511">
        <v>34</v>
      </c>
      <c r="B43" s="9" t="str">
        <f t="shared" ca="1" si="0"/>
        <v xml:space="preserve">, </v>
      </c>
      <c r="C43" s="510" t="str">
        <f ca="1">'Eingabe Abitur'!AA77</f>
        <v/>
      </c>
      <c r="D43" s="107"/>
      <c r="E43" s="107"/>
      <c r="F43" s="107"/>
      <c r="G43" s="504"/>
    </row>
    <row r="44" spans="1:7" x14ac:dyDescent="0.2">
      <c r="A44" s="511">
        <v>35</v>
      </c>
      <c r="B44" s="9" t="str">
        <f t="shared" ca="1" si="0"/>
        <v xml:space="preserve">, </v>
      </c>
      <c r="C44" s="510" t="str">
        <f ca="1">'Eingabe Abitur'!AA79</f>
        <v/>
      </c>
      <c r="D44" s="509"/>
      <c r="E44" s="509"/>
      <c r="F44" s="509"/>
      <c r="G44" s="508"/>
    </row>
    <row r="46" spans="1:7" ht="25.5" x14ac:dyDescent="0.2">
      <c r="A46" s="516"/>
      <c r="B46" s="515"/>
      <c r="C46" s="515"/>
      <c r="D46" s="525"/>
      <c r="E46" s="524" t="s">
        <v>175</v>
      </c>
      <c r="F46" s="523"/>
      <c r="G46" s="522" t="s">
        <v>175</v>
      </c>
    </row>
    <row r="47" spans="1:7" x14ac:dyDescent="0.2">
      <c r="A47" s="505"/>
      <c r="B47" s="107"/>
      <c r="C47" s="107"/>
      <c r="D47" s="270">
        <v>15</v>
      </c>
      <c r="E47" s="270">
        <f t="shared" ref="E47:E54" ca="1" si="1">COUNTIF($C$10:$C$44,D47)</f>
        <v>0</v>
      </c>
      <c r="F47" s="270">
        <v>7</v>
      </c>
      <c r="G47" s="270">
        <f t="shared" ref="G47:G54" ca="1" si="2">COUNTIF($C$10:$C$44,F47)</f>
        <v>0</v>
      </c>
    </row>
    <row r="48" spans="1:7" x14ac:dyDescent="0.2">
      <c r="A48" s="505"/>
      <c r="B48" s="107"/>
      <c r="C48" s="107"/>
      <c r="D48" s="270">
        <v>14</v>
      </c>
      <c r="E48" s="270">
        <f t="shared" ca="1" si="1"/>
        <v>0</v>
      </c>
      <c r="F48" s="270">
        <v>6</v>
      </c>
      <c r="G48" s="270">
        <f t="shared" ca="1" si="2"/>
        <v>0</v>
      </c>
    </row>
    <row r="49" spans="1:7" x14ac:dyDescent="0.2">
      <c r="A49" s="505"/>
      <c r="B49" s="107"/>
      <c r="C49" s="107"/>
      <c r="D49" s="270">
        <v>13</v>
      </c>
      <c r="E49" s="270">
        <f t="shared" ca="1" si="1"/>
        <v>0</v>
      </c>
      <c r="F49" s="270">
        <v>5</v>
      </c>
      <c r="G49" s="270">
        <f t="shared" ca="1" si="2"/>
        <v>0</v>
      </c>
    </row>
    <row r="50" spans="1:7" x14ac:dyDescent="0.2">
      <c r="A50" s="505"/>
      <c r="B50" s="107"/>
      <c r="C50" s="107"/>
      <c r="D50" s="270">
        <v>12</v>
      </c>
      <c r="E50" s="270">
        <f t="shared" ca="1" si="1"/>
        <v>0</v>
      </c>
      <c r="F50" s="270">
        <v>4</v>
      </c>
      <c r="G50" s="270">
        <f t="shared" ca="1" si="2"/>
        <v>0</v>
      </c>
    </row>
    <row r="51" spans="1:7" x14ac:dyDescent="0.2">
      <c r="A51" s="505"/>
      <c r="B51" s="107"/>
      <c r="C51" s="107"/>
      <c r="D51" s="270">
        <v>11</v>
      </c>
      <c r="E51" s="270">
        <f t="shared" ca="1" si="1"/>
        <v>0</v>
      </c>
      <c r="F51" s="270">
        <v>3</v>
      </c>
      <c r="G51" s="270">
        <f t="shared" ca="1" si="2"/>
        <v>0</v>
      </c>
    </row>
    <row r="52" spans="1:7" x14ac:dyDescent="0.2">
      <c r="A52" s="505"/>
      <c r="B52" s="107"/>
      <c r="C52" s="107"/>
      <c r="D52" s="270">
        <v>10</v>
      </c>
      <c r="E52" s="270">
        <f t="shared" ca="1" si="1"/>
        <v>0</v>
      </c>
      <c r="F52" s="270">
        <v>2</v>
      </c>
      <c r="G52" s="270">
        <f t="shared" ca="1" si="2"/>
        <v>0</v>
      </c>
    </row>
    <row r="53" spans="1:7" x14ac:dyDescent="0.2">
      <c r="A53" s="505"/>
      <c r="B53" s="107"/>
      <c r="C53" s="107"/>
      <c r="D53" s="270">
        <v>9</v>
      </c>
      <c r="E53" s="270">
        <f t="shared" ca="1" si="1"/>
        <v>0</v>
      </c>
      <c r="F53" s="270">
        <v>1</v>
      </c>
      <c r="G53" s="270">
        <f t="shared" ca="1" si="2"/>
        <v>0</v>
      </c>
    </row>
    <row r="54" spans="1:7" x14ac:dyDescent="0.2">
      <c r="A54" s="505"/>
      <c r="B54" s="107"/>
      <c r="C54" s="107"/>
      <c r="D54" s="270">
        <v>8</v>
      </c>
      <c r="E54" s="270">
        <f t="shared" ca="1" si="1"/>
        <v>0</v>
      </c>
      <c r="F54" s="270">
        <v>0</v>
      </c>
      <c r="G54" s="270">
        <f t="shared" ca="1" si="2"/>
        <v>0</v>
      </c>
    </row>
    <row r="55" spans="1:7" x14ac:dyDescent="0.2">
      <c r="A55" s="505"/>
      <c r="B55" s="107"/>
      <c r="C55" s="107"/>
      <c r="D55" s="509"/>
      <c r="E55" s="107"/>
      <c r="F55" s="107"/>
      <c r="G55" s="508"/>
    </row>
    <row r="56" spans="1:7" x14ac:dyDescent="0.2">
      <c r="A56" s="505"/>
      <c r="B56" s="107"/>
      <c r="C56" s="107"/>
      <c r="D56" s="708" t="s">
        <v>158</v>
      </c>
      <c r="E56" s="709"/>
      <c r="F56" s="709"/>
      <c r="G56" s="710"/>
    </row>
    <row r="57" spans="1:7" x14ac:dyDescent="0.2">
      <c r="A57" s="521"/>
      <c r="B57" s="509"/>
      <c r="C57" s="509"/>
      <c r="D57" s="699" t="str">
        <f ca="1">IF(SUM(C10:C44)=0,"",AVERAGE(C10:C44))</f>
        <v/>
      </c>
      <c r="E57" s="700"/>
      <c r="F57" s="700"/>
      <c r="G57" s="701"/>
    </row>
    <row r="58" spans="1:7" ht="25.5" customHeight="1" x14ac:dyDescent="0.2">
      <c r="A58" s="705" t="s">
        <v>183</v>
      </c>
      <c r="B58" s="706"/>
      <c r="C58" s="706"/>
      <c r="D58" s="706"/>
      <c r="E58" s="706"/>
      <c r="F58" s="706"/>
      <c r="G58" s="707"/>
    </row>
    <row r="60" spans="1:7" x14ac:dyDescent="0.2">
      <c r="A60" s="718"/>
      <c r="B60" s="718"/>
      <c r="C60" s="107"/>
      <c r="D60" s="107"/>
      <c r="E60" s="107"/>
      <c r="F60" s="503"/>
      <c r="G60" s="503"/>
    </row>
    <row r="61" spans="1:7" x14ac:dyDescent="0.2">
      <c r="B61" s="520" t="s">
        <v>156</v>
      </c>
      <c r="C61" s="107"/>
      <c r="D61" s="702" t="s">
        <v>155</v>
      </c>
      <c r="E61" s="702"/>
      <c r="F61" s="702"/>
      <c r="G61" s="702"/>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D6" sqref="D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9" t="s">
        <v>106</v>
      </c>
      <c r="D4" s="719"/>
      <c r="E4" s="719"/>
      <c r="F4" s="719"/>
      <c r="G4" s="719"/>
      <c r="H4" s="719"/>
      <c r="I4" s="719"/>
      <c r="J4" s="719"/>
      <c r="K4" s="719"/>
      <c r="L4" s="719"/>
      <c r="M4" s="719"/>
      <c r="N4" s="719"/>
      <c r="O4" s="719"/>
      <c r="P4" s="719"/>
      <c r="Q4" s="719"/>
      <c r="R4" s="719"/>
    </row>
    <row r="5" spans="1:18" x14ac:dyDescent="0.2">
      <c r="A5" s="9"/>
      <c r="B5" s="262" t="s">
        <v>105</v>
      </c>
      <c r="C5" s="337">
        <v>15</v>
      </c>
      <c r="D5" s="337">
        <v>14</v>
      </c>
      <c r="E5" s="337">
        <v>13</v>
      </c>
      <c r="F5" s="338">
        <v>12</v>
      </c>
      <c r="G5" s="338">
        <v>11</v>
      </c>
      <c r="H5" s="338">
        <v>10</v>
      </c>
      <c r="I5" s="337">
        <v>9</v>
      </c>
      <c r="J5" s="337">
        <v>8</v>
      </c>
      <c r="K5" s="337">
        <v>7</v>
      </c>
      <c r="L5" s="338">
        <v>6</v>
      </c>
      <c r="M5" s="338">
        <v>5</v>
      </c>
      <c r="N5" s="338">
        <v>4</v>
      </c>
      <c r="O5" s="337">
        <v>3</v>
      </c>
      <c r="P5" s="337">
        <v>2</v>
      </c>
      <c r="Q5" s="337">
        <v>1</v>
      </c>
      <c r="R5" s="338">
        <v>0</v>
      </c>
    </row>
    <row r="6" spans="1:18" x14ac:dyDescent="0.2">
      <c r="A6" s="9" t="str">
        <f ca="1">IF(+AP!B6="","",AP!B6)</f>
        <v/>
      </c>
      <c r="B6" s="263" t="str">
        <f ca="1">IF(AP!E6="","",IF(ROUNDUP((AP!E6+AP!C6)/2,2)&lt;1,0,ROUNDUP((AP!E6+AP!C6)/2,2)))</f>
        <v/>
      </c>
      <c r="C6" s="264" t="str">
        <f ca="1">IF(AP!$E6="","",IF(ROUNDUP((ROUNDUP((AP!$E6*2+C$5)/3,2)+AP!$C6)/2,2)&lt;1,0,ROUNDUP((ROUNDUP((AP!$E6*2+C$5)/3,2)+AP!$C6)/2,2)))</f>
        <v/>
      </c>
      <c r="D6" s="264" t="str">
        <f ca="1">IF(AP!$E6="","",IF(ROUNDUP((ROUNDUP((AP!$E6*2+D$5)/3,2)+AP!$C6)/2,2)&lt;1,0,ROUNDUP((ROUNDUP((AP!$E6*2+D$5)/3,2)+AP!$C6)/2,2)))</f>
        <v/>
      </c>
      <c r="E6" s="264" t="str">
        <f ca="1">IF(AP!$E6="","",IF(ROUNDUP((ROUNDUP((AP!$E6*2+E$5)/3,2)+AP!$C6)/2,2)&lt;1,0,ROUNDUP((ROUNDUP((AP!$E6*2+E$5)/3,2)+AP!$C6)/2,2)))</f>
        <v/>
      </c>
      <c r="F6" s="263" t="str">
        <f ca="1">IF(AP!$E6="","",IF(ROUNDUP((ROUNDUP((AP!$E6*2+F$5)/3,2)+AP!$C6)/2,2)&lt;1,0,ROUNDUP((ROUNDUP((AP!$E6*2+F$5)/3,2)+AP!$C6)/2,2)))</f>
        <v/>
      </c>
      <c r="G6" s="263" t="str">
        <f ca="1">IF(AP!$E6="","",IF(ROUNDUP((ROUNDUP((AP!$E6*2+G$5)/3,2)+AP!$C6)/2,2)&lt;1,0,ROUNDUP((ROUNDUP((AP!$E6*2+G$5)/3,2)+AP!$C6)/2,2)))</f>
        <v/>
      </c>
      <c r="H6" s="263" t="str">
        <f ca="1">IF(AP!$E6="","",IF(ROUNDUP((ROUNDUP((AP!$E6*2+H$5)/3,2)+AP!$C6)/2,2)&lt;1,0,ROUNDUP((ROUNDUP((AP!$E6*2+H$5)/3,2)+AP!$C6)/2,2)))</f>
        <v/>
      </c>
      <c r="I6" s="264" t="str">
        <f ca="1">IF(AP!$E6="","",IF(ROUNDUP((ROUNDUP((AP!$E6*2+I$5)/3,2)+AP!$C6)/2,2)&lt;1,0,ROUNDUP((ROUNDUP((AP!$E6*2+I$5)/3,2)+AP!$C6)/2,2)))</f>
        <v/>
      </c>
      <c r="J6" s="264" t="str">
        <f ca="1">IF(AP!$E6="","",IF(ROUNDUP((ROUNDUP((AP!$E6*2+J$5)/3,2)+AP!$C6)/2,2)&lt;1,0,ROUNDUP((ROUNDUP((AP!$E6*2+J$5)/3,2)+AP!$C6)/2,2)))</f>
        <v/>
      </c>
      <c r="K6" s="264" t="str">
        <f ca="1">IF(AP!$E6="","",IF(ROUNDUP((ROUNDUP((AP!$E6*2+K$5)/3,2)+AP!$C6)/2,2)&lt;1,0,ROUNDUP((ROUNDUP((AP!$E6*2+K$5)/3,2)+AP!$C6)/2,2)))</f>
        <v/>
      </c>
      <c r="L6" s="263" t="str">
        <f ca="1">IF(AP!$E6="","",IF(ROUNDUP((ROUNDUP((AP!$E6*2+L$5)/3,2)+AP!$C6)/2,2)&lt;1,0,ROUNDUP((ROUNDUP((AP!$E6*2+L$5)/3,2)+AP!$C6)/2,2)))</f>
        <v/>
      </c>
      <c r="M6" s="263" t="str">
        <f ca="1">IF(AP!$E6="","",IF(ROUNDUP((ROUNDUP((AP!$E6*2+M$5)/3,2)+AP!$C6)/2,2)&lt;1,0,ROUNDUP((ROUNDUP((AP!$E6*2+M$5)/3,2)+AP!$C6)/2,2)))</f>
        <v/>
      </c>
      <c r="N6" s="263" t="str">
        <f ca="1">IF(AP!$E6="","",IF(ROUNDUP((ROUNDUP((AP!$E6*2+N$5)/3,2)+AP!$C6)/2,2)&lt;1,0,ROUNDUP((ROUNDUP((AP!$E6*2+N$5)/3,2)+AP!$C6)/2,2)))</f>
        <v/>
      </c>
      <c r="O6" s="264" t="str">
        <f ca="1">IF(AP!$E6="","",IF(ROUNDUP((ROUNDUP((AP!$E6*2+O$5)/3,2)+AP!$C6)/2,2)&lt;1,0,ROUNDUP((ROUNDUP((AP!$E6*2+O$5)/3,2)+AP!$C6)/2,2)))</f>
        <v/>
      </c>
      <c r="P6" s="264" t="str">
        <f ca="1">IF(AP!$E6="","",IF(ROUNDUP((ROUNDUP((AP!$E6*2+P$5)/3,2)+AP!$C6)/2,2)&lt;1,0,ROUNDUP((ROUNDUP((AP!$E6*2+P$5)/3,2)+AP!$C6)/2,2)))</f>
        <v/>
      </c>
      <c r="Q6" s="264" t="str">
        <f ca="1">IF(AP!$E6="","",IF(ROUNDUP((ROUNDUP((AP!$E6*2+Q$5)/3,2)+AP!$C6)/2,2)&lt;1,0,ROUNDUP((ROUNDUP((AP!$E6*2+Q$5)/3,2)+AP!$C6)/2,2)))</f>
        <v/>
      </c>
      <c r="R6" s="263" t="str">
        <f ca="1">IF(AP!$E6="","",IF(ROUNDUP((ROUNDUP((AP!$E6*2+R$5)/3,2)+AP!$C6)/2,2)&lt;1,0,ROUNDUP((ROUNDUP((AP!$E6*2+R$5)/3,2)+AP!$C6)/2,2)))</f>
        <v/>
      </c>
    </row>
    <row r="7" spans="1:18" x14ac:dyDescent="0.2">
      <c r="A7" s="9" t="str">
        <f ca="1">IF(+AP!B7="","",AP!B7)</f>
        <v/>
      </c>
      <c r="B7" s="263" t="str">
        <f ca="1">IF(AP!E7="","",IF(ROUNDUP((AP!E7+AP!C7)/2,2)&lt;1,0,ROUNDUP((AP!E7+AP!C7)/2,2)))</f>
        <v/>
      </c>
      <c r="C7" s="264" t="str">
        <f ca="1">IF(AP!$E7="","",IF(ROUNDUP((ROUNDUP((AP!$E7*2+C$5)/3,2)+AP!$C7)/2,2)&lt;1,0,ROUNDUP((ROUNDUP((AP!$E7*2+C$5)/3,2)+AP!$C7)/2,2)))</f>
        <v/>
      </c>
      <c r="D7" s="264" t="str">
        <f ca="1">IF(AP!$E7="","",IF(ROUNDUP((ROUNDUP((AP!$E7*2+D$5)/3,2)+AP!$C7)/2,2)&lt;1,0,ROUNDUP((ROUNDUP((AP!$E7*2+D$5)/3,2)+AP!$C7)/2,2)))</f>
        <v/>
      </c>
      <c r="E7" s="264" t="str">
        <f ca="1">IF(AP!$E7="","",IF(ROUNDUP((ROUNDUP((AP!$E7*2+E$5)/3,2)+AP!$C7)/2,2)&lt;1,0,ROUNDUP((ROUNDUP((AP!$E7*2+E$5)/3,2)+AP!$C7)/2,2)))</f>
        <v/>
      </c>
      <c r="F7" s="263" t="str">
        <f ca="1">IF(AP!$E7="","",IF(ROUNDUP((ROUNDUP((AP!$E7*2+F$5)/3,2)+AP!$C7)/2,2)&lt;1,0,ROUNDUP((ROUNDUP((AP!$E7*2+F$5)/3,2)+AP!$C7)/2,2)))</f>
        <v/>
      </c>
      <c r="G7" s="263" t="str">
        <f ca="1">IF(AP!$E7="","",IF(ROUNDUP((ROUNDUP((AP!$E7*2+G$5)/3,2)+AP!$C7)/2,2)&lt;1,0,ROUNDUP((ROUNDUP((AP!$E7*2+G$5)/3,2)+AP!$C7)/2,2)))</f>
        <v/>
      </c>
      <c r="H7" s="263" t="str">
        <f ca="1">IF(AP!$E7="","",IF(ROUNDUP((ROUNDUP((AP!$E7*2+H$5)/3,2)+AP!$C7)/2,2)&lt;1,0,ROUNDUP((ROUNDUP((AP!$E7*2+H$5)/3,2)+AP!$C7)/2,2)))</f>
        <v/>
      </c>
      <c r="I7" s="264" t="str">
        <f ca="1">IF(AP!$E7="","",IF(ROUNDUP((ROUNDUP((AP!$E7*2+I$5)/3,2)+AP!$C7)/2,2)&lt;1,0,ROUNDUP((ROUNDUP((AP!$E7*2+I$5)/3,2)+AP!$C7)/2,2)))</f>
        <v/>
      </c>
      <c r="J7" s="264" t="str">
        <f ca="1">IF(AP!$E7="","",IF(ROUNDUP((ROUNDUP((AP!$E7*2+J$5)/3,2)+AP!$C7)/2,2)&lt;1,0,ROUNDUP((ROUNDUP((AP!$E7*2+J$5)/3,2)+AP!$C7)/2,2)))</f>
        <v/>
      </c>
      <c r="K7" s="264" t="str">
        <f ca="1">IF(AP!$E7="","",IF(ROUNDUP((ROUNDUP((AP!$E7*2+K$5)/3,2)+AP!$C7)/2,2)&lt;1,0,ROUNDUP((ROUNDUP((AP!$E7*2+K$5)/3,2)+AP!$C7)/2,2)))</f>
        <v/>
      </c>
      <c r="L7" s="263" t="str">
        <f ca="1">IF(AP!$E7="","",IF(ROUNDUP((ROUNDUP((AP!$E7*2+L$5)/3,2)+AP!$C7)/2,2)&lt;1,0,ROUNDUP((ROUNDUP((AP!$E7*2+L$5)/3,2)+AP!$C7)/2,2)))</f>
        <v/>
      </c>
      <c r="M7" s="263" t="str">
        <f ca="1">IF(AP!$E7="","",IF(ROUNDUP((ROUNDUP((AP!$E7*2+M$5)/3,2)+AP!$C7)/2,2)&lt;1,0,ROUNDUP((ROUNDUP((AP!$E7*2+M$5)/3,2)+AP!$C7)/2,2)))</f>
        <v/>
      </c>
      <c r="N7" s="263" t="str">
        <f ca="1">IF(AP!$E7="","",IF(ROUNDUP((ROUNDUP((AP!$E7*2+N$5)/3,2)+AP!$C7)/2,2)&lt;1,0,ROUNDUP((ROUNDUP((AP!$E7*2+N$5)/3,2)+AP!$C7)/2,2)))</f>
        <v/>
      </c>
      <c r="O7" s="264" t="str">
        <f ca="1">IF(AP!$E7="","",IF(ROUNDUP((ROUNDUP((AP!$E7*2+O$5)/3,2)+AP!$C7)/2,2)&lt;1,0,ROUNDUP((ROUNDUP((AP!$E7*2+O$5)/3,2)+AP!$C7)/2,2)))</f>
        <v/>
      </c>
      <c r="P7" s="264" t="str">
        <f ca="1">IF(AP!$E7="","",IF(ROUNDUP((ROUNDUP((AP!$E7*2+P$5)/3,2)+AP!$C7)/2,2)&lt;1,0,ROUNDUP((ROUNDUP((AP!$E7*2+P$5)/3,2)+AP!$C7)/2,2)))</f>
        <v/>
      </c>
      <c r="Q7" s="264" t="str">
        <f ca="1">IF(AP!$E7="","",IF(ROUNDUP((ROUNDUP((AP!$E7*2+Q$5)/3,2)+AP!$C7)/2,2)&lt;1,0,ROUNDUP((ROUNDUP((AP!$E7*2+Q$5)/3,2)+AP!$C7)/2,2)))</f>
        <v/>
      </c>
      <c r="R7" s="263" t="str">
        <f ca="1">IF(AP!$E7="","",IF(ROUNDUP((ROUNDUP((AP!$E7*2+R$5)/3,2)+AP!$C7)/2,2)&lt;1,0,ROUNDUP((ROUNDUP((AP!$E7*2+R$5)/3,2)+AP!$C7)/2,2)))</f>
        <v/>
      </c>
    </row>
    <row r="8" spans="1:18" x14ac:dyDescent="0.2">
      <c r="A8" s="9" t="str">
        <f ca="1">IF(+AP!B8="","",AP!B8)</f>
        <v/>
      </c>
      <c r="B8" s="263" t="str">
        <f ca="1">IF(AP!E8="","",IF(ROUNDUP((AP!E8+AP!C8)/2,2)&lt;1,0,ROUNDUP((AP!E8+AP!C8)/2,2)))</f>
        <v/>
      </c>
      <c r="C8" s="264" t="str">
        <f ca="1">IF(AP!$E8="","",IF(ROUNDUP((ROUNDUP((AP!$E8*2+C$5)/3,2)+AP!$C8)/2,2)&lt;1,0,ROUNDUP((ROUNDUP((AP!$E8*2+C$5)/3,2)+AP!$C8)/2,2)))</f>
        <v/>
      </c>
      <c r="D8" s="264" t="str">
        <f ca="1">IF(AP!$E8="","",IF(ROUNDUP((ROUNDUP((AP!$E8*2+D$5)/3,2)+AP!$C8)/2,2)&lt;1,0,ROUNDUP((ROUNDUP((AP!$E8*2+D$5)/3,2)+AP!$C8)/2,2)))</f>
        <v/>
      </c>
      <c r="E8" s="264" t="str">
        <f ca="1">IF(AP!$E8="","",IF(ROUNDUP((ROUNDUP((AP!$E8*2+E$5)/3,2)+AP!$C8)/2,2)&lt;1,0,ROUNDUP((ROUNDUP((AP!$E8*2+E$5)/3,2)+AP!$C8)/2,2)))</f>
        <v/>
      </c>
      <c r="F8" s="263" t="str">
        <f ca="1">IF(AP!$E8="","",IF(ROUNDUP((ROUNDUP((AP!$E8*2+F$5)/3,2)+AP!$C8)/2,2)&lt;1,0,ROUNDUP((ROUNDUP((AP!$E8*2+F$5)/3,2)+AP!$C8)/2,2)))</f>
        <v/>
      </c>
      <c r="G8" s="263" t="str">
        <f ca="1">IF(AP!$E8="","",IF(ROUNDUP((ROUNDUP((AP!$E8*2+G$5)/3,2)+AP!$C8)/2,2)&lt;1,0,ROUNDUP((ROUNDUP((AP!$E8*2+G$5)/3,2)+AP!$C8)/2,2)))</f>
        <v/>
      </c>
      <c r="H8" s="263" t="str">
        <f ca="1">IF(AP!$E8="","",IF(ROUNDUP((ROUNDUP((AP!$E8*2+H$5)/3,2)+AP!$C8)/2,2)&lt;1,0,ROUNDUP((ROUNDUP((AP!$E8*2+H$5)/3,2)+AP!$C8)/2,2)))</f>
        <v/>
      </c>
      <c r="I8" s="264" t="str">
        <f ca="1">IF(AP!$E8="","",IF(ROUNDUP((ROUNDUP((AP!$E8*2+I$5)/3,2)+AP!$C8)/2,2)&lt;1,0,ROUNDUP((ROUNDUP((AP!$E8*2+I$5)/3,2)+AP!$C8)/2,2)))</f>
        <v/>
      </c>
      <c r="J8" s="264" t="str">
        <f ca="1">IF(AP!$E8="","",IF(ROUNDUP((ROUNDUP((AP!$E8*2+J$5)/3,2)+AP!$C8)/2,2)&lt;1,0,ROUNDUP((ROUNDUP((AP!$E8*2+J$5)/3,2)+AP!$C8)/2,2)))</f>
        <v/>
      </c>
      <c r="K8" s="264" t="str">
        <f ca="1">IF(AP!$E8="","",IF(ROUNDUP((ROUNDUP((AP!$E8*2+K$5)/3,2)+AP!$C8)/2,2)&lt;1,0,ROUNDUP((ROUNDUP((AP!$E8*2+K$5)/3,2)+AP!$C8)/2,2)))</f>
        <v/>
      </c>
      <c r="L8" s="263" t="str">
        <f ca="1">IF(AP!$E8="","",IF(ROUNDUP((ROUNDUP((AP!$E8*2+L$5)/3,2)+AP!$C8)/2,2)&lt;1,0,ROUNDUP((ROUNDUP((AP!$E8*2+L$5)/3,2)+AP!$C8)/2,2)))</f>
        <v/>
      </c>
      <c r="M8" s="263" t="str">
        <f ca="1">IF(AP!$E8="","",IF(ROUNDUP((ROUNDUP((AP!$E8*2+M$5)/3,2)+AP!$C8)/2,2)&lt;1,0,ROUNDUP((ROUNDUP((AP!$E8*2+M$5)/3,2)+AP!$C8)/2,2)))</f>
        <v/>
      </c>
      <c r="N8" s="263" t="str">
        <f ca="1">IF(AP!$E8="","",IF(ROUNDUP((ROUNDUP((AP!$E8*2+N$5)/3,2)+AP!$C8)/2,2)&lt;1,0,ROUNDUP((ROUNDUP((AP!$E8*2+N$5)/3,2)+AP!$C8)/2,2)))</f>
        <v/>
      </c>
      <c r="O8" s="264" t="str">
        <f ca="1">IF(AP!$E8="","",IF(ROUNDUP((ROUNDUP((AP!$E8*2+O$5)/3,2)+AP!$C8)/2,2)&lt;1,0,ROUNDUP((ROUNDUP((AP!$E8*2+O$5)/3,2)+AP!$C8)/2,2)))</f>
        <v/>
      </c>
      <c r="P8" s="264" t="str">
        <f ca="1">IF(AP!$E8="","",IF(ROUNDUP((ROUNDUP((AP!$E8*2+P$5)/3,2)+AP!$C8)/2,2)&lt;1,0,ROUNDUP((ROUNDUP((AP!$E8*2+P$5)/3,2)+AP!$C8)/2,2)))</f>
        <v/>
      </c>
      <c r="Q8" s="264" t="str">
        <f ca="1">IF(AP!$E8="","",IF(ROUNDUP((ROUNDUP((AP!$E8*2+Q$5)/3,2)+AP!$C8)/2,2)&lt;1,0,ROUNDUP((ROUNDUP((AP!$E8*2+Q$5)/3,2)+AP!$C8)/2,2)))</f>
        <v/>
      </c>
      <c r="R8" s="263" t="str">
        <f ca="1">IF(AP!$E8="","",IF(ROUNDUP((ROUNDUP((AP!$E8*2+R$5)/3,2)+AP!$C8)/2,2)&lt;1,0,ROUNDUP((ROUNDUP((AP!$E8*2+R$5)/3,2)+AP!$C8)/2,2)))</f>
        <v/>
      </c>
    </row>
    <row r="9" spans="1:18" x14ac:dyDescent="0.2">
      <c r="A9" s="9" t="str">
        <f ca="1">IF(+AP!B9="","",AP!B9)</f>
        <v/>
      </c>
      <c r="B9" s="263" t="str">
        <f ca="1">IF(AP!E9="","",IF(ROUNDUP((AP!E9+AP!C9)/2,2)&lt;1,0,ROUNDUP((AP!E9+AP!C9)/2,2)))</f>
        <v/>
      </c>
      <c r="C9" s="264" t="str">
        <f ca="1">IF(AP!$E9="","",IF(ROUNDUP((ROUNDUP((AP!$E9*2+C$5)/3,2)+AP!$C9)/2,2)&lt;1,0,ROUNDUP((ROUNDUP((AP!$E9*2+C$5)/3,2)+AP!$C9)/2,2)))</f>
        <v/>
      </c>
      <c r="D9" s="264" t="str">
        <f ca="1">IF(AP!$E9="","",IF(ROUNDUP((ROUNDUP((AP!$E9*2+D$5)/3,2)+AP!$C9)/2,2)&lt;1,0,ROUNDUP((ROUNDUP((AP!$E9*2+D$5)/3,2)+AP!$C9)/2,2)))</f>
        <v/>
      </c>
      <c r="E9" s="264" t="str">
        <f ca="1">IF(AP!$E9="","",IF(ROUNDUP((ROUNDUP((AP!$E9*2+E$5)/3,2)+AP!$C9)/2,2)&lt;1,0,ROUNDUP((ROUNDUP((AP!$E9*2+E$5)/3,2)+AP!$C9)/2,2)))</f>
        <v/>
      </c>
      <c r="F9" s="263" t="str">
        <f ca="1">IF(AP!$E9="","",IF(ROUNDUP((ROUNDUP((AP!$E9*2+F$5)/3,2)+AP!$C9)/2,2)&lt;1,0,ROUNDUP((ROUNDUP((AP!$E9*2+F$5)/3,2)+AP!$C9)/2,2)))</f>
        <v/>
      </c>
      <c r="G9" s="263" t="str">
        <f ca="1">IF(AP!$E9="","",IF(ROUNDUP((ROUNDUP((AP!$E9*2+G$5)/3,2)+AP!$C9)/2,2)&lt;1,0,ROUNDUP((ROUNDUP((AP!$E9*2+G$5)/3,2)+AP!$C9)/2,2)))</f>
        <v/>
      </c>
      <c r="H9" s="263" t="str">
        <f ca="1">IF(AP!$E9="","",IF(ROUNDUP((ROUNDUP((AP!$E9*2+H$5)/3,2)+AP!$C9)/2,2)&lt;1,0,ROUNDUP((ROUNDUP((AP!$E9*2+H$5)/3,2)+AP!$C9)/2,2)))</f>
        <v/>
      </c>
      <c r="I9" s="264" t="str">
        <f ca="1">IF(AP!$E9="","",IF(ROUNDUP((ROUNDUP((AP!$E9*2+I$5)/3,2)+AP!$C9)/2,2)&lt;1,0,ROUNDUP((ROUNDUP((AP!$E9*2+I$5)/3,2)+AP!$C9)/2,2)))</f>
        <v/>
      </c>
      <c r="J9" s="264" t="str">
        <f ca="1">IF(AP!$E9="","",IF(ROUNDUP((ROUNDUP((AP!$E9*2+J$5)/3,2)+AP!$C9)/2,2)&lt;1,0,ROUNDUP((ROUNDUP((AP!$E9*2+J$5)/3,2)+AP!$C9)/2,2)))</f>
        <v/>
      </c>
      <c r="K9" s="264" t="str">
        <f ca="1">IF(AP!$E9="","",IF(ROUNDUP((ROUNDUP((AP!$E9*2+K$5)/3,2)+AP!$C9)/2,2)&lt;1,0,ROUNDUP((ROUNDUP((AP!$E9*2+K$5)/3,2)+AP!$C9)/2,2)))</f>
        <v/>
      </c>
      <c r="L9" s="263" t="str">
        <f ca="1">IF(AP!$E9="","",IF(ROUNDUP((ROUNDUP((AP!$E9*2+L$5)/3,2)+AP!$C9)/2,2)&lt;1,0,ROUNDUP((ROUNDUP((AP!$E9*2+L$5)/3,2)+AP!$C9)/2,2)))</f>
        <v/>
      </c>
      <c r="M9" s="263" t="str">
        <f ca="1">IF(AP!$E9="","",IF(ROUNDUP((ROUNDUP((AP!$E9*2+M$5)/3,2)+AP!$C9)/2,2)&lt;1,0,ROUNDUP((ROUNDUP((AP!$E9*2+M$5)/3,2)+AP!$C9)/2,2)))</f>
        <v/>
      </c>
      <c r="N9" s="263" t="str">
        <f ca="1">IF(AP!$E9="","",IF(ROUNDUP((ROUNDUP((AP!$E9*2+N$5)/3,2)+AP!$C9)/2,2)&lt;1,0,ROUNDUP((ROUNDUP((AP!$E9*2+N$5)/3,2)+AP!$C9)/2,2)))</f>
        <v/>
      </c>
      <c r="O9" s="264" t="str">
        <f ca="1">IF(AP!$E9="","",IF(ROUNDUP((ROUNDUP((AP!$E9*2+O$5)/3,2)+AP!$C9)/2,2)&lt;1,0,ROUNDUP((ROUNDUP((AP!$E9*2+O$5)/3,2)+AP!$C9)/2,2)))</f>
        <v/>
      </c>
      <c r="P9" s="264" t="str">
        <f ca="1">IF(AP!$E9="","",IF(ROUNDUP((ROUNDUP((AP!$E9*2+P$5)/3,2)+AP!$C9)/2,2)&lt;1,0,ROUNDUP((ROUNDUP((AP!$E9*2+P$5)/3,2)+AP!$C9)/2,2)))</f>
        <v/>
      </c>
      <c r="Q9" s="264" t="str">
        <f ca="1">IF(AP!$E9="","",IF(ROUNDUP((ROUNDUP((AP!$E9*2+Q$5)/3,2)+AP!$C9)/2,2)&lt;1,0,ROUNDUP((ROUNDUP((AP!$E9*2+Q$5)/3,2)+AP!$C9)/2,2)))</f>
        <v/>
      </c>
      <c r="R9" s="263" t="str">
        <f ca="1">IF(AP!$E9="","",IF(ROUNDUP((ROUNDUP((AP!$E9*2+R$5)/3,2)+AP!$C9)/2,2)&lt;1,0,ROUNDUP((ROUNDUP((AP!$E9*2+R$5)/3,2)+AP!$C9)/2,2)))</f>
        <v/>
      </c>
    </row>
    <row r="10" spans="1:18" x14ac:dyDescent="0.2">
      <c r="A10" s="9" t="str">
        <f ca="1">IF(+AP!B10="","",AP!B10)</f>
        <v/>
      </c>
      <c r="B10" s="263" t="str">
        <f ca="1">IF(AP!E10="","",IF(ROUNDUP((AP!E10+AP!C10)/2,2)&lt;1,0,ROUNDUP((AP!E10+AP!C10)/2,2)))</f>
        <v/>
      </c>
      <c r="C10" s="264" t="str">
        <f ca="1">IF(AP!$E10="","",IF(ROUNDUP((ROUNDUP((AP!$E10*2+C$5)/3,2)+AP!$C10)/2,2)&lt;1,0,ROUNDUP((ROUNDUP((AP!$E10*2+C$5)/3,2)+AP!$C10)/2,2)))</f>
        <v/>
      </c>
      <c r="D10" s="264" t="str">
        <f ca="1">IF(AP!$E10="","",IF(ROUNDUP((ROUNDUP((AP!$E10*2+D$5)/3,2)+AP!$C10)/2,2)&lt;1,0,ROUNDUP((ROUNDUP((AP!$E10*2+D$5)/3,2)+AP!$C10)/2,2)))</f>
        <v/>
      </c>
      <c r="E10" s="264" t="str">
        <f ca="1">IF(AP!$E10="","",IF(ROUNDUP((ROUNDUP((AP!$E10*2+E$5)/3,2)+AP!$C10)/2,2)&lt;1,0,ROUNDUP((ROUNDUP((AP!$E10*2+E$5)/3,2)+AP!$C10)/2,2)))</f>
        <v/>
      </c>
      <c r="F10" s="263" t="str">
        <f ca="1">IF(AP!$E10="","",IF(ROUNDUP((ROUNDUP((AP!$E10*2+F$5)/3,2)+AP!$C10)/2,2)&lt;1,0,ROUNDUP((ROUNDUP((AP!$E10*2+F$5)/3,2)+AP!$C10)/2,2)))</f>
        <v/>
      </c>
      <c r="G10" s="263" t="str">
        <f ca="1">IF(AP!$E10="","",IF(ROUNDUP((ROUNDUP((AP!$E10*2+G$5)/3,2)+AP!$C10)/2,2)&lt;1,0,ROUNDUP((ROUNDUP((AP!$E10*2+G$5)/3,2)+AP!$C10)/2,2)))</f>
        <v/>
      </c>
      <c r="H10" s="263" t="str">
        <f ca="1">IF(AP!$E10="","",IF(ROUNDUP((ROUNDUP((AP!$E10*2+H$5)/3,2)+AP!$C10)/2,2)&lt;1,0,ROUNDUP((ROUNDUP((AP!$E10*2+H$5)/3,2)+AP!$C10)/2,2)))</f>
        <v/>
      </c>
      <c r="I10" s="264" t="str">
        <f ca="1">IF(AP!$E10="","",IF(ROUNDUP((ROUNDUP((AP!$E10*2+I$5)/3,2)+AP!$C10)/2,2)&lt;1,0,ROUNDUP((ROUNDUP((AP!$E10*2+I$5)/3,2)+AP!$C10)/2,2)))</f>
        <v/>
      </c>
      <c r="J10" s="264" t="str">
        <f ca="1">IF(AP!$E10="","",IF(ROUNDUP((ROUNDUP((AP!$E10*2+J$5)/3,2)+AP!$C10)/2,2)&lt;1,0,ROUNDUP((ROUNDUP((AP!$E10*2+J$5)/3,2)+AP!$C10)/2,2)))</f>
        <v/>
      </c>
      <c r="K10" s="264" t="str">
        <f ca="1">IF(AP!$E10="","",IF(ROUNDUP((ROUNDUP((AP!$E10*2+K$5)/3,2)+AP!$C10)/2,2)&lt;1,0,ROUNDUP((ROUNDUP((AP!$E10*2+K$5)/3,2)+AP!$C10)/2,2)))</f>
        <v/>
      </c>
      <c r="L10" s="263" t="str">
        <f ca="1">IF(AP!$E10="","",IF(ROUNDUP((ROUNDUP((AP!$E10*2+L$5)/3,2)+AP!$C10)/2,2)&lt;1,0,ROUNDUP((ROUNDUP((AP!$E10*2+L$5)/3,2)+AP!$C10)/2,2)))</f>
        <v/>
      </c>
      <c r="M10" s="263" t="str">
        <f ca="1">IF(AP!$E10="","",IF(ROUNDUP((ROUNDUP((AP!$E10*2+M$5)/3,2)+AP!$C10)/2,2)&lt;1,0,ROUNDUP((ROUNDUP((AP!$E10*2+M$5)/3,2)+AP!$C10)/2,2)))</f>
        <v/>
      </c>
      <c r="N10" s="263" t="str">
        <f ca="1">IF(AP!$E10="","",IF(ROUNDUP((ROUNDUP((AP!$E10*2+N$5)/3,2)+AP!$C10)/2,2)&lt;1,0,ROUNDUP((ROUNDUP((AP!$E10*2+N$5)/3,2)+AP!$C10)/2,2)))</f>
        <v/>
      </c>
      <c r="O10" s="264" t="str">
        <f ca="1">IF(AP!$E10="","",IF(ROUNDUP((ROUNDUP((AP!$E10*2+O$5)/3,2)+AP!$C10)/2,2)&lt;1,0,ROUNDUP((ROUNDUP((AP!$E10*2+O$5)/3,2)+AP!$C10)/2,2)))</f>
        <v/>
      </c>
      <c r="P10" s="264" t="str">
        <f ca="1">IF(AP!$E10="","",IF(ROUNDUP((ROUNDUP((AP!$E10*2+P$5)/3,2)+AP!$C10)/2,2)&lt;1,0,ROUNDUP((ROUNDUP((AP!$E10*2+P$5)/3,2)+AP!$C10)/2,2)))</f>
        <v/>
      </c>
      <c r="Q10" s="264" t="str">
        <f ca="1">IF(AP!$E10="","",IF(ROUNDUP((ROUNDUP((AP!$E10*2+Q$5)/3,2)+AP!$C10)/2,2)&lt;1,0,ROUNDUP((ROUNDUP((AP!$E10*2+Q$5)/3,2)+AP!$C10)/2,2)))</f>
        <v/>
      </c>
      <c r="R10" s="263" t="str">
        <f ca="1">IF(AP!$E10="","",IF(ROUNDUP((ROUNDUP((AP!$E10*2+R$5)/3,2)+AP!$C10)/2,2)&lt;1,0,ROUNDUP((ROUNDUP((AP!$E10*2+R$5)/3,2)+AP!$C10)/2,2)))</f>
        <v/>
      </c>
    </row>
    <row r="11" spans="1:18" x14ac:dyDescent="0.2">
      <c r="A11" s="9" t="str">
        <f ca="1">IF(+AP!B11="","",AP!B11)</f>
        <v/>
      </c>
      <c r="B11" s="263" t="str">
        <f ca="1">IF(AP!E11="","",IF(ROUNDUP((AP!E11+AP!C11)/2,2)&lt;1,0,ROUNDUP((AP!E11+AP!C11)/2,2)))</f>
        <v/>
      </c>
      <c r="C11" s="264" t="str">
        <f ca="1">IF(AP!$E11="","",IF(ROUNDUP((ROUNDUP((AP!$E11*2+C$5)/3,2)+AP!$C11)/2,2)&lt;1,0,ROUNDUP((ROUNDUP((AP!$E11*2+C$5)/3,2)+AP!$C11)/2,2)))</f>
        <v/>
      </c>
      <c r="D11" s="264" t="str">
        <f ca="1">IF(AP!$E11="","",IF(ROUNDUP((ROUNDUP((AP!$E11*2+D$5)/3,2)+AP!$C11)/2,2)&lt;1,0,ROUNDUP((ROUNDUP((AP!$E11*2+D$5)/3,2)+AP!$C11)/2,2)))</f>
        <v/>
      </c>
      <c r="E11" s="264" t="str">
        <f ca="1">IF(AP!$E11="","",IF(ROUNDUP((ROUNDUP((AP!$E11*2+E$5)/3,2)+AP!$C11)/2,2)&lt;1,0,ROUNDUP((ROUNDUP((AP!$E11*2+E$5)/3,2)+AP!$C11)/2,2)))</f>
        <v/>
      </c>
      <c r="F11" s="263" t="str">
        <f ca="1">IF(AP!$E11="","",IF(ROUNDUP((ROUNDUP((AP!$E11*2+F$5)/3,2)+AP!$C11)/2,2)&lt;1,0,ROUNDUP((ROUNDUP((AP!$E11*2+F$5)/3,2)+AP!$C11)/2,2)))</f>
        <v/>
      </c>
      <c r="G11" s="263" t="str">
        <f ca="1">IF(AP!$E11="","",IF(ROUNDUP((ROUNDUP((AP!$E11*2+G$5)/3,2)+AP!$C11)/2,2)&lt;1,0,ROUNDUP((ROUNDUP((AP!$E11*2+G$5)/3,2)+AP!$C11)/2,2)))</f>
        <v/>
      </c>
      <c r="H11" s="263" t="str">
        <f ca="1">IF(AP!$E11="","",IF(ROUNDUP((ROUNDUP((AP!$E11*2+H$5)/3,2)+AP!$C11)/2,2)&lt;1,0,ROUNDUP((ROUNDUP((AP!$E11*2+H$5)/3,2)+AP!$C11)/2,2)))</f>
        <v/>
      </c>
      <c r="I11" s="264" t="str">
        <f ca="1">IF(AP!$E11="","",IF(ROUNDUP((ROUNDUP((AP!$E11*2+I$5)/3,2)+AP!$C11)/2,2)&lt;1,0,ROUNDUP((ROUNDUP((AP!$E11*2+I$5)/3,2)+AP!$C11)/2,2)))</f>
        <v/>
      </c>
      <c r="J11" s="264" t="str">
        <f ca="1">IF(AP!$E11="","",IF(ROUNDUP((ROUNDUP((AP!$E11*2+J$5)/3,2)+AP!$C11)/2,2)&lt;1,0,ROUNDUP((ROUNDUP((AP!$E11*2+J$5)/3,2)+AP!$C11)/2,2)))</f>
        <v/>
      </c>
      <c r="K11" s="264" t="str">
        <f ca="1">IF(AP!$E11="","",IF(ROUNDUP((ROUNDUP((AP!$E11*2+K$5)/3,2)+AP!$C11)/2,2)&lt;1,0,ROUNDUP((ROUNDUP((AP!$E11*2+K$5)/3,2)+AP!$C11)/2,2)))</f>
        <v/>
      </c>
      <c r="L11" s="263" t="str">
        <f ca="1">IF(AP!$E11="","",IF(ROUNDUP((ROUNDUP((AP!$E11*2+L$5)/3,2)+AP!$C11)/2,2)&lt;1,0,ROUNDUP((ROUNDUP((AP!$E11*2+L$5)/3,2)+AP!$C11)/2,2)))</f>
        <v/>
      </c>
      <c r="M11" s="263" t="str">
        <f ca="1">IF(AP!$E11="","",IF(ROUNDUP((ROUNDUP((AP!$E11*2+M$5)/3,2)+AP!$C11)/2,2)&lt;1,0,ROUNDUP((ROUNDUP((AP!$E11*2+M$5)/3,2)+AP!$C11)/2,2)))</f>
        <v/>
      </c>
      <c r="N11" s="263" t="str">
        <f ca="1">IF(AP!$E11="","",IF(ROUNDUP((ROUNDUP((AP!$E11*2+N$5)/3,2)+AP!$C11)/2,2)&lt;1,0,ROUNDUP((ROUNDUP((AP!$E11*2+N$5)/3,2)+AP!$C11)/2,2)))</f>
        <v/>
      </c>
      <c r="O11" s="264" t="str">
        <f ca="1">IF(AP!$E11="","",IF(ROUNDUP((ROUNDUP((AP!$E11*2+O$5)/3,2)+AP!$C11)/2,2)&lt;1,0,ROUNDUP((ROUNDUP((AP!$E11*2+O$5)/3,2)+AP!$C11)/2,2)))</f>
        <v/>
      </c>
      <c r="P11" s="264" t="str">
        <f ca="1">IF(AP!$E11="","",IF(ROUNDUP((ROUNDUP((AP!$E11*2+P$5)/3,2)+AP!$C11)/2,2)&lt;1,0,ROUNDUP((ROUNDUP((AP!$E11*2+P$5)/3,2)+AP!$C11)/2,2)))</f>
        <v/>
      </c>
      <c r="Q11" s="264" t="str">
        <f ca="1">IF(AP!$E11="","",IF(ROUNDUP((ROUNDUP((AP!$E11*2+Q$5)/3,2)+AP!$C11)/2,2)&lt;1,0,ROUNDUP((ROUNDUP((AP!$E11*2+Q$5)/3,2)+AP!$C11)/2,2)))</f>
        <v/>
      </c>
      <c r="R11" s="263" t="str">
        <f ca="1">IF(AP!$E11="","",IF(ROUNDUP((ROUNDUP((AP!$E11*2+R$5)/3,2)+AP!$C11)/2,2)&lt;1,0,ROUNDUP((ROUNDUP((AP!$E11*2+R$5)/3,2)+AP!$C11)/2,2)))</f>
        <v/>
      </c>
    </row>
    <row r="12" spans="1:18" x14ac:dyDescent="0.2">
      <c r="A12" s="9" t="str">
        <f ca="1">IF(+AP!B12="","",AP!B12)</f>
        <v/>
      </c>
      <c r="B12" s="263" t="str">
        <f ca="1">IF(AP!E12="","",IF(ROUNDUP((AP!E12+AP!C12)/2,2)&lt;1,0,ROUNDUP((AP!E12+AP!C12)/2,2)))</f>
        <v/>
      </c>
      <c r="C12" s="264" t="str">
        <f ca="1">IF(AP!$E12="","",IF(ROUNDUP((ROUNDUP((AP!$E12*2+C$5)/3,2)+AP!$C12)/2,2)&lt;1,0,ROUNDUP((ROUNDUP((AP!$E12*2+C$5)/3,2)+AP!$C12)/2,2)))</f>
        <v/>
      </c>
      <c r="D12" s="264" t="str">
        <f ca="1">IF(AP!$E12="","",IF(ROUNDUP((ROUNDUP((AP!$E12*2+D$5)/3,2)+AP!$C12)/2,2)&lt;1,0,ROUNDUP((ROUNDUP((AP!$E12*2+D$5)/3,2)+AP!$C12)/2,2)))</f>
        <v/>
      </c>
      <c r="E12" s="264" t="str">
        <f ca="1">IF(AP!$E12="","",IF(ROUNDUP((ROUNDUP((AP!$E12*2+E$5)/3,2)+AP!$C12)/2,2)&lt;1,0,ROUNDUP((ROUNDUP((AP!$E12*2+E$5)/3,2)+AP!$C12)/2,2)))</f>
        <v/>
      </c>
      <c r="F12" s="263" t="str">
        <f ca="1">IF(AP!$E12="","",IF(ROUNDUP((ROUNDUP((AP!$E12*2+F$5)/3,2)+AP!$C12)/2,2)&lt;1,0,ROUNDUP((ROUNDUP((AP!$E12*2+F$5)/3,2)+AP!$C12)/2,2)))</f>
        <v/>
      </c>
      <c r="G12" s="263" t="str">
        <f ca="1">IF(AP!$E12="","",IF(ROUNDUP((ROUNDUP((AP!$E12*2+G$5)/3,2)+AP!$C12)/2,2)&lt;1,0,ROUNDUP((ROUNDUP((AP!$E12*2+G$5)/3,2)+AP!$C12)/2,2)))</f>
        <v/>
      </c>
      <c r="H12" s="263" t="str">
        <f ca="1">IF(AP!$E12="","",IF(ROUNDUP((ROUNDUP((AP!$E12*2+H$5)/3,2)+AP!$C12)/2,2)&lt;1,0,ROUNDUP((ROUNDUP((AP!$E12*2+H$5)/3,2)+AP!$C12)/2,2)))</f>
        <v/>
      </c>
      <c r="I12" s="264" t="str">
        <f ca="1">IF(AP!$E12="","",IF(ROUNDUP((ROUNDUP((AP!$E12*2+I$5)/3,2)+AP!$C12)/2,2)&lt;1,0,ROUNDUP((ROUNDUP((AP!$E12*2+I$5)/3,2)+AP!$C12)/2,2)))</f>
        <v/>
      </c>
      <c r="J12" s="264" t="str">
        <f ca="1">IF(AP!$E12="","",IF(ROUNDUP((ROUNDUP((AP!$E12*2+J$5)/3,2)+AP!$C12)/2,2)&lt;1,0,ROUNDUP((ROUNDUP((AP!$E12*2+J$5)/3,2)+AP!$C12)/2,2)))</f>
        <v/>
      </c>
      <c r="K12" s="264" t="str">
        <f ca="1">IF(AP!$E12="","",IF(ROUNDUP((ROUNDUP((AP!$E12*2+K$5)/3,2)+AP!$C12)/2,2)&lt;1,0,ROUNDUP((ROUNDUP((AP!$E12*2+K$5)/3,2)+AP!$C12)/2,2)))</f>
        <v/>
      </c>
      <c r="L12" s="263" t="str">
        <f ca="1">IF(AP!$E12="","",IF(ROUNDUP((ROUNDUP((AP!$E12*2+L$5)/3,2)+AP!$C12)/2,2)&lt;1,0,ROUNDUP((ROUNDUP((AP!$E12*2+L$5)/3,2)+AP!$C12)/2,2)))</f>
        <v/>
      </c>
      <c r="M12" s="263" t="str">
        <f ca="1">IF(AP!$E12="","",IF(ROUNDUP((ROUNDUP((AP!$E12*2+M$5)/3,2)+AP!$C12)/2,2)&lt;1,0,ROUNDUP((ROUNDUP((AP!$E12*2+M$5)/3,2)+AP!$C12)/2,2)))</f>
        <v/>
      </c>
      <c r="N12" s="263" t="str">
        <f ca="1">IF(AP!$E12="","",IF(ROUNDUP((ROUNDUP((AP!$E12*2+N$5)/3,2)+AP!$C12)/2,2)&lt;1,0,ROUNDUP((ROUNDUP((AP!$E12*2+N$5)/3,2)+AP!$C12)/2,2)))</f>
        <v/>
      </c>
      <c r="O12" s="264" t="str">
        <f ca="1">IF(AP!$E12="","",IF(ROUNDUP((ROUNDUP((AP!$E12*2+O$5)/3,2)+AP!$C12)/2,2)&lt;1,0,ROUNDUP((ROUNDUP((AP!$E12*2+O$5)/3,2)+AP!$C12)/2,2)))</f>
        <v/>
      </c>
      <c r="P12" s="264" t="str">
        <f ca="1">IF(AP!$E12="","",IF(ROUNDUP((ROUNDUP((AP!$E12*2+P$5)/3,2)+AP!$C12)/2,2)&lt;1,0,ROUNDUP((ROUNDUP((AP!$E12*2+P$5)/3,2)+AP!$C12)/2,2)))</f>
        <v/>
      </c>
      <c r="Q12" s="264" t="str">
        <f ca="1">IF(AP!$E12="","",IF(ROUNDUP((ROUNDUP((AP!$E12*2+Q$5)/3,2)+AP!$C12)/2,2)&lt;1,0,ROUNDUP((ROUNDUP((AP!$E12*2+Q$5)/3,2)+AP!$C12)/2,2)))</f>
        <v/>
      </c>
      <c r="R12" s="263" t="str">
        <f ca="1">IF(AP!$E12="","",IF(ROUNDUP((ROUNDUP((AP!$E12*2+R$5)/3,2)+AP!$C12)/2,2)&lt;1,0,ROUNDUP((ROUNDUP((AP!$E12*2+R$5)/3,2)+AP!$C12)/2,2)))</f>
        <v/>
      </c>
    </row>
    <row r="13" spans="1:18" x14ac:dyDescent="0.2">
      <c r="A13" s="9" t="str">
        <f ca="1">IF(+AP!B13="","",AP!B13)</f>
        <v/>
      </c>
      <c r="B13" s="263" t="str">
        <f ca="1">IF(AP!E13="","",IF(ROUNDUP((AP!E13+AP!C13)/2,2)&lt;1,0,ROUNDUP((AP!E13+AP!C13)/2,2)))</f>
        <v/>
      </c>
      <c r="C13" s="264" t="str">
        <f ca="1">IF(AP!$E13="","",IF(ROUNDUP((ROUNDUP((AP!$E13*2+C$5)/3,2)+AP!$C13)/2,2)&lt;1,0,ROUNDUP((ROUNDUP((AP!$E13*2+C$5)/3,2)+AP!$C13)/2,2)))</f>
        <v/>
      </c>
      <c r="D13" s="264" t="str">
        <f ca="1">IF(AP!$E13="","",IF(ROUNDUP((ROUNDUP((AP!$E13*2+D$5)/3,2)+AP!$C13)/2,2)&lt;1,0,ROUNDUP((ROUNDUP((AP!$E13*2+D$5)/3,2)+AP!$C13)/2,2)))</f>
        <v/>
      </c>
      <c r="E13" s="264" t="str">
        <f ca="1">IF(AP!$E13="","",IF(ROUNDUP((ROUNDUP((AP!$E13*2+E$5)/3,2)+AP!$C13)/2,2)&lt;1,0,ROUNDUP((ROUNDUP((AP!$E13*2+E$5)/3,2)+AP!$C13)/2,2)))</f>
        <v/>
      </c>
      <c r="F13" s="263" t="str">
        <f ca="1">IF(AP!$E13="","",IF(ROUNDUP((ROUNDUP((AP!$E13*2+F$5)/3,2)+AP!$C13)/2,2)&lt;1,0,ROUNDUP((ROUNDUP((AP!$E13*2+F$5)/3,2)+AP!$C13)/2,2)))</f>
        <v/>
      </c>
      <c r="G13" s="263" t="str">
        <f ca="1">IF(AP!$E13="","",IF(ROUNDUP((ROUNDUP((AP!$E13*2+G$5)/3,2)+AP!$C13)/2,2)&lt;1,0,ROUNDUP((ROUNDUP((AP!$E13*2+G$5)/3,2)+AP!$C13)/2,2)))</f>
        <v/>
      </c>
      <c r="H13" s="263" t="str">
        <f ca="1">IF(AP!$E13="","",IF(ROUNDUP((ROUNDUP((AP!$E13*2+H$5)/3,2)+AP!$C13)/2,2)&lt;1,0,ROUNDUP((ROUNDUP((AP!$E13*2+H$5)/3,2)+AP!$C13)/2,2)))</f>
        <v/>
      </c>
      <c r="I13" s="264" t="str">
        <f ca="1">IF(AP!$E13="","",IF(ROUNDUP((ROUNDUP((AP!$E13*2+I$5)/3,2)+AP!$C13)/2,2)&lt;1,0,ROUNDUP((ROUNDUP((AP!$E13*2+I$5)/3,2)+AP!$C13)/2,2)))</f>
        <v/>
      </c>
      <c r="J13" s="264" t="str">
        <f ca="1">IF(AP!$E13="","",IF(ROUNDUP((ROUNDUP((AP!$E13*2+J$5)/3,2)+AP!$C13)/2,2)&lt;1,0,ROUNDUP((ROUNDUP((AP!$E13*2+J$5)/3,2)+AP!$C13)/2,2)))</f>
        <v/>
      </c>
      <c r="K13" s="264" t="str">
        <f ca="1">IF(AP!$E13="","",IF(ROUNDUP((ROUNDUP((AP!$E13*2+K$5)/3,2)+AP!$C13)/2,2)&lt;1,0,ROUNDUP((ROUNDUP((AP!$E13*2+K$5)/3,2)+AP!$C13)/2,2)))</f>
        <v/>
      </c>
      <c r="L13" s="263" t="str">
        <f ca="1">IF(AP!$E13="","",IF(ROUNDUP((ROUNDUP((AP!$E13*2+L$5)/3,2)+AP!$C13)/2,2)&lt;1,0,ROUNDUP((ROUNDUP((AP!$E13*2+L$5)/3,2)+AP!$C13)/2,2)))</f>
        <v/>
      </c>
      <c r="M13" s="263" t="str">
        <f ca="1">IF(AP!$E13="","",IF(ROUNDUP((ROUNDUP((AP!$E13*2+M$5)/3,2)+AP!$C13)/2,2)&lt;1,0,ROUNDUP((ROUNDUP((AP!$E13*2+M$5)/3,2)+AP!$C13)/2,2)))</f>
        <v/>
      </c>
      <c r="N13" s="263" t="str">
        <f ca="1">IF(AP!$E13="","",IF(ROUNDUP((ROUNDUP((AP!$E13*2+N$5)/3,2)+AP!$C13)/2,2)&lt;1,0,ROUNDUP((ROUNDUP((AP!$E13*2+N$5)/3,2)+AP!$C13)/2,2)))</f>
        <v/>
      </c>
      <c r="O13" s="264" t="str">
        <f ca="1">IF(AP!$E13="","",IF(ROUNDUP((ROUNDUP((AP!$E13*2+O$5)/3,2)+AP!$C13)/2,2)&lt;1,0,ROUNDUP((ROUNDUP((AP!$E13*2+O$5)/3,2)+AP!$C13)/2,2)))</f>
        <v/>
      </c>
      <c r="P13" s="264" t="str">
        <f ca="1">IF(AP!$E13="","",IF(ROUNDUP((ROUNDUP((AP!$E13*2+P$5)/3,2)+AP!$C13)/2,2)&lt;1,0,ROUNDUP((ROUNDUP((AP!$E13*2+P$5)/3,2)+AP!$C13)/2,2)))</f>
        <v/>
      </c>
      <c r="Q13" s="264" t="str">
        <f ca="1">IF(AP!$E13="","",IF(ROUNDUP((ROUNDUP((AP!$E13*2+Q$5)/3,2)+AP!$C13)/2,2)&lt;1,0,ROUNDUP((ROUNDUP((AP!$E13*2+Q$5)/3,2)+AP!$C13)/2,2)))</f>
        <v/>
      </c>
      <c r="R13" s="263" t="str">
        <f ca="1">IF(AP!$E13="","",IF(ROUNDUP((ROUNDUP((AP!$E13*2+R$5)/3,2)+AP!$C13)/2,2)&lt;1,0,ROUNDUP((ROUNDUP((AP!$E13*2+R$5)/3,2)+AP!$C13)/2,2)))</f>
        <v/>
      </c>
    </row>
    <row r="14" spans="1:18" x14ac:dyDescent="0.2">
      <c r="A14" s="9" t="str">
        <f ca="1">IF(+AP!B14="","",AP!B14)</f>
        <v/>
      </c>
      <c r="B14" s="263" t="str">
        <f ca="1">IF(AP!E14="","",IF(ROUNDUP((AP!E14+AP!C14)/2,2)&lt;1,0,ROUNDUP((AP!E14+AP!C14)/2,2)))</f>
        <v/>
      </c>
      <c r="C14" s="264" t="str">
        <f ca="1">IF(AP!$E14="","",IF(ROUNDUP((ROUNDUP((AP!$E14*2+C$5)/3,2)+AP!$C14)/2,2)&lt;1,0,ROUNDUP((ROUNDUP((AP!$E14*2+C$5)/3,2)+AP!$C14)/2,2)))</f>
        <v/>
      </c>
      <c r="D14" s="264" t="str">
        <f ca="1">IF(AP!$E14="","",IF(ROUNDUP((ROUNDUP((AP!$E14*2+D$5)/3,2)+AP!$C14)/2,2)&lt;1,0,ROUNDUP((ROUNDUP((AP!$E14*2+D$5)/3,2)+AP!$C14)/2,2)))</f>
        <v/>
      </c>
      <c r="E14" s="264" t="str">
        <f ca="1">IF(AP!$E14="","",IF(ROUNDUP((ROUNDUP((AP!$E14*2+E$5)/3,2)+AP!$C14)/2,2)&lt;1,0,ROUNDUP((ROUNDUP((AP!$E14*2+E$5)/3,2)+AP!$C14)/2,2)))</f>
        <v/>
      </c>
      <c r="F14" s="263" t="str">
        <f ca="1">IF(AP!$E14="","",IF(ROUNDUP((ROUNDUP((AP!$E14*2+F$5)/3,2)+AP!$C14)/2,2)&lt;1,0,ROUNDUP((ROUNDUP((AP!$E14*2+F$5)/3,2)+AP!$C14)/2,2)))</f>
        <v/>
      </c>
      <c r="G14" s="263" t="str">
        <f ca="1">IF(AP!$E14="","",IF(ROUNDUP((ROUNDUP((AP!$E14*2+G$5)/3,2)+AP!$C14)/2,2)&lt;1,0,ROUNDUP((ROUNDUP((AP!$E14*2+G$5)/3,2)+AP!$C14)/2,2)))</f>
        <v/>
      </c>
      <c r="H14" s="263" t="str">
        <f ca="1">IF(AP!$E14="","",IF(ROUNDUP((ROUNDUP((AP!$E14*2+H$5)/3,2)+AP!$C14)/2,2)&lt;1,0,ROUNDUP((ROUNDUP((AP!$E14*2+H$5)/3,2)+AP!$C14)/2,2)))</f>
        <v/>
      </c>
      <c r="I14" s="264" t="str">
        <f ca="1">IF(AP!$E14="","",IF(ROUNDUP((ROUNDUP((AP!$E14*2+I$5)/3,2)+AP!$C14)/2,2)&lt;1,0,ROUNDUP((ROUNDUP((AP!$E14*2+I$5)/3,2)+AP!$C14)/2,2)))</f>
        <v/>
      </c>
      <c r="J14" s="264" t="str">
        <f ca="1">IF(AP!$E14="","",IF(ROUNDUP((ROUNDUP((AP!$E14*2+J$5)/3,2)+AP!$C14)/2,2)&lt;1,0,ROUNDUP((ROUNDUP((AP!$E14*2+J$5)/3,2)+AP!$C14)/2,2)))</f>
        <v/>
      </c>
      <c r="K14" s="264" t="str">
        <f ca="1">IF(AP!$E14="","",IF(ROUNDUP((ROUNDUP((AP!$E14*2+K$5)/3,2)+AP!$C14)/2,2)&lt;1,0,ROUNDUP((ROUNDUP((AP!$E14*2+K$5)/3,2)+AP!$C14)/2,2)))</f>
        <v/>
      </c>
      <c r="L14" s="263" t="str">
        <f ca="1">IF(AP!$E14="","",IF(ROUNDUP((ROUNDUP((AP!$E14*2+L$5)/3,2)+AP!$C14)/2,2)&lt;1,0,ROUNDUP((ROUNDUP((AP!$E14*2+L$5)/3,2)+AP!$C14)/2,2)))</f>
        <v/>
      </c>
      <c r="M14" s="263" t="str">
        <f ca="1">IF(AP!$E14="","",IF(ROUNDUP((ROUNDUP((AP!$E14*2+M$5)/3,2)+AP!$C14)/2,2)&lt;1,0,ROUNDUP((ROUNDUP((AP!$E14*2+M$5)/3,2)+AP!$C14)/2,2)))</f>
        <v/>
      </c>
      <c r="N14" s="263" t="str">
        <f ca="1">IF(AP!$E14="","",IF(ROUNDUP((ROUNDUP((AP!$E14*2+N$5)/3,2)+AP!$C14)/2,2)&lt;1,0,ROUNDUP((ROUNDUP((AP!$E14*2+N$5)/3,2)+AP!$C14)/2,2)))</f>
        <v/>
      </c>
      <c r="O14" s="264" t="str">
        <f ca="1">IF(AP!$E14="","",IF(ROUNDUP((ROUNDUP((AP!$E14*2+O$5)/3,2)+AP!$C14)/2,2)&lt;1,0,ROUNDUP((ROUNDUP((AP!$E14*2+O$5)/3,2)+AP!$C14)/2,2)))</f>
        <v/>
      </c>
      <c r="P14" s="264" t="str">
        <f ca="1">IF(AP!$E14="","",IF(ROUNDUP((ROUNDUP((AP!$E14*2+P$5)/3,2)+AP!$C14)/2,2)&lt;1,0,ROUNDUP((ROUNDUP((AP!$E14*2+P$5)/3,2)+AP!$C14)/2,2)))</f>
        <v/>
      </c>
      <c r="Q14" s="264" t="str">
        <f ca="1">IF(AP!$E14="","",IF(ROUNDUP((ROUNDUP((AP!$E14*2+Q$5)/3,2)+AP!$C14)/2,2)&lt;1,0,ROUNDUP((ROUNDUP((AP!$E14*2+Q$5)/3,2)+AP!$C14)/2,2)))</f>
        <v/>
      </c>
      <c r="R14" s="263" t="str">
        <f ca="1">IF(AP!$E14="","",IF(ROUNDUP((ROUNDUP((AP!$E14*2+R$5)/3,2)+AP!$C14)/2,2)&lt;1,0,ROUNDUP((ROUNDUP((AP!$E14*2+R$5)/3,2)+AP!$C14)/2,2)))</f>
        <v/>
      </c>
    </row>
    <row r="15" spans="1:18" x14ac:dyDescent="0.2">
      <c r="A15" s="9" t="str">
        <f ca="1">IF(+AP!B15="","",AP!B15)</f>
        <v/>
      </c>
      <c r="B15" s="263" t="str">
        <f ca="1">IF(AP!E15="","",IF(ROUNDUP((AP!E15+AP!C15)/2,2)&lt;1,0,ROUNDUP((AP!E15+AP!C15)/2,2)))</f>
        <v/>
      </c>
      <c r="C15" s="264" t="str">
        <f ca="1">IF(AP!$E15="","",IF(ROUNDUP((ROUNDUP((AP!$E15*2+C$5)/3,2)+AP!$C15)/2,2)&lt;1,0,ROUNDUP((ROUNDUP((AP!$E15*2+C$5)/3,2)+AP!$C15)/2,2)))</f>
        <v/>
      </c>
      <c r="D15" s="264" t="str">
        <f ca="1">IF(AP!$E15="","",IF(ROUNDUP((ROUNDUP((AP!$E15*2+D$5)/3,2)+AP!$C15)/2,2)&lt;1,0,ROUNDUP((ROUNDUP((AP!$E15*2+D$5)/3,2)+AP!$C15)/2,2)))</f>
        <v/>
      </c>
      <c r="E15" s="264" t="str">
        <f ca="1">IF(AP!$E15="","",IF(ROUNDUP((ROUNDUP((AP!$E15*2+E$5)/3,2)+AP!$C15)/2,2)&lt;1,0,ROUNDUP((ROUNDUP((AP!$E15*2+E$5)/3,2)+AP!$C15)/2,2)))</f>
        <v/>
      </c>
      <c r="F15" s="263" t="str">
        <f ca="1">IF(AP!$E15="","",IF(ROUNDUP((ROUNDUP((AP!$E15*2+F$5)/3,2)+AP!$C15)/2,2)&lt;1,0,ROUNDUP((ROUNDUP((AP!$E15*2+F$5)/3,2)+AP!$C15)/2,2)))</f>
        <v/>
      </c>
      <c r="G15" s="263" t="str">
        <f ca="1">IF(AP!$E15="","",IF(ROUNDUP((ROUNDUP((AP!$E15*2+G$5)/3,2)+AP!$C15)/2,2)&lt;1,0,ROUNDUP((ROUNDUP((AP!$E15*2+G$5)/3,2)+AP!$C15)/2,2)))</f>
        <v/>
      </c>
      <c r="H15" s="263" t="str">
        <f ca="1">IF(AP!$E15="","",IF(ROUNDUP((ROUNDUP((AP!$E15*2+H$5)/3,2)+AP!$C15)/2,2)&lt;1,0,ROUNDUP((ROUNDUP((AP!$E15*2+H$5)/3,2)+AP!$C15)/2,2)))</f>
        <v/>
      </c>
      <c r="I15" s="264" t="str">
        <f ca="1">IF(AP!$E15="","",IF(ROUNDUP((ROUNDUP((AP!$E15*2+I$5)/3,2)+AP!$C15)/2,2)&lt;1,0,ROUNDUP((ROUNDUP((AP!$E15*2+I$5)/3,2)+AP!$C15)/2,2)))</f>
        <v/>
      </c>
      <c r="J15" s="264" t="str">
        <f ca="1">IF(AP!$E15="","",IF(ROUNDUP((ROUNDUP((AP!$E15*2+J$5)/3,2)+AP!$C15)/2,2)&lt;1,0,ROUNDUP((ROUNDUP((AP!$E15*2+J$5)/3,2)+AP!$C15)/2,2)))</f>
        <v/>
      </c>
      <c r="K15" s="264" t="str">
        <f ca="1">IF(AP!$E15="","",IF(ROUNDUP((ROUNDUP((AP!$E15*2+K$5)/3,2)+AP!$C15)/2,2)&lt;1,0,ROUNDUP((ROUNDUP((AP!$E15*2+K$5)/3,2)+AP!$C15)/2,2)))</f>
        <v/>
      </c>
      <c r="L15" s="263" t="str">
        <f ca="1">IF(AP!$E15="","",IF(ROUNDUP((ROUNDUP((AP!$E15*2+L$5)/3,2)+AP!$C15)/2,2)&lt;1,0,ROUNDUP((ROUNDUP((AP!$E15*2+L$5)/3,2)+AP!$C15)/2,2)))</f>
        <v/>
      </c>
      <c r="M15" s="263" t="str">
        <f ca="1">IF(AP!$E15="","",IF(ROUNDUP((ROUNDUP((AP!$E15*2+M$5)/3,2)+AP!$C15)/2,2)&lt;1,0,ROUNDUP((ROUNDUP((AP!$E15*2+M$5)/3,2)+AP!$C15)/2,2)))</f>
        <v/>
      </c>
      <c r="N15" s="263" t="str">
        <f ca="1">IF(AP!$E15="","",IF(ROUNDUP((ROUNDUP((AP!$E15*2+N$5)/3,2)+AP!$C15)/2,2)&lt;1,0,ROUNDUP((ROUNDUP((AP!$E15*2+N$5)/3,2)+AP!$C15)/2,2)))</f>
        <v/>
      </c>
      <c r="O15" s="264" t="str">
        <f ca="1">IF(AP!$E15="","",IF(ROUNDUP((ROUNDUP((AP!$E15*2+O$5)/3,2)+AP!$C15)/2,2)&lt;1,0,ROUNDUP((ROUNDUP((AP!$E15*2+O$5)/3,2)+AP!$C15)/2,2)))</f>
        <v/>
      </c>
      <c r="P15" s="264" t="str">
        <f ca="1">IF(AP!$E15="","",IF(ROUNDUP((ROUNDUP((AP!$E15*2+P$5)/3,2)+AP!$C15)/2,2)&lt;1,0,ROUNDUP((ROUNDUP((AP!$E15*2+P$5)/3,2)+AP!$C15)/2,2)))</f>
        <v/>
      </c>
      <c r="Q15" s="264" t="str">
        <f ca="1">IF(AP!$E15="","",IF(ROUNDUP((ROUNDUP((AP!$E15*2+Q$5)/3,2)+AP!$C15)/2,2)&lt;1,0,ROUNDUP((ROUNDUP((AP!$E15*2+Q$5)/3,2)+AP!$C15)/2,2)))</f>
        <v/>
      </c>
      <c r="R15" s="263" t="str">
        <f ca="1">IF(AP!$E15="","",IF(ROUNDUP((ROUNDUP((AP!$E15*2+R$5)/3,2)+AP!$C15)/2,2)&lt;1,0,ROUNDUP((ROUNDUP((AP!$E15*2+R$5)/3,2)+AP!$C15)/2,2)))</f>
        <v/>
      </c>
    </row>
    <row r="16" spans="1:18" x14ac:dyDescent="0.2">
      <c r="A16" s="9" t="str">
        <f ca="1">IF(+AP!B16="","",AP!B16)</f>
        <v/>
      </c>
      <c r="B16" s="263" t="str">
        <f ca="1">IF(AP!E16="","",IF(ROUNDUP((AP!E16+AP!C16)/2,2)&lt;1,0,ROUNDUP((AP!E16+AP!C16)/2,2)))</f>
        <v/>
      </c>
      <c r="C16" s="264" t="str">
        <f ca="1">IF(AP!$E16="","",IF(ROUNDUP((ROUNDUP((AP!$E16*2+C$5)/3,2)+AP!$C16)/2,2)&lt;1,0,ROUNDUP((ROUNDUP((AP!$E16*2+C$5)/3,2)+AP!$C16)/2,2)))</f>
        <v/>
      </c>
      <c r="D16" s="264" t="str">
        <f ca="1">IF(AP!$E16="","",IF(ROUNDUP((ROUNDUP((AP!$E16*2+D$5)/3,2)+AP!$C16)/2,2)&lt;1,0,ROUNDUP((ROUNDUP((AP!$E16*2+D$5)/3,2)+AP!$C16)/2,2)))</f>
        <v/>
      </c>
      <c r="E16" s="264" t="str">
        <f ca="1">IF(AP!$E16="","",IF(ROUNDUP((ROUNDUP((AP!$E16*2+E$5)/3,2)+AP!$C16)/2,2)&lt;1,0,ROUNDUP((ROUNDUP((AP!$E16*2+E$5)/3,2)+AP!$C16)/2,2)))</f>
        <v/>
      </c>
      <c r="F16" s="263" t="str">
        <f ca="1">IF(AP!$E16="","",IF(ROUNDUP((ROUNDUP((AP!$E16*2+F$5)/3,2)+AP!$C16)/2,2)&lt;1,0,ROUNDUP((ROUNDUP((AP!$E16*2+F$5)/3,2)+AP!$C16)/2,2)))</f>
        <v/>
      </c>
      <c r="G16" s="263" t="str">
        <f ca="1">IF(AP!$E16="","",IF(ROUNDUP((ROUNDUP((AP!$E16*2+G$5)/3,2)+AP!$C16)/2,2)&lt;1,0,ROUNDUP((ROUNDUP((AP!$E16*2+G$5)/3,2)+AP!$C16)/2,2)))</f>
        <v/>
      </c>
      <c r="H16" s="263" t="str">
        <f ca="1">IF(AP!$E16="","",IF(ROUNDUP((ROUNDUP((AP!$E16*2+H$5)/3,2)+AP!$C16)/2,2)&lt;1,0,ROUNDUP((ROUNDUP((AP!$E16*2+H$5)/3,2)+AP!$C16)/2,2)))</f>
        <v/>
      </c>
      <c r="I16" s="264" t="str">
        <f ca="1">IF(AP!$E16="","",IF(ROUNDUP((ROUNDUP((AP!$E16*2+I$5)/3,2)+AP!$C16)/2,2)&lt;1,0,ROUNDUP((ROUNDUP((AP!$E16*2+I$5)/3,2)+AP!$C16)/2,2)))</f>
        <v/>
      </c>
      <c r="J16" s="264" t="str">
        <f ca="1">IF(AP!$E16="","",IF(ROUNDUP((ROUNDUP((AP!$E16*2+J$5)/3,2)+AP!$C16)/2,2)&lt;1,0,ROUNDUP((ROUNDUP((AP!$E16*2+J$5)/3,2)+AP!$C16)/2,2)))</f>
        <v/>
      </c>
      <c r="K16" s="264" t="str">
        <f ca="1">IF(AP!$E16="","",IF(ROUNDUP((ROUNDUP((AP!$E16*2+K$5)/3,2)+AP!$C16)/2,2)&lt;1,0,ROUNDUP((ROUNDUP((AP!$E16*2+K$5)/3,2)+AP!$C16)/2,2)))</f>
        <v/>
      </c>
      <c r="L16" s="263" t="str">
        <f ca="1">IF(AP!$E16="","",IF(ROUNDUP((ROUNDUP((AP!$E16*2+L$5)/3,2)+AP!$C16)/2,2)&lt;1,0,ROUNDUP((ROUNDUP((AP!$E16*2+L$5)/3,2)+AP!$C16)/2,2)))</f>
        <v/>
      </c>
      <c r="M16" s="263" t="str">
        <f ca="1">IF(AP!$E16="","",IF(ROUNDUP((ROUNDUP((AP!$E16*2+M$5)/3,2)+AP!$C16)/2,2)&lt;1,0,ROUNDUP((ROUNDUP((AP!$E16*2+M$5)/3,2)+AP!$C16)/2,2)))</f>
        <v/>
      </c>
      <c r="N16" s="263" t="str">
        <f ca="1">IF(AP!$E16="","",IF(ROUNDUP((ROUNDUP((AP!$E16*2+N$5)/3,2)+AP!$C16)/2,2)&lt;1,0,ROUNDUP((ROUNDUP((AP!$E16*2+N$5)/3,2)+AP!$C16)/2,2)))</f>
        <v/>
      </c>
      <c r="O16" s="264" t="str">
        <f ca="1">IF(AP!$E16="","",IF(ROUNDUP((ROUNDUP((AP!$E16*2+O$5)/3,2)+AP!$C16)/2,2)&lt;1,0,ROUNDUP((ROUNDUP((AP!$E16*2+O$5)/3,2)+AP!$C16)/2,2)))</f>
        <v/>
      </c>
      <c r="P16" s="264" t="str">
        <f ca="1">IF(AP!$E16="","",IF(ROUNDUP((ROUNDUP((AP!$E16*2+P$5)/3,2)+AP!$C16)/2,2)&lt;1,0,ROUNDUP((ROUNDUP((AP!$E16*2+P$5)/3,2)+AP!$C16)/2,2)))</f>
        <v/>
      </c>
      <c r="Q16" s="264" t="str">
        <f ca="1">IF(AP!$E16="","",IF(ROUNDUP((ROUNDUP((AP!$E16*2+Q$5)/3,2)+AP!$C16)/2,2)&lt;1,0,ROUNDUP((ROUNDUP((AP!$E16*2+Q$5)/3,2)+AP!$C16)/2,2)))</f>
        <v/>
      </c>
      <c r="R16" s="263" t="str">
        <f ca="1">IF(AP!$E16="","",IF(ROUNDUP((ROUNDUP((AP!$E16*2+R$5)/3,2)+AP!$C16)/2,2)&lt;1,0,ROUNDUP((ROUNDUP((AP!$E16*2+R$5)/3,2)+AP!$C16)/2,2)))</f>
        <v/>
      </c>
    </row>
    <row r="17" spans="1:18" x14ac:dyDescent="0.2">
      <c r="A17" s="9" t="str">
        <f ca="1">IF(+AP!B17="","",AP!B17)</f>
        <v/>
      </c>
      <c r="B17" s="263" t="str">
        <f ca="1">IF(AP!E17="","",IF(ROUNDUP((AP!E17+AP!C17)/2,2)&lt;1,0,ROUNDUP((AP!E17+AP!C17)/2,2)))</f>
        <v/>
      </c>
      <c r="C17" s="264" t="str">
        <f ca="1">IF(AP!$E17="","",IF(ROUNDUP((ROUNDUP((AP!$E17*2+C$5)/3,2)+AP!$C17)/2,2)&lt;1,0,ROUNDUP((ROUNDUP((AP!$E17*2+C$5)/3,2)+AP!$C17)/2,2)))</f>
        <v/>
      </c>
      <c r="D17" s="264" t="str">
        <f ca="1">IF(AP!$E17="","",IF(ROUNDUP((ROUNDUP((AP!$E17*2+D$5)/3,2)+AP!$C17)/2,2)&lt;1,0,ROUNDUP((ROUNDUP((AP!$E17*2+D$5)/3,2)+AP!$C17)/2,2)))</f>
        <v/>
      </c>
      <c r="E17" s="264" t="str">
        <f ca="1">IF(AP!$E17="","",IF(ROUNDUP((ROUNDUP((AP!$E17*2+E$5)/3,2)+AP!$C17)/2,2)&lt;1,0,ROUNDUP((ROUNDUP((AP!$E17*2+E$5)/3,2)+AP!$C17)/2,2)))</f>
        <v/>
      </c>
      <c r="F17" s="263" t="str">
        <f ca="1">IF(AP!$E17="","",IF(ROUNDUP((ROUNDUP((AP!$E17*2+F$5)/3,2)+AP!$C17)/2,2)&lt;1,0,ROUNDUP((ROUNDUP((AP!$E17*2+F$5)/3,2)+AP!$C17)/2,2)))</f>
        <v/>
      </c>
      <c r="G17" s="263" t="str">
        <f ca="1">IF(AP!$E17="","",IF(ROUNDUP((ROUNDUP((AP!$E17*2+G$5)/3,2)+AP!$C17)/2,2)&lt;1,0,ROUNDUP((ROUNDUP((AP!$E17*2+G$5)/3,2)+AP!$C17)/2,2)))</f>
        <v/>
      </c>
      <c r="H17" s="263" t="str">
        <f ca="1">IF(AP!$E17="","",IF(ROUNDUP((ROUNDUP((AP!$E17*2+H$5)/3,2)+AP!$C17)/2,2)&lt;1,0,ROUNDUP((ROUNDUP((AP!$E17*2+H$5)/3,2)+AP!$C17)/2,2)))</f>
        <v/>
      </c>
      <c r="I17" s="264" t="str">
        <f ca="1">IF(AP!$E17="","",IF(ROUNDUP((ROUNDUP((AP!$E17*2+I$5)/3,2)+AP!$C17)/2,2)&lt;1,0,ROUNDUP((ROUNDUP((AP!$E17*2+I$5)/3,2)+AP!$C17)/2,2)))</f>
        <v/>
      </c>
      <c r="J17" s="264" t="str">
        <f ca="1">IF(AP!$E17="","",IF(ROUNDUP((ROUNDUP((AP!$E17*2+J$5)/3,2)+AP!$C17)/2,2)&lt;1,0,ROUNDUP((ROUNDUP((AP!$E17*2+J$5)/3,2)+AP!$C17)/2,2)))</f>
        <v/>
      </c>
      <c r="K17" s="264" t="str">
        <f ca="1">IF(AP!$E17="","",IF(ROUNDUP((ROUNDUP((AP!$E17*2+K$5)/3,2)+AP!$C17)/2,2)&lt;1,0,ROUNDUP((ROUNDUP((AP!$E17*2+K$5)/3,2)+AP!$C17)/2,2)))</f>
        <v/>
      </c>
      <c r="L17" s="263" t="str">
        <f ca="1">IF(AP!$E17="","",IF(ROUNDUP((ROUNDUP((AP!$E17*2+L$5)/3,2)+AP!$C17)/2,2)&lt;1,0,ROUNDUP((ROUNDUP((AP!$E17*2+L$5)/3,2)+AP!$C17)/2,2)))</f>
        <v/>
      </c>
      <c r="M17" s="263" t="str">
        <f ca="1">IF(AP!$E17="","",IF(ROUNDUP((ROUNDUP((AP!$E17*2+M$5)/3,2)+AP!$C17)/2,2)&lt;1,0,ROUNDUP((ROUNDUP((AP!$E17*2+M$5)/3,2)+AP!$C17)/2,2)))</f>
        <v/>
      </c>
      <c r="N17" s="263" t="str">
        <f ca="1">IF(AP!$E17="","",IF(ROUNDUP((ROUNDUP((AP!$E17*2+N$5)/3,2)+AP!$C17)/2,2)&lt;1,0,ROUNDUP((ROUNDUP((AP!$E17*2+N$5)/3,2)+AP!$C17)/2,2)))</f>
        <v/>
      </c>
      <c r="O17" s="264" t="str">
        <f ca="1">IF(AP!$E17="","",IF(ROUNDUP((ROUNDUP((AP!$E17*2+O$5)/3,2)+AP!$C17)/2,2)&lt;1,0,ROUNDUP((ROUNDUP((AP!$E17*2+O$5)/3,2)+AP!$C17)/2,2)))</f>
        <v/>
      </c>
      <c r="P17" s="264" t="str">
        <f ca="1">IF(AP!$E17="","",IF(ROUNDUP((ROUNDUP((AP!$E17*2+P$5)/3,2)+AP!$C17)/2,2)&lt;1,0,ROUNDUP((ROUNDUP((AP!$E17*2+P$5)/3,2)+AP!$C17)/2,2)))</f>
        <v/>
      </c>
      <c r="Q17" s="264" t="str">
        <f ca="1">IF(AP!$E17="","",IF(ROUNDUP((ROUNDUP((AP!$E17*2+Q$5)/3,2)+AP!$C17)/2,2)&lt;1,0,ROUNDUP((ROUNDUP((AP!$E17*2+Q$5)/3,2)+AP!$C17)/2,2)))</f>
        <v/>
      </c>
      <c r="R17" s="263" t="str">
        <f ca="1">IF(AP!$E17="","",IF(ROUNDUP((ROUNDUP((AP!$E17*2+R$5)/3,2)+AP!$C17)/2,2)&lt;1,0,ROUNDUP((ROUNDUP((AP!$E17*2+R$5)/3,2)+AP!$C17)/2,2)))</f>
        <v/>
      </c>
    </row>
    <row r="18" spans="1:18" x14ac:dyDescent="0.2">
      <c r="A18" s="9" t="str">
        <f ca="1">IF(+AP!B18="","",AP!B18)</f>
        <v/>
      </c>
      <c r="B18" s="263" t="str">
        <f ca="1">IF(AP!E18="","",IF(ROUNDUP((AP!E18+AP!C18)/2,2)&lt;1,0,ROUNDUP((AP!E18+AP!C18)/2,2)))</f>
        <v/>
      </c>
      <c r="C18" s="264" t="str">
        <f ca="1">IF(AP!$E18="","",IF(ROUNDUP((ROUNDUP((AP!$E18*2+C$5)/3,2)+AP!$C18)/2,2)&lt;1,0,ROUNDUP((ROUNDUP((AP!$E18*2+C$5)/3,2)+AP!$C18)/2,2)))</f>
        <v/>
      </c>
      <c r="D18" s="264" t="str">
        <f ca="1">IF(AP!$E18="","",IF(ROUNDUP((ROUNDUP((AP!$E18*2+D$5)/3,2)+AP!$C18)/2,2)&lt;1,0,ROUNDUP((ROUNDUP((AP!$E18*2+D$5)/3,2)+AP!$C18)/2,2)))</f>
        <v/>
      </c>
      <c r="E18" s="264" t="str">
        <f ca="1">IF(AP!$E18="","",IF(ROUNDUP((ROUNDUP((AP!$E18*2+E$5)/3,2)+AP!$C18)/2,2)&lt;1,0,ROUNDUP((ROUNDUP((AP!$E18*2+E$5)/3,2)+AP!$C18)/2,2)))</f>
        <v/>
      </c>
      <c r="F18" s="263" t="str">
        <f ca="1">IF(AP!$E18="","",IF(ROUNDUP((ROUNDUP((AP!$E18*2+F$5)/3,2)+AP!$C18)/2,2)&lt;1,0,ROUNDUP((ROUNDUP((AP!$E18*2+F$5)/3,2)+AP!$C18)/2,2)))</f>
        <v/>
      </c>
      <c r="G18" s="263" t="str">
        <f ca="1">IF(AP!$E18="","",IF(ROUNDUP((ROUNDUP((AP!$E18*2+G$5)/3,2)+AP!$C18)/2,2)&lt;1,0,ROUNDUP((ROUNDUP((AP!$E18*2+G$5)/3,2)+AP!$C18)/2,2)))</f>
        <v/>
      </c>
      <c r="H18" s="263" t="str">
        <f ca="1">IF(AP!$E18="","",IF(ROUNDUP((ROUNDUP((AP!$E18*2+H$5)/3,2)+AP!$C18)/2,2)&lt;1,0,ROUNDUP((ROUNDUP((AP!$E18*2+H$5)/3,2)+AP!$C18)/2,2)))</f>
        <v/>
      </c>
      <c r="I18" s="264" t="str">
        <f ca="1">IF(AP!$E18="","",IF(ROUNDUP((ROUNDUP((AP!$E18*2+I$5)/3,2)+AP!$C18)/2,2)&lt;1,0,ROUNDUP((ROUNDUP((AP!$E18*2+I$5)/3,2)+AP!$C18)/2,2)))</f>
        <v/>
      </c>
      <c r="J18" s="264" t="str">
        <f ca="1">IF(AP!$E18="","",IF(ROUNDUP((ROUNDUP((AP!$E18*2+J$5)/3,2)+AP!$C18)/2,2)&lt;1,0,ROUNDUP((ROUNDUP((AP!$E18*2+J$5)/3,2)+AP!$C18)/2,2)))</f>
        <v/>
      </c>
      <c r="K18" s="264" t="str">
        <f ca="1">IF(AP!$E18="","",IF(ROUNDUP((ROUNDUP((AP!$E18*2+K$5)/3,2)+AP!$C18)/2,2)&lt;1,0,ROUNDUP((ROUNDUP((AP!$E18*2+K$5)/3,2)+AP!$C18)/2,2)))</f>
        <v/>
      </c>
      <c r="L18" s="263" t="str">
        <f ca="1">IF(AP!$E18="","",IF(ROUNDUP((ROUNDUP((AP!$E18*2+L$5)/3,2)+AP!$C18)/2,2)&lt;1,0,ROUNDUP((ROUNDUP((AP!$E18*2+L$5)/3,2)+AP!$C18)/2,2)))</f>
        <v/>
      </c>
      <c r="M18" s="263" t="str">
        <f ca="1">IF(AP!$E18="","",IF(ROUNDUP((ROUNDUP((AP!$E18*2+M$5)/3,2)+AP!$C18)/2,2)&lt;1,0,ROUNDUP((ROUNDUP((AP!$E18*2+M$5)/3,2)+AP!$C18)/2,2)))</f>
        <v/>
      </c>
      <c r="N18" s="263" t="str">
        <f ca="1">IF(AP!$E18="","",IF(ROUNDUP((ROUNDUP((AP!$E18*2+N$5)/3,2)+AP!$C18)/2,2)&lt;1,0,ROUNDUP((ROUNDUP((AP!$E18*2+N$5)/3,2)+AP!$C18)/2,2)))</f>
        <v/>
      </c>
      <c r="O18" s="264" t="str">
        <f ca="1">IF(AP!$E18="","",IF(ROUNDUP((ROUNDUP((AP!$E18*2+O$5)/3,2)+AP!$C18)/2,2)&lt;1,0,ROUNDUP((ROUNDUP((AP!$E18*2+O$5)/3,2)+AP!$C18)/2,2)))</f>
        <v/>
      </c>
      <c r="P18" s="264" t="str">
        <f ca="1">IF(AP!$E18="","",IF(ROUNDUP((ROUNDUP((AP!$E18*2+P$5)/3,2)+AP!$C18)/2,2)&lt;1,0,ROUNDUP((ROUNDUP((AP!$E18*2+P$5)/3,2)+AP!$C18)/2,2)))</f>
        <v/>
      </c>
      <c r="Q18" s="264" t="str">
        <f ca="1">IF(AP!$E18="","",IF(ROUNDUP((ROUNDUP((AP!$E18*2+Q$5)/3,2)+AP!$C18)/2,2)&lt;1,0,ROUNDUP((ROUNDUP((AP!$E18*2+Q$5)/3,2)+AP!$C18)/2,2)))</f>
        <v/>
      </c>
      <c r="R18" s="263" t="str">
        <f ca="1">IF(AP!$E18="","",IF(ROUNDUP((ROUNDUP((AP!$E18*2+R$5)/3,2)+AP!$C18)/2,2)&lt;1,0,ROUNDUP((ROUNDUP((AP!$E18*2+R$5)/3,2)+AP!$C18)/2,2)))</f>
        <v/>
      </c>
    </row>
    <row r="19" spans="1:18" x14ac:dyDescent="0.2">
      <c r="A19" s="9" t="str">
        <f ca="1">IF(+AP!B19="","",AP!B19)</f>
        <v/>
      </c>
      <c r="B19" s="263" t="str">
        <f ca="1">IF(AP!E19="","",IF(ROUNDUP((AP!E19+AP!C19)/2,2)&lt;1,0,ROUNDUP((AP!E19+AP!C19)/2,2)))</f>
        <v/>
      </c>
      <c r="C19" s="264" t="str">
        <f ca="1">IF(AP!$E19="","",IF(ROUNDUP((ROUNDUP((AP!$E19*2+C$5)/3,2)+AP!$C19)/2,2)&lt;1,0,ROUNDUP((ROUNDUP((AP!$E19*2+C$5)/3,2)+AP!$C19)/2,2)))</f>
        <v/>
      </c>
      <c r="D19" s="264" t="str">
        <f ca="1">IF(AP!$E19="","",IF(ROUNDUP((ROUNDUP((AP!$E19*2+D$5)/3,2)+AP!$C19)/2,2)&lt;1,0,ROUNDUP((ROUNDUP((AP!$E19*2+D$5)/3,2)+AP!$C19)/2,2)))</f>
        <v/>
      </c>
      <c r="E19" s="264" t="str">
        <f ca="1">IF(AP!$E19="","",IF(ROUNDUP((ROUNDUP((AP!$E19*2+E$5)/3,2)+AP!$C19)/2,2)&lt;1,0,ROUNDUP((ROUNDUP((AP!$E19*2+E$5)/3,2)+AP!$C19)/2,2)))</f>
        <v/>
      </c>
      <c r="F19" s="263" t="str">
        <f ca="1">IF(AP!$E19="","",IF(ROUNDUP((ROUNDUP((AP!$E19*2+F$5)/3,2)+AP!$C19)/2,2)&lt;1,0,ROUNDUP((ROUNDUP((AP!$E19*2+F$5)/3,2)+AP!$C19)/2,2)))</f>
        <v/>
      </c>
      <c r="G19" s="263" t="str">
        <f ca="1">IF(AP!$E19="","",IF(ROUNDUP((ROUNDUP((AP!$E19*2+G$5)/3,2)+AP!$C19)/2,2)&lt;1,0,ROUNDUP((ROUNDUP((AP!$E19*2+G$5)/3,2)+AP!$C19)/2,2)))</f>
        <v/>
      </c>
      <c r="H19" s="263" t="str">
        <f ca="1">IF(AP!$E19="","",IF(ROUNDUP((ROUNDUP((AP!$E19*2+H$5)/3,2)+AP!$C19)/2,2)&lt;1,0,ROUNDUP((ROUNDUP((AP!$E19*2+H$5)/3,2)+AP!$C19)/2,2)))</f>
        <v/>
      </c>
      <c r="I19" s="264" t="str">
        <f ca="1">IF(AP!$E19="","",IF(ROUNDUP((ROUNDUP((AP!$E19*2+I$5)/3,2)+AP!$C19)/2,2)&lt;1,0,ROUNDUP((ROUNDUP((AP!$E19*2+I$5)/3,2)+AP!$C19)/2,2)))</f>
        <v/>
      </c>
      <c r="J19" s="264" t="str">
        <f ca="1">IF(AP!$E19="","",IF(ROUNDUP((ROUNDUP((AP!$E19*2+J$5)/3,2)+AP!$C19)/2,2)&lt;1,0,ROUNDUP((ROUNDUP((AP!$E19*2+J$5)/3,2)+AP!$C19)/2,2)))</f>
        <v/>
      </c>
      <c r="K19" s="264" t="str">
        <f ca="1">IF(AP!$E19="","",IF(ROUNDUP((ROUNDUP((AP!$E19*2+K$5)/3,2)+AP!$C19)/2,2)&lt;1,0,ROUNDUP((ROUNDUP((AP!$E19*2+K$5)/3,2)+AP!$C19)/2,2)))</f>
        <v/>
      </c>
      <c r="L19" s="263" t="str">
        <f ca="1">IF(AP!$E19="","",IF(ROUNDUP((ROUNDUP((AP!$E19*2+L$5)/3,2)+AP!$C19)/2,2)&lt;1,0,ROUNDUP((ROUNDUP((AP!$E19*2+L$5)/3,2)+AP!$C19)/2,2)))</f>
        <v/>
      </c>
      <c r="M19" s="263" t="str">
        <f ca="1">IF(AP!$E19="","",IF(ROUNDUP((ROUNDUP((AP!$E19*2+M$5)/3,2)+AP!$C19)/2,2)&lt;1,0,ROUNDUP((ROUNDUP((AP!$E19*2+M$5)/3,2)+AP!$C19)/2,2)))</f>
        <v/>
      </c>
      <c r="N19" s="263" t="str">
        <f ca="1">IF(AP!$E19="","",IF(ROUNDUP((ROUNDUP((AP!$E19*2+N$5)/3,2)+AP!$C19)/2,2)&lt;1,0,ROUNDUP((ROUNDUP((AP!$E19*2+N$5)/3,2)+AP!$C19)/2,2)))</f>
        <v/>
      </c>
      <c r="O19" s="264" t="str">
        <f ca="1">IF(AP!$E19="","",IF(ROUNDUP((ROUNDUP((AP!$E19*2+O$5)/3,2)+AP!$C19)/2,2)&lt;1,0,ROUNDUP((ROUNDUP((AP!$E19*2+O$5)/3,2)+AP!$C19)/2,2)))</f>
        <v/>
      </c>
      <c r="P19" s="264" t="str">
        <f ca="1">IF(AP!$E19="","",IF(ROUNDUP((ROUNDUP((AP!$E19*2+P$5)/3,2)+AP!$C19)/2,2)&lt;1,0,ROUNDUP((ROUNDUP((AP!$E19*2+P$5)/3,2)+AP!$C19)/2,2)))</f>
        <v/>
      </c>
      <c r="Q19" s="264" t="str">
        <f ca="1">IF(AP!$E19="","",IF(ROUNDUP((ROUNDUP((AP!$E19*2+Q$5)/3,2)+AP!$C19)/2,2)&lt;1,0,ROUNDUP((ROUNDUP((AP!$E19*2+Q$5)/3,2)+AP!$C19)/2,2)))</f>
        <v/>
      </c>
      <c r="R19" s="263" t="str">
        <f ca="1">IF(AP!$E19="","",IF(ROUNDUP((ROUNDUP((AP!$E19*2+R$5)/3,2)+AP!$C19)/2,2)&lt;1,0,ROUNDUP((ROUNDUP((AP!$E19*2+R$5)/3,2)+AP!$C19)/2,2)))</f>
        <v/>
      </c>
    </row>
    <row r="20" spans="1:18" x14ac:dyDescent="0.2">
      <c r="A20" s="9" t="str">
        <f ca="1">IF(+AP!B20="","",AP!B20)</f>
        <v/>
      </c>
      <c r="B20" s="263" t="str">
        <f ca="1">IF(AP!E20="","",IF(ROUNDUP((AP!E20+AP!C20)/2,2)&lt;1,0,ROUNDUP((AP!E20+AP!C20)/2,2)))</f>
        <v/>
      </c>
      <c r="C20" s="264" t="str">
        <f ca="1">IF(AP!$E20="","",IF(ROUNDUP((ROUNDUP((AP!$E20*2+C$5)/3,2)+AP!$C20)/2,2)&lt;1,0,ROUNDUP((ROUNDUP((AP!$E20*2+C$5)/3,2)+AP!$C20)/2,2)))</f>
        <v/>
      </c>
      <c r="D20" s="264" t="str">
        <f ca="1">IF(AP!$E20="","",IF(ROUNDUP((ROUNDUP((AP!$E20*2+D$5)/3,2)+AP!$C20)/2,2)&lt;1,0,ROUNDUP((ROUNDUP((AP!$E20*2+D$5)/3,2)+AP!$C20)/2,2)))</f>
        <v/>
      </c>
      <c r="E20" s="264" t="str">
        <f ca="1">IF(AP!$E20="","",IF(ROUNDUP((ROUNDUP((AP!$E20*2+E$5)/3,2)+AP!$C20)/2,2)&lt;1,0,ROUNDUP((ROUNDUP((AP!$E20*2+E$5)/3,2)+AP!$C20)/2,2)))</f>
        <v/>
      </c>
      <c r="F20" s="263" t="str">
        <f ca="1">IF(AP!$E20="","",IF(ROUNDUP((ROUNDUP((AP!$E20*2+F$5)/3,2)+AP!$C20)/2,2)&lt;1,0,ROUNDUP((ROUNDUP((AP!$E20*2+F$5)/3,2)+AP!$C20)/2,2)))</f>
        <v/>
      </c>
      <c r="G20" s="263" t="str">
        <f ca="1">IF(AP!$E20="","",IF(ROUNDUP((ROUNDUP((AP!$E20*2+G$5)/3,2)+AP!$C20)/2,2)&lt;1,0,ROUNDUP((ROUNDUP((AP!$E20*2+G$5)/3,2)+AP!$C20)/2,2)))</f>
        <v/>
      </c>
      <c r="H20" s="263" t="str">
        <f ca="1">IF(AP!$E20="","",IF(ROUNDUP((ROUNDUP((AP!$E20*2+H$5)/3,2)+AP!$C20)/2,2)&lt;1,0,ROUNDUP((ROUNDUP((AP!$E20*2+H$5)/3,2)+AP!$C20)/2,2)))</f>
        <v/>
      </c>
      <c r="I20" s="264" t="str">
        <f ca="1">IF(AP!$E20="","",IF(ROUNDUP((ROUNDUP((AP!$E20*2+I$5)/3,2)+AP!$C20)/2,2)&lt;1,0,ROUNDUP((ROUNDUP((AP!$E20*2+I$5)/3,2)+AP!$C20)/2,2)))</f>
        <v/>
      </c>
      <c r="J20" s="264" t="str">
        <f ca="1">IF(AP!$E20="","",IF(ROUNDUP((ROUNDUP((AP!$E20*2+J$5)/3,2)+AP!$C20)/2,2)&lt;1,0,ROUNDUP((ROUNDUP((AP!$E20*2+J$5)/3,2)+AP!$C20)/2,2)))</f>
        <v/>
      </c>
      <c r="K20" s="264" t="str">
        <f ca="1">IF(AP!$E20="","",IF(ROUNDUP((ROUNDUP((AP!$E20*2+K$5)/3,2)+AP!$C20)/2,2)&lt;1,0,ROUNDUP((ROUNDUP((AP!$E20*2+K$5)/3,2)+AP!$C20)/2,2)))</f>
        <v/>
      </c>
      <c r="L20" s="263" t="str">
        <f ca="1">IF(AP!$E20="","",IF(ROUNDUP((ROUNDUP((AP!$E20*2+L$5)/3,2)+AP!$C20)/2,2)&lt;1,0,ROUNDUP((ROUNDUP((AP!$E20*2+L$5)/3,2)+AP!$C20)/2,2)))</f>
        <v/>
      </c>
      <c r="M20" s="263" t="str">
        <f ca="1">IF(AP!$E20="","",IF(ROUNDUP((ROUNDUP((AP!$E20*2+M$5)/3,2)+AP!$C20)/2,2)&lt;1,0,ROUNDUP((ROUNDUP((AP!$E20*2+M$5)/3,2)+AP!$C20)/2,2)))</f>
        <v/>
      </c>
      <c r="N20" s="263" t="str">
        <f ca="1">IF(AP!$E20="","",IF(ROUNDUP((ROUNDUP((AP!$E20*2+N$5)/3,2)+AP!$C20)/2,2)&lt;1,0,ROUNDUP((ROUNDUP((AP!$E20*2+N$5)/3,2)+AP!$C20)/2,2)))</f>
        <v/>
      </c>
      <c r="O20" s="264" t="str">
        <f ca="1">IF(AP!$E20="","",IF(ROUNDUP((ROUNDUP((AP!$E20*2+O$5)/3,2)+AP!$C20)/2,2)&lt;1,0,ROUNDUP((ROUNDUP((AP!$E20*2+O$5)/3,2)+AP!$C20)/2,2)))</f>
        <v/>
      </c>
      <c r="P20" s="264" t="str">
        <f ca="1">IF(AP!$E20="","",IF(ROUNDUP((ROUNDUP((AP!$E20*2+P$5)/3,2)+AP!$C20)/2,2)&lt;1,0,ROUNDUP((ROUNDUP((AP!$E20*2+P$5)/3,2)+AP!$C20)/2,2)))</f>
        <v/>
      </c>
      <c r="Q20" s="264" t="str">
        <f ca="1">IF(AP!$E20="","",IF(ROUNDUP((ROUNDUP((AP!$E20*2+Q$5)/3,2)+AP!$C20)/2,2)&lt;1,0,ROUNDUP((ROUNDUP((AP!$E20*2+Q$5)/3,2)+AP!$C20)/2,2)))</f>
        <v/>
      </c>
      <c r="R20" s="263" t="str">
        <f ca="1">IF(AP!$E20="","",IF(ROUNDUP((ROUNDUP((AP!$E20*2+R$5)/3,2)+AP!$C20)/2,2)&lt;1,0,ROUNDUP((ROUNDUP((AP!$E20*2+R$5)/3,2)+AP!$C20)/2,2)))</f>
        <v/>
      </c>
    </row>
    <row r="21" spans="1:18" x14ac:dyDescent="0.2">
      <c r="A21" s="9" t="str">
        <f ca="1">IF(+AP!B21="","",AP!B21)</f>
        <v/>
      </c>
      <c r="B21" s="263" t="str">
        <f ca="1">IF(AP!E21="","",IF(ROUNDUP((AP!E21+AP!C21)/2,2)&lt;1,0,ROUNDUP((AP!E21+AP!C21)/2,2)))</f>
        <v/>
      </c>
      <c r="C21" s="264" t="str">
        <f ca="1">IF(AP!$E21="","",IF(ROUNDUP((ROUNDUP((AP!$E21*2+C$5)/3,2)+AP!$C21)/2,2)&lt;1,0,ROUNDUP((ROUNDUP((AP!$E21*2+C$5)/3,2)+AP!$C21)/2,2)))</f>
        <v/>
      </c>
      <c r="D21" s="264" t="str">
        <f ca="1">IF(AP!$E21="","",IF(ROUNDUP((ROUNDUP((AP!$E21*2+D$5)/3,2)+AP!$C21)/2,2)&lt;1,0,ROUNDUP((ROUNDUP((AP!$E21*2+D$5)/3,2)+AP!$C21)/2,2)))</f>
        <v/>
      </c>
      <c r="E21" s="264" t="str">
        <f ca="1">IF(AP!$E21="","",IF(ROUNDUP((ROUNDUP((AP!$E21*2+E$5)/3,2)+AP!$C21)/2,2)&lt;1,0,ROUNDUP((ROUNDUP((AP!$E21*2+E$5)/3,2)+AP!$C21)/2,2)))</f>
        <v/>
      </c>
      <c r="F21" s="263" t="str">
        <f ca="1">IF(AP!$E21="","",IF(ROUNDUP((ROUNDUP((AP!$E21*2+F$5)/3,2)+AP!$C21)/2,2)&lt;1,0,ROUNDUP((ROUNDUP((AP!$E21*2+F$5)/3,2)+AP!$C21)/2,2)))</f>
        <v/>
      </c>
      <c r="G21" s="263" t="str">
        <f ca="1">IF(AP!$E21="","",IF(ROUNDUP((ROUNDUP((AP!$E21*2+G$5)/3,2)+AP!$C21)/2,2)&lt;1,0,ROUNDUP((ROUNDUP((AP!$E21*2+G$5)/3,2)+AP!$C21)/2,2)))</f>
        <v/>
      </c>
      <c r="H21" s="263" t="str">
        <f ca="1">IF(AP!$E21="","",IF(ROUNDUP((ROUNDUP((AP!$E21*2+H$5)/3,2)+AP!$C21)/2,2)&lt;1,0,ROUNDUP((ROUNDUP((AP!$E21*2+H$5)/3,2)+AP!$C21)/2,2)))</f>
        <v/>
      </c>
      <c r="I21" s="264" t="str">
        <f ca="1">IF(AP!$E21="","",IF(ROUNDUP((ROUNDUP((AP!$E21*2+I$5)/3,2)+AP!$C21)/2,2)&lt;1,0,ROUNDUP((ROUNDUP((AP!$E21*2+I$5)/3,2)+AP!$C21)/2,2)))</f>
        <v/>
      </c>
      <c r="J21" s="264" t="str">
        <f ca="1">IF(AP!$E21="","",IF(ROUNDUP((ROUNDUP((AP!$E21*2+J$5)/3,2)+AP!$C21)/2,2)&lt;1,0,ROUNDUP((ROUNDUP((AP!$E21*2+J$5)/3,2)+AP!$C21)/2,2)))</f>
        <v/>
      </c>
      <c r="K21" s="264" t="str">
        <f ca="1">IF(AP!$E21="","",IF(ROUNDUP((ROUNDUP((AP!$E21*2+K$5)/3,2)+AP!$C21)/2,2)&lt;1,0,ROUNDUP((ROUNDUP((AP!$E21*2+K$5)/3,2)+AP!$C21)/2,2)))</f>
        <v/>
      </c>
      <c r="L21" s="263" t="str">
        <f ca="1">IF(AP!$E21="","",IF(ROUNDUP((ROUNDUP((AP!$E21*2+L$5)/3,2)+AP!$C21)/2,2)&lt;1,0,ROUNDUP((ROUNDUP((AP!$E21*2+L$5)/3,2)+AP!$C21)/2,2)))</f>
        <v/>
      </c>
      <c r="M21" s="263" t="str">
        <f ca="1">IF(AP!$E21="","",IF(ROUNDUP((ROUNDUP((AP!$E21*2+M$5)/3,2)+AP!$C21)/2,2)&lt;1,0,ROUNDUP((ROUNDUP((AP!$E21*2+M$5)/3,2)+AP!$C21)/2,2)))</f>
        <v/>
      </c>
      <c r="N21" s="263" t="str">
        <f ca="1">IF(AP!$E21="","",IF(ROUNDUP((ROUNDUP((AP!$E21*2+N$5)/3,2)+AP!$C21)/2,2)&lt;1,0,ROUNDUP((ROUNDUP((AP!$E21*2+N$5)/3,2)+AP!$C21)/2,2)))</f>
        <v/>
      </c>
      <c r="O21" s="264" t="str">
        <f ca="1">IF(AP!$E21="","",IF(ROUNDUP((ROUNDUP((AP!$E21*2+O$5)/3,2)+AP!$C21)/2,2)&lt;1,0,ROUNDUP((ROUNDUP((AP!$E21*2+O$5)/3,2)+AP!$C21)/2,2)))</f>
        <v/>
      </c>
      <c r="P21" s="264" t="str">
        <f ca="1">IF(AP!$E21="","",IF(ROUNDUP((ROUNDUP((AP!$E21*2+P$5)/3,2)+AP!$C21)/2,2)&lt;1,0,ROUNDUP((ROUNDUP((AP!$E21*2+P$5)/3,2)+AP!$C21)/2,2)))</f>
        <v/>
      </c>
      <c r="Q21" s="264" t="str">
        <f ca="1">IF(AP!$E21="","",IF(ROUNDUP((ROUNDUP((AP!$E21*2+Q$5)/3,2)+AP!$C21)/2,2)&lt;1,0,ROUNDUP((ROUNDUP((AP!$E21*2+Q$5)/3,2)+AP!$C21)/2,2)))</f>
        <v/>
      </c>
      <c r="R21" s="263" t="str">
        <f ca="1">IF(AP!$E21="","",IF(ROUNDUP((ROUNDUP((AP!$E21*2+R$5)/3,2)+AP!$C21)/2,2)&lt;1,0,ROUNDUP((ROUNDUP((AP!$E21*2+R$5)/3,2)+AP!$C21)/2,2)))</f>
        <v/>
      </c>
    </row>
    <row r="22" spans="1:18" x14ac:dyDescent="0.2">
      <c r="A22" s="9" t="str">
        <f ca="1">IF(+AP!B22="","",AP!B22)</f>
        <v/>
      </c>
      <c r="B22" s="263" t="str">
        <f ca="1">IF(AP!E22="","",IF(ROUNDUP((AP!E22+AP!C22)/2,2)&lt;1,0,ROUNDUP((AP!E22+AP!C22)/2,2)))</f>
        <v/>
      </c>
      <c r="C22" s="264" t="str">
        <f ca="1">IF(AP!$E22="","",IF(ROUNDUP((ROUNDUP((AP!$E22*2+C$5)/3,2)+AP!$C22)/2,2)&lt;1,0,ROUNDUP((ROUNDUP((AP!$E22*2+C$5)/3,2)+AP!$C22)/2,2)))</f>
        <v/>
      </c>
      <c r="D22" s="264" t="str">
        <f ca="1">IF(AP!$E22="","",IF(ROUNDUP((ROUNDUP((AP!$E22*2+D$5)/3,2)+AP!$C22)/2,2)&lt;1,0,ROUNDUP((ROUNDUP((AP!$E22*2+D$5)/3,2)+AP!$C22)/2,2)))</f>
        <v/>
      </c>
      <c r="E22" s="264" t="str">
        <f ca="1">IF(AP!$E22="","",IF(ROUNDUP((ROUNDUP((AP!$E22*2+E$5)/3,2)+AP!$C22)/2,2)&lt;1,0,ROUNDUP((ROUNDUP((AP!$E22*2+E$5)/3,2)+AP!$C22)/2,2)))</f>
        <v/>
      </c>
      <c r="F22" s="263" t="str">
        <f ca="1">IF(AP!$E22="","",IF(ROUNDUP((ROUNDUP((AP!$E22*2+F$5)/3,2)+AP!$C22)/2,2)&lt;1,0,ROUNDUP((ROUNDUP((AP!$E22*2+F$5)/3,2)+AP!$C22)/2,2)))</f>
        <v/>
      </c>
      <c r="G22" s="263" t="str">
        <f ca="1">IF(AP!$E22="","",IF(ROUNDUP((ROUNDUP((AP!$E22*2+G$5)/3,2)+AP!$C22)/2,2)&lt;1,0,ROUNDUP((ROUNDUP((AP!$E22*2+G$5)/3,2)+AP!$C22)/2,2)))</f>
        <v/>
      </c>
      <c r="H22" s="263" t="str">
        <f ca="1">IF(AP!$E22="","",IF(ROUNDUP((ROUNDUP((AP!$E22*2+H$5)/3,2)+AP!$C22)/2,2)&lt;1,0,ROUNDUP((ROUNDUP((AP!$E22*2+H$5)/3,2)+AP!$C22)/2,2)))</f>
        <v/>
      </c>
      <c r="I22" s="264" t="str">
        <f ca="1">IF(AP!$E22="","",IF(ROUNDUP((ROUNDUP((AP!$E22*2+I$5)/3,2)+AP!$C22)/2,2)&lt;1,0,ROUNDUP((ROUNDUP((AP!$E22*2+I$5)/3,2)+AP!$C22)/2,2)))</f>
        <v/>
      </c>
      <c r="J22" s="264" t="str">
        <f ca="1">IF(AP!$E22="","",IF(ROUNDUP((ROUNDUP((AP!$E22*2+J$5)/3,2)+AP!$C22)/2,2)&lt;1,0,ROUNDUP((ROUNDUP((AP!$E22*2+J$5)/3,2)+AP!$C22)/2,2)))</f>
        <v/>
      </c>
      <c r="K22" s="264" t="str">
        <f ca="1">IF(AP!$E22="","",IF(ROUNDUP((ROUNDUP((AP!$E22*2+K$5)/3,2)+AP!$C22)/2,2)&lt;1,0,ROUNDUP((ROUNDUP((AP!$E22*2+K$5)/3,2)+AP!$C22)/2,2)))</f>
        <v/>
      </c>
      <c r="L22" s="263" t="str">
        <f ca="1">IF(AP!$E22="","",IF(ROUNDUP((ROUNDUP((AP!$E22*2+L$5)/3,2)+AP!$C22)/2,2)&lt;1,0,ROUNDUP((ROUNDUP((AP!$E22*2+L$5)/3,2)+AP!$C22)/2,2)))</f>
        <v/>
      </c>
      <c r="M22" s="263" t="str">
        <f ca="1">IF(AP!$E22="","",IF(ROUNDUP((ROUNDUP((AP!$E22*2+M$5)/3,2)+AP!$C22)/2,2)&lt;1,0,ROUNDUP((ROUNDUP((AP!$E22*2+M$5)/3,2)+AP!$C22)/2,2)))</f>
        <v/>
      </c>
      <c r="N22" s="263" t="str">
        <f ca="1">IF(AP!$E22="","",IF(ROUNDUP((ROUNDUP((AP!$E22*2+N$5)/3,2)+AP!$C22)/2,2)&lt;1,0,ROUNDUP((ROUNDUP((AP!$E22*2+N$5)/3,2)+AP!$C22)/2,2)))</f>
        <v/>
      </c>
      <c r="O22" s="264" t="str">
        <f ca="1">IF(AP!$E22="","",IF(ROUNDUP((ROUNDUP((AP!$E22*2+O$5)/3,2)+AP!$C22)/2,2)&lt;1,0,ROUNDUP((ROUNDUP((AP!$E22*2+O$5)/3,2)+AP!$C22)/2,2)))</f>
        <v/>
      </c>
      <c r="P22" s="264" t="str">
        <f ca="1">IF(AP!$E22="","",IF(ROUNDUP((ROUNDUP((AP!$E22*2+P$5)/3,2)+AP!$C22)/2,2)&lt;1,0,ROUNDUP((ROUNDUP((AP!$E22*2+P$5)/3,2)+AP!$C22)/2,2)))</f>
        <v/>
      </c>
      <c r="Q22" s="264" t="str">
        <f ca="1">IF(AP!$E22="","",IF(ROUNDUP((ROUNDUP((AP!$E22*2+Q$5)/3,2)+AP!$C22)/2,2)&lt;1,0,ROUNDUP((ROUNDUP((AP!$E22*2+Q$5)/3,2)+AP!$C22)/2,2)))</f>
        <v/>
      </c>
      <c r="R22" s="263" t="str">
        <f ca="1">IF(AP!$E22="","",IF(ROUNDUP((ROUNDUP((AP!$E22*2+R$5)/3,2)+AP!$C22)/2,2)&lt;1,0,ROUNDUP((ROUNDUP((AP!$E22*2+R$5)/3,2)+AP!$C22)/2,2)))</f>
        <v/>
      </c>
    </row>
    <row r="23" spans="1:18" x14ac:dyDescent="0.2">
      <c r="A23" s="9" t="str">
        <f ca="1">IF(+AP!B23="","",AP!B23)</f>
        <v/>
      </c>
      <c r="B23" s="263" t="str">
        <f ca="1">IF(AP!E23="","",IF(ROUNDUP((AP!E23+AP!C23)/2,2)&lt;1,0,ROUNDUP((AP!E23+AP!C23)/2,2)))</f>
        <v/>
      </c>
      <c r="C23" s="264" t="str">
        <f ca="1">IF(AP!$E23="","",IF(ROUNDUP((ROUNDUP((AP!$E23*2+C$5)/3,2)+AP!$C23)/2,2)&lt;1,0,ROUNDUP((ROUNDUP((AP!$E23*2+C$5)/3,2)+AP!$C23)/2,2)))</f>
        <v/>
      </c>
      <c r="D23" s="264" t="str">
        <f ca="1">IF(AP!$E23="","",IF(ROUNDUP((ROUNDUP((AP!$E23*2+D$5)/3,2)+AP!$C23)/2,2)&lt;1,0,ROUNDUP((ROUNDUP((AP!$E23*2+D$5)/3,2)+AP!$C23)/2,2)))</f>
        <v/>
      </c>
      <c r="E23" s="264" t="str">
        <f ca="1">IF(AP!$E23="","",IF(ROUNDUP((ROUNDUP((AP!$E23*2+E$5)/3,2)+AP!$C23)/2,2)&lt;1,0,ROUNDUP((ROUNDUP((AP!$E23*2+E$5)/3,2)+AP!$C23)/2,2)))</f>
        <v/>
      </c>
      <c r="F23" s="263" t="str">
        <f ca="1">IF(AP!$E23="","",IF(ROUNDUP((ROUNDUP((AP!$E23*2+F$5)/3,2)+AP!$C23)/2,2)&lt;1,0,ROUNDUP((ROUNDUP((AP!$E23*2+F$5)/3,2)+AP!$C23)/2,2)))</f>
        <v/>
      </c>
      <c r="G23" s="263" t="str">
        <f ca="1">IF(AP!$E23="","",IF(ROUNDUP((ROUNDUP((AP!$E23*2+G$5)/3,2)+AP!$C23)/2,2)&lt;1,0,ROUNDUP((ROUNDUP((AP!$E23*2+G$5)/3,2)+AP!$C23)/2,2)))</f>
        <v/>
      </c>
      <c r="H23" s="263" t="str">
        <f ca="1">IF(AP!$E23="","",IF(ROUNDUP((ROUNDUP((AP!$E23*2+H$5)/3,2)+AP!$C23)/2,2)&lt;1,0,ROUNDUP((ROUNDUP((AP!$E23*2+H$5)/3,2)+AP!$C23)/2,2)))</f>
        <v/>
      </c>
      <c r="I23" s="264" t="str">
        <f ca="1">IF(AP!$E23="","",IF(ROUNDUP((ROUNDUP((AP!$E23*2+I$5)/3,2)+AP!$C23)/2,2)&lt;1,0,ROUNDUP((ROUNDUP((AP!$E23*2+I$5)/3,2)+AP!$C23)/2,2)))</f>
        <v/>
      </c>
      <c r="J23" s="264" t="str">
        <f ca="1">IF(AP!$E23="","",IF(ROUNDUP((ROUNDUP((AP!$E23*2+J$5)/3,2)+AP!$C23)/2,2)&lt;1,0,ROUNDUP((ROUNDUP((AP!$E23*2+J$5)/3,2)+AP!$C23)/2,2)))</f>
        <v/>
      </c>
      <c r="K23" s="264" t="str">
        <f ca="1">IF(AP!$E23="","",IF(ROUNDUP((ROUNDUP((AP!$E23*2+K$5)/3,2)+AP!$C23)/2,2)&lt;1,0,ROUNDUP((ROUNDUP((AP!$E23*2+K$5)/3,2)+AP!$C23)/2,2)))</f>
        <v/>
      </c>
      <c r="L23" s="263" t="str">
        <f ca="1">IF(AP!$E23="","",IF(ROUNDUP((ROUNDUP((AP!$E23*2+L$5)/3,2)+AP!$C23)/2,2)&lt;1,0,ROUNDUP((ROUNDUP((AP!$E23*2+L$5)/3,2)+AP!$C23)/2,2)))</f>
        <v/>
      </c>
      <c r="M23" s="263" t="str">
        <f ca="1">IF(AP!$E23="","",IF(ROUNDUP((ROUNDUP((AP!$E23*2+M$5)/3,2)+AP!$C23)/2,2)&lt;1,0,ROUNDUP((ROUNDUP((AP!$E23*2+M$5)/3,2)+AP!$C23)/2,2)))</f>
        <v/>
      </c>
      <c r="N23" s="263" t="str">
        <f ca="1">IF(AP!$E23="","",IF(ROUNDUP((ROUNDUP((AP!$E23*2+N$5)/3,2)+AP!$C23)/2,2)&lt;1,0,ROUNDUP((ROUNDUP((AP!$E23*2+N$5)/3,2)+AP!$C23)/2,2)))</f>
        <v/>
      </c>
      <c r="O23" s="264" t="str">
        <f ca="1">IF(AP!$E23="","",IF(ROUNDUP((ROUNDUP((AP!$E23*2+O$5)/3,2)+AP!$C23)/2,2)&lt;1,0,ROUNDUP((ROUNDUP((AP!$E23*2+O$5)/3,2)+AP!$C23)/2,2)))</f>
        <v/>
      </c>
      <c r="P23" s="264" t="str">
        <f ca="1">IF(AP!$E23="","",IF(ROUNDUP((ROUNDUP((AP!$E23*2+P$5)/3,2)+AP!$C23)/2,2)&lt;1,0,ROUNDUP((ROUNDUP((AP!$E23*2+P$5)/3,2)+AP!$C23)/2,2)))</f>
        <v/>
      </c>
      <c r="Q23" s="264" t="str">
        <f ca="1">IF(AP!$E23="","",IF(ROUNDUP((ROUNDUP((AP!$E23*2+Q$5)/3,2)+AP!$C23)/2,2)&lt;1,0,ROUNDUP((ROUNDUP((AP!$E23*2+Q$5)/3,2)+AP!$C23)/2,2)))</f>
        <v/>
      </c>
      <c r="R23" s="263" t="str">
        <f ca="1">IF(AP!$E23="","",IF(ROUNDUP((ROUNDUP((AP!$E23*2+R$5)/3,2)+AP!$C23)/2,2)&lt;1,0,ROUNDUP((ROUNDUP((AP!$E23*2+R$5)/3,2)+AP!$C23)/2,2)))</f>
        <v/>
      </c>
    </row>
    <row r="24" spans="1:18" x14ac:dyDescent="0.2">
      <c r="A24" s="9" t="str">
        <f ca="1">IF(+AP!B24="","",AP!B24)</f>
        <v/>
      </c>
      <c r="B24" s="263" t="str">
        <f ca="1">IF(AP!E24="","",IF(ROUNDUP((AP!E24+AP!C24)/2,2)&lt;1,0,ROUNDUP((AP!E24+AP!C24)/2,2)))</f>
        <v/>
      </c>
      <c r="C24" s="264" t="str">
        <f ca="1">IF(AP!$E24="","",IF(ROUNDUP((ROUNDUP((AP!$E24*2+C$5)/3,2)+AP!$C24)/2,2)&lt;1,0,ROUNDUP((ROUNDUP((AP!$E24*2+C$5)/3,2)+AP!$C24)/2,2)))</f>
        <v/>
      </c>
      <c r="D24" s="264" t="str">
        <f ca="1">IF(AP!$E24="","",IF(ROUNDUP((ROUNDUP((AP!$E24*2+D$5)/3,2)+AP!$C24)/2,2)&lt;1,0,ROUNDUP((ROUNDUP((AP!$E24*2+D$5)/3,2)+AP!$C24)/2,2)))</f>
        <v/>
      </c>
      <c r="E24" s="264" t="str">
        <f ca="1">IF(AP!$E24="","",IF(ROUNDUP((ROUNDUP((AP!$E24*2+E$5)/3,2)+AP!$C24)/2,2)&lt;1,0,ROUNDUP((ROUNDUP((AP!$E24*2+E$5)/3,2)+AP!$C24)/2,2)))</f>
        <v/>
      </c>
      <c r="F24" s="263" t="str">
        <f ca="1">IF(AP!$E24="","",IF(ROUNDUP((ROUNDUP((AP!$E24*2+F$5)/3,2)+AP!$C24)/2,2)&lt;1,0,ROUNDUP((ROUNDUP((AP!$E24*2+F$5)/3,2)+AP!$C24)/2,2)))</f>
        <v/>
      </c>
      <c r="G24" s="263" t="str">
        <f ca="1">IF(AP!$E24="","",IF(ROUNDUP((ROUNDUP((AP!$E24*2+G$5)/3,2)+AP!$C24)/2,2)&lt;1,0,ROUNDUP((ROUNDUP((AP!$E24*2+G$5)/3,2)+AP!$C24)/2,2)))</f>
        <v/>
      </c>
      <c r="H24" s="263" t="str">
        <f ca="1">IF(AP!$E24="","",IF(ROUNDUP((ROUNDUP((AP!$E24*2+H$5)/3,2)+AP!$C24)/2,2)&lt;1,0,ROUNDUP((ROUNDUP((AP!$E24*2+H$5)/3,2)+AP!$C24)/2,2)))</f>
        <v/>
      </c>
      <c r="I24" s="264" t="str">
        <f ca="1">IF(AP!$E24="","",IF(ROUNDUP((ROUNDUP((AP!$E24*2+I$5)/3,2)+AP!$C24)/2,2)&lt;1,0,ROUNDUP((ROUNDUP((AP!$E24*2+I$5)/3,2)+AP!$C24)/2,2)))</f>
        <v/>
      </c>
      <c r="J24" s="264" t="str">
        <f ca="1">IF(AP!$E24="","",IF(ROUNDUP((ROUNDUP((AP!$E24*2+J$5)/3,2)+AP!$C24)/2,2)&lt;1,0,ROUNDUP((ROUNDUP((AP!$E24*2+J$5)/3,2)+AP!$C24)/2,2)))</f>
        <v/>
      </c>
      <c r="K24" s="264" t="str">
        <f ca="1">IF(AP!$E24="","",IF(ROUNDUP((ROUNDUP((AP!$E24*2+K$5)/3,2)+AP!$C24)/2,2)&lt;1,0,ROUNDUP((ROUNDUP((AP!$E24*2+K$5)/3,2)+AP!$C24)/2,2)))</f>
        <v/>
      </c>
      <c r="L24" s="263" t="str">
        <f ca="1">IF(AP!$E24="","",IF(ROUNDUP((ROUNDUP((AP!$E24*2+L$5)/3,2)+AP!$C24)/2,2)&lt;1,0,ROUNDUP((ROUNDUP((AP!$E24*2+L$5)/3,2)+AP!$C24)/2,2)))</f>
        <v/>
      </c>
      <c r="M24" s="263" t="str">
        <f ca="1">IF(AP!$E24="","",IF(ROUNDUP((ROUNDUP((AP!$E24*2+M$5)/3,2)+AP!$C24)/2,2)&lt;1,0,ROUNDUP((ROUNDUP((AP!$E24*2+M$5)/3,2)+AP!$C24)/2,2)))</f>
        <v/>
      </c>
      <c r="N24" s="263" t="str">
        <f ca="1">IF(AP!$E24="","",IF(ROUNDUP((ROUNDUP((AP!$E24*2+N$5)/3,2)+AP!$C24)/2,2)&lt;1,0,ROUNDUP((ROUNDUP((AP!$E24*2+N$5)/3,2)+AP!$C24)/2,2)))</f>
        <v/>
      </c>
      <c r="O24" s="264" t="str">
        <f ca="1">IF(AP!$E24="","",IF(ROUNDUP((ROUNDUP((AP!$E24*2+O$5)/3,2)+AP!$C24)/2,2)&lt;1,0,ROUNDUP((ROUNDUP((AP!$E24*2+O$5)/3,2)+AP!$C24)/2,2)))</f>
        <v/>
      </c>
      <c r="P24" s="264" t="str">
        <f ca="1">IF(AP!$E24="","",IF(ROUNDUP((ROUNDUP((AP!$E24*2+P$5)/3,2)+AP!$C24)/2,2)&lt;1,0,ROUNDUP((ROUNDUP((AP!$E24*2+P$5)/3,2)+AP!$C24)/2,2)))</f>
        <v/>
      </c>
      <c r="Q24" s="264" t="str">
        <f ca="1">IF(AP!$E24="","",IF(ROUNDUP((ROUNDUP((AP!$E24*2+Q$5)/3,2)+AP!$C24)/2,2)&lt;1,0,ROUNDUP((ROUNDUP((AP!$E24*2+Q$5)/3,2)+AP!$C24)/2,2)))</f>
        <v/>
      </c>
      <c r="R24" s="263" t="str">
        <f ca="1">IF(AP!$E24="","",IF(ROUNDUP((ROUNDUP((AP!$E24*2+R$5)/3,2)+AP!$C24)/2,2)&lt;1,0,ROUNDUP((ROUNDUP((AP!$E24*2+R$5)/3,2)+AP!$C24)/2,2)))</f>
        <v/>
      </c>
    </row>
    <row r="25" spans="1:18" x14ac:dyDescent="0.2">
      <c r="A25" s="9" t="str">
        <f ca="1">IF(+AP!B25="","",AP!B25)</f>
        <v/>
      </c>
      <c r="B25" s="263" t="str">
        <f ca="1">IF(AP!E25="","",IF(ROUNDUP((AP!E25+AP!C25)/2,2)&lt;1,0,ROUNDUP((AP!E25+AP!C25)/2,2)))</f>
        <v/>
      </c>
      <c r="C25" s="264" t="str">
        <f ca="1">IF(AP!$E25="","",IF(ROUNDUP((ROUNDUP((AP!$E25*2+C$5)/3,2)+AP!$C25)/2,2)&lt;1,0,ROUNDUP((ROUNDUP((AP!$E25*2+C$5)/3,2)+AP!$C25)/2,2)))</f>
        <v/>
      </c>
      <c r="D25" s="264" t="str">
        <f ca="1">IF(AP!$E25="","",IF(ROUNDUP((ROUNDUP((AP!$E25*2+D$5)/3,2)+AP!$C25)/2,2)&lt;1,0,ROUNDUP((ROUNDUP((AP!$E25*2+D$5)/3,2)+AP!$C25)/2,2)))</f>
        <v/>
      </c>
      <c r="E25" s="264" t="str">
        <f ca="1">IF(AP!$E25="","",IF(ROUNDUP((ROUNDUP((AP!$E25*2+E$5)/3,2)+AP!$C25)/2,2)&lt;1,0,ROUNDUP((ROUNDUP((AP!$E25*2+E$5)/3,2)+AP!$C25)/2,2)))</f>
        <v/>
      </c>
      <c r="F25" s="263" t="str">
        <f ca="1">IF(AP!$E25="","",IF(ROUNDUP((ROUNDUP((AP!$E25*2+F$5)/3,2)+AP!$C25)/2,2)&lt;1,0,ROUNDUP((ROUNDUP((AP!$E25*2+F$5)/3,2)+AP!$C25)/2,2)))</f>
        <v/>
      </c>
      <c r="G25" s="263" t="str">
        <f ca="1">IF(AP!$E25="","",IF(ROUNDUP((ROUNDUP((AP!$E25*2+G$5)/3,2)+AP!$C25)/2,2)&lt;1,0,ROUNDUP((ROUNDUP((AP!$E25*2+G$5)/3,2)+AP!$C25)/2,2)))</f>
        <v/>
      </c>
      <c r="H25" s="263" t="str">
        <f ca="1">IF(AP!$E25="","",IF(ROUNDUP((ROUNDUP((AP!$E25*2+H$5)/3,2)+AP!$C25)/2,2)&lt;1,0,ROUNDUP((ROUNDUP((AP!$E25*2+H$5)/3,2)+AP!$C25)/2,2)))</f>
        <v/>
      </c>
      <c r="I25" s="264" t="str">
        <f ca="1">IF(AP!$E25="","",IF(ROUNDUP((ROUNDUP((AP!$E25*2+I$5)/3,2)+AP!$C25)/2,2)&lt;1,0,ROUNDUP((ROUNDUP((AP!$E25*2+I$5)/3,2)+AP!$C25)/2,2)))</f>
        <v/>
      </c>
      <c r="J25" s="264" t="str">
        <f ca="1">IF(AP!$E25="","",IF(ROUNDUP((ROUNDUP((AP!$E25*2+J$5)/3,2)+AP!$C25)/2,2)&lt;1,0,ROUNDUP((ROUNDUP((AP!$E25*2+J$5)/3,2)+AP!$C25)/2,2)))</f>
        <v/>
      </c>
      <c r="K25" s="264" t="str">
        <f ca="1">IF(AP!$E25="","",IF(ROUNDUP((ROUNDUP((AP!$E25*2+K$5)/3,2)+AP!$C25)/2,2)&lt;1,0,ROUNDUP((ROUNDUP((AP!$E25*2+K$5)/3,2)+AP!$C25)/2,2)))</f>
        <v/>
      </c>
      <c r="L25" s="263" t="str">
        <f ca="1">IF(AP!$E25="","",IF(ROUNDUP((ROUNDUP((AP!$E25*2+L$5)/3,2)+AP!$C25)/2,2)&lt;1,0,ROUNDUP((ROUNDUP((AP!$E25*2+L$5)/3,2)+AP!$C25)/2,2)))</f>
        <v/>
      </c>
      <c r="M25" s="263" t="str">
        <f ca="1">IF(AP!$E25="","",IF(ROUNDUP((ROUNDUP((AP!$E25*2+M$5)/3,2)+AP!$C25)/2,2)&lt;1,0,ROUNDUP((ROUNDUP((AP!$E25*2+M$5)/3,2)+AP!$C25)/2,2)))</f>
        <v/>
      </c>
      <c r="N25" s="263" t="str">
        <f ca="1">IF(AP!$E25="","",IF(ROUNDUP((ROUNDUP((AP!$E25*2+N$5)/3,2)+AP!$C25)/2,2)&lt;1,0,ROUNDUP((ROUNDUP((AP!$E25*2+N$5)/3,2)+AP!$C25)/2,2)))</f>
        <v/>
      </c>
      <c r="O25" s="264" t="str">
        <f ca="1">IF(AP!$E25="","",IF(ROUNDUP((ROUNDUP((AP!$E25*2+O$5)/3,2)+AP!$C25)/2,2)&lt;1,0,ROUNDUP((ROUNDUP((AP!$E25*2+O$5)/3,2)+AP!$C25)/2,2)))</f>
        <v/>
      </c>
      <c r="P25" s="264" t="str">
        <f ca="1">IF(AP!$E25="","",IF(ROUNDUP((ROUNDUP((AP!$E25*2+P$5)/3,2)+AP!$C25)/2,2)&lt;1,0,ROUNDUP((ROUNDUP((AP!$E25*2+P$5)/3,2)+AP!$C25)/2,2)))</f>
        <v/>
      </c>
      <c r="Q25" s="264" t="str">
        <f ca="1">IF(AP!$E25="","",IF(ROUNDUP((ROUNDUP((AP!$E25*2+Q$5)/3,2)+AP!$C25)/2,2)&lt;1,0,ROUNDUP((ROUNDUP((AP!$E25*2+Q$5)/3,2)+AP!$C25)/2,2)))</f>
        <v/>
      </c>
      <c r="R25" s="263" t="str">
        <f ca="1">IF(AP!$E25="","",IF(ROUNDUP((ROUNDUP((AP!$E25*2+R$5)/3,2)+AP!$C25)/2,2)&lt;1,0,ROUNDUP((ROUNDUP((AP!$E25*2+R$5)/3,2)+AP!$C25)/2,2)))</f>
        <v/>
      </c>
    </row>
    <row r="26" spans="1:18" x14ac:dyDescent="0.2">
      <c r="A26" s="9" t="str">
        <f ca="1">IF(+AP!B26="","",AP!B26)</f>
        <v/>
      </c>
      <c r="B26" s="263" t="str">
        <f ca="1">IF(AP!E26="","",IF(ROUNDUP((AP!E26+AP!C26)/2,2)&lt;1,0,ROUNDUP((AP!E26+AP!C26)/2,2)))</f>
        <v/>
      </c>
      <c r="C26" s="264" t="str">
        <f ca="1">IF(AP!$E26="","",IF(ROUNDUP((ROUNDUP((AP!$E26*2+C$5)/3,2)+AP!$C26)/2,2)&lt;1,0,ROUNDUP((ROUNDUP((AP!$E26*2+C$5)/3,2)+AP!$C26)/2,2)))</f>
        <v/>
      </c>
      <c r="D26" s="264" t="str">
        <f ca="1">IF(AP!$E26="","",IF(ROUNDUP((ROUNDUP((AP!$E26*2+D$5)/3,2)+AP!$C26)/2,2)&lt;1,0,ROUNDUP((ROUNDUP((AP!$E26*2+D$5)/3,2)+AP!$C26)/2,2)))</f>
        <v/>
      </c>
      <c r="E26" s="264" t="str">
        <f ca="1">IF(AP!$E26="","",IF(ROUNDUP((ROUNDUP((AP!$E26*2+E$5)/3,2)+AP!$C26)/2,2)&lt;1,0,ROUNDUP((ROUNDUP((AP!$E26*2+E$5)/3,2)+AP!$C26)/2,2)))</f>
        <v/>
      </c>
      <c r="F26" s="263" t="str">
        <f ca="1">IF(AP!$E26="","",IF(ROUNDUP((ROUNDUP((AP!$E26*2+F$5)/3,2)+AP!$C26)/2,2)&lt;1,0,ROUNDUP((ROUNDUP((AP!$E26*2+F$5)/3,2)+AP!$C26)/2,2)))</f>
        <v/>
      </c>
      <c r="G26" s="263" t="str">
        <f ca="1">IF(AP!$E26="","",IF(ROUNDUP((ROUNDUP((AP!$E26*2+G$5)/3,2)+AP!$C26)/2,2)&lt;1,0,ROUNDUP((ROUNDUP((AP!$E26*2+G$5)/3,2)+AP!$C26)/2,2)))</f>
        <v/>
      </c>
      <c r="H26" s="263" t="str">
        <f ca="1">IF(AP!$E26="","",IF(ROUNDUP((ROUNDUP((AP!$E26*2+H$5)/3,2)+AP!$C26)/2,2)&lt;1,0,ROUNDUP((ROUNDUP((AP!$E26*2+H$5)/3,2)+AP!$C26)/2,2)))</f>
        <v/>
      </c>
      <c r="I26" s="264" t="str">
        <f ca="1">IF(AP!$E26="","",IF(ROUNDUP((ROUNDUP((AP!$E26*2+I$5)/3,2)+AP!$C26)/2,2)&lt;1,0,ROUNDUP((ROUNDUP((AP!$E26*2+I$5)/3,2)+AP!$C26)/2,2)))</f>
        <v/>
      </c>
      <c r="J26" s="264" t="str">
        <f ca="1">IF(AP!$E26="","",IF(ROUNDUP((ROUNDUP((AP!$E26*2+J$5)/3,2)+AP!$C26)/2,2)&lt;1,0,ROUNDUP((ROUNDUP((AP!$E26*2+J$5)/3,2)+AP!$C26)/2,2)))</f>
        <v/>
      </c>
      <c r="K26" s="264" t="str">
        <f ca="1">IF(AP!$E26="","",IF(ROUNDUP((ROUNDUP((AP!$E26*2+K$5)/3,2)+AP!$C26)/2,2)&lt;1,0,ROUNDUP((ROUNDUP((AP!$E26*2+K$5)/3,2)+AP!$C26)/2,2)))</f>
        <v/>
      </c>
      <c r="L26" s="263" t="str">
        <f ca="1">IF(AP!$E26="","",IF(ROUNDUP((ROUNDUP((AP!$E26*2+L$5)/3,2)+AP!$C26)/2,2)&lt;1,0,ROUNDUP((ROUNDUP((AP!$E26*2+L$5)/3,2)+AP!$C26)/2,2)))</f>
        <v/>
      </c>
      <c r="M26" s="263" t="str">
        <f ca="1">IF(AP!$E26="","",IF(ROUNDUP((ROUNDUP((AP!$E26*2+M$5)/3,2)+AP!$C26)/2,2)&lt;1,0,ROUNDUP((ROUNDUP((AP!$E26*2+M$5)/3,2)+AP!$C26)/2,2)))</f>
        <v/>
      </c>
      <c r="N26" s="263" t="str">
        <f ca="1">IF(AP!$E26="","",IF(ROUNDUP((ROUNDUP((AP!$E26*2+N$5)/3,2)+AP!$C26)/2,2)&lt;1,0,ROUNDUP((ROUNDUP((AP!$E26*2+N$5)/3,2)+AP!$C26)/2,2)))</f>
        <v/>
      </c>
      <c r="O26" s="264" t="str">
        <f ca="1">IF(AP!$E26="","",IF(ROUNDUP((ROUNDUP((AP!$E26*2+O$5)/3,2)+AP!$C26)/2,2)&lt;1,0,ROUNDUP((ROUNDUP((AP!$E26*2+O$5)/3,2)+AP!$C26)/2,2)))</f>
        <v/>
      </c>
      <c r="P26" s="264" t="str">
        <f ca="1">IF(AP!$E26="","",IF(ROUNDUP((ROUNDUP((AP!$E26*2+P$5)/3,2)+AP!$C26)/2,2)&lt;1,0,ROUNDUP((ROUNDUP((AP!$E26*2+P$5)/3,2)+AP!$C26)/2,2)))</f>
        <v/>
      </c>
      <c r="Q26" s="264" t="str">
        <f ca="1">IF(AP!$E26="","",IF(ROUNDUP((ROUNDUP((AP!$E26*2+Q$5)/3,2)+AP!$C26)/2,2)&lt;1,0,ROUNDUP((ROUNDUP((AP!$E26*2+Q$5)/3,2)+AP!$C26)/2,2)))</f>
        <v/>
      </c>
      <c r="R26" s="263" t="str">
        <f ca="1">IF(AP!$E26="","",IF(ROUNDUP((ROUNDUP((AP!$E26*2+R$5)/3,2)+AP!$C26)/2,2)&lt;1,0,ROUNDUP((ROUNDUP((AP!$E26*2+R$5)/3,2)+AP!$C26)/2,2)))</f>
        <v/>
      </c>
    </row>
    <row r="27" spans="1:18" x14ac:dyDescent="0.2">
      <c r="A27" s="9" t="str">
        <f ca="1">IF(+AP!B27="","",AP!B27)</f>
        <v/>
      </c>
      <c r="B27" s="263" t="str">
        <f ca="1">IF(AP!E27="","",IF(ROUNDUP((AP!E27+AP!C27)/2,2)&lt;1,0,ROUNDUP((AP!E27+AP!C27)/2,2)))</f>
        <v/>
      </c>
      <c r="C27" s="264" t="str">
        <f ca="1">IF(AP!$E27="","",IF(ROUNDUP((ROUNDUP((AP!$E27*2+C$5)/3,2)+AP!$C27)/2,2)&lt;1,0,ROUNDUP((ROUNDUP((AP!$E27*2+C$5)/3,2)+AP!$C27)/2,2)))</f>
        <v/>
      </c>
      <c r="D27" s="264" t="str">
        <f ca="1">IF(AP!$E27="","",IF(ROUNDUP((ROUNDUP((AP!$E27*2+D$5)/3,2)+AP!$C27)/2,2)&lt;1,0,ROUNDUP((ROUNDUP((AP!$E27*2+D$5)/3,2)+AP!$C27)/2,2)))</f>
        <v/>
      </c>
      <c r="E27" s="264" t="str">
        <f ca="1">IF(AP!$E27="","",IF(ROUNDUP((ROUNDUP((AP!$E27*2+E$5)/3,2)+AP!$C27)/2,2)&lt;1,0,ROUNDUP((ROUNDUP((AP!$E27*2+E$5)/3,2)+AP!$C27)/2,2)))</f>
        <v/>
      </c>
      <c r="F27" s="263" t="str">
        <f ca="1">IF(AP!$E27="","",IF(ROUNDUP((ROUNDUP((AP!$E27*2+F$5)/3,2)+AP!$C27)/2,2)&lt;1,0,ROUNDUP((ROUNDUP((AP!$E27*2+F$5)/3,2)+AP!$C27)/2,2)))</f>
        <v/>
      </c>
      <c r="G27" s="263" t="str">
        <f ca="1">IF(AP!$E27="","",IF(ROUNDUP((ROUNDUP((AP!$E27*2+G$5)/3,2)+AP!$C27)/2,2)&lt;1,0,ROUNDUP((ROUNDUP((AP!$E27*2+G$5)/3,2)+AP!$C27)/2,2)))</f>
        <v/>
      </c>
      <c r="H27" s="263" t="str">
        <f ca="1">IF(AP!$E27="","",IF(ROUNDUP((ROUNDUP((AP!$E27*2+H$5)/3,2)+AP!$C27)/2,2)&lt;1,0,ROUNDUP((ROUNDUP((AP!$E27*2+H$5)/3,2)+AP!$C27)/2,2)))</f>
        <v/>
      </c>
      <c r="I27" s="264" t="str">
        <f ca="1">IF(AP!$E27="","",IF(ROUNDUP((ROUNDUP((AP!$E27*2+I$5)/3,2)+AP!$C27)/2,2)&lt;1,0,ROUNDUP((ROUNDUP((AP!$E27*2+I$5)/3,2)+AP!$C27)/2,2)))</f>
        <v/>
      </c>
      <c r="J27" s="264" t="str">
        <f ca="1">IF(AP!$E27="","",IF(ROUNDUP((ROUNDUP((AP!$E27*2+J$5)/3,2)+AP!$C27)/2,2)&lt;1,0,ROUNDUP((ROUNDUP((AP!$E27*2+J$5)/3,2)+AP!$C27)/2,2)))</f>
        <v/>
      </c>
      <c r="K27" s="264" t="str">
        <f ca="1">IF(AP!$E27="","",IF(ROUNDUP((ROUNDUP((AP!$E27*2+K$5)/3,2)+AP!$C27)/2,2)&lt;1,0,ROUNDUP((ROUNDUP((AP!$E27*2+K$5)/3,2)+AP!$C27)/2,2)))</f>
        <v/>
      </c>
      <c r="L27" s="263" t="str">
        <f ca="1">IF(AP!$E27="","",IF(ROUNDUP((ROUNDUP((AP!$E27*2+L$5)/3,2)+AP!$C27)/2,2)&lt;1,0,ROUNDUP((ROUNDUP((AP!$E27*2+L$5)/3,2)+AP!$C27)/2,2)))</f>
        <v/>
      </c>
      <c r="M27" s="263" t="str">
        <f ca="1">IF(AP!$E27="","",IF(ROUNDUP((ROUNDUP((AP!$E27*2+M$5)/3,2)+AP!$C27)/2,2)&lt;1,0,ROUNDUP((ROUNDUP((AP!$E27*2+M$5)/3,2)+AP!$C27)/2,2)))</f>
        <v/>
      </c>
      <c r="N27" s="263" t="str">
        <f ca="1">IF(AP!$E27="","",IF(ROUNDUP((ROUNDUP((AP!$E27*2+N$5)/3,2)+AP!$C27)/2,2)&lt;1,0,ROUNDUP((ROUNDUP((AP!$E27*2+N$5)/3,2)+AP!$C27)/2,2)))</f>
        <v/>
      </c>
      <c r="O27" s="264" t="str">
        <f ca="1">IF(AP!$E27="","",IF(ROUNDUP((ROUNDUP((AP!$E27*2+O$5)/3,2)+AP!$C27)/2,2)&lt;1,0,ROUNDUP((ROUNDUP((AP!$E27*2+O$5)/3,2)+AP!$C27)/2,2)))</f>
        <v/>
      </c>
      <c r="P27" s="264" t="str">
        <f ca="1">IF(AP!$E27="","",IF(ROUNDUP((ROUNDUP((AP!$E27*2+P$5)/3,2)+AP!$C27)/2,2)&lt;1,0,ROUNDUP((ROUNDUP((AP!$E27*2+P$5)/3,2)+AP!$C27)/2,2)))</f>
        <v/>
      </c>
      <c r="Q27" s="264" t="str">
        <f ca="1">IF(AP!$E27="","",IF(ROUNDUP((ROUNDUP((AP!$E27*2+Q$5)/3,2)+AP!$C27)/2,2)&lt;1,0,ROUNDUP((ROUNDUP((AP!$E27*2+Q$5)/3,2)+AP!$C27)/2,2)))</f>
        <v/>
      </c>
      <c r="R27" s="263" t="str">
        <f ca="1">IF(AP!$E27="","",IF(ROUNDUP((ROUNDUP((AP!$E27*2+R$5)/3,2)+AP!$C27)/2,2)&lt;1,0,ROUNDUP((ROUNDUP((AP!$E27*2+R$5)/3,2)+AP!$C27)/2,2)))</f>
        <v/>
      </c>
    </row>
    <row r="28" spans="1:18" x14ac:dyDescent="0.2">
      <c r="A28" s="9" t="str">
        <f ca="1">IF(+AP!B28="","",AP!B28)</f>
        <v/>
      </c>
      <c r="B28" s="263" t="str">
        <f ca="1">IF(AP!E28="","",IF(ROUNDUP((AP!E28+AP!C28)/2,2)&lt;1,0,ROUNDUP((AP!E28+AP!C28)/2,2)))</f>
        <v/>
      </c>
      <c r="C28" s="264" t="str">
        <f ca="1">IF(AP!$E28="","",IF(ROUNDUP((ROUNDUP((AP!$E28*2+C$5)/3,2)+AP!$C28)/2,2)&lt;1,0,ROUNDUP((ROUNDUP((AP!$E28*2+C$5)/3,2)+AP!$C28)/2,2)))</f>
        <v/>
      </c>
      <c r="D28" s="264" t="str">
        <f ca="1">IF(AP!$E28="","",IF(ROUNDUP((ROUNDUP((AP!$E28*2+D$5)/3,2)+AP!$C28)/2,2)&lt;1,0,ROUNDUP((ROUNDUP((AP!$E28*2+D$5)/3,2)+AP!$C28)/2,2)))</f>
        <v/>
      </c>
      <c r="E28" s="264" t="str">
        <f ca="1">IF(AP!$E28="","",IF(ROUNDUP((ROUNDUP((AP!$E28*2+E$5)/3,2)+AP!$C28)/2,2)&lt;1,0,ROUNDUP((ROUNDUP((AP!$E28*2+E$5)/3,2)+AP!$C28)/2,2)))</f>
        <v/>
      </c>
      <c r="F28" s="263" t="str">
        <f ca="1">IF(AP!$E28="","",IF(ROUNDUP((ROUNDUP((AP!$E28*2+F$5)/3,2)+AP!$C28)/2,2)&lt;1,0,ROUNDUP((ROUNDUP((AP!$E28*2+F$5)/3,2)+AP!$C28)/2,2)))</f>
        <v/>
      </c>
      <c r="G28" s="263" t="str">
        <f ca="1">IF(AP!$E28="","",IF(ROUNDUP((ROUNDUP((AP!$E28*2+G$5)/3,2)+AP!$C28)/2,2)&lt;1,0,ROUNDUP((ROUNDUP((AP!$E28*2+G$5)/3,2)+AP!$C28)/2,2)))</f>
        <v/>
      </c>
      <c r="H28" s="263" t="str">
        <f ca="1">IF(AP!$E28="","",IF(ROUNDUP((ROUNDUP((AP!$E28*2+H$5)/3,2)+AP!$C28)/2,2)&lt;1,0,ROUNDUP((ROUNDUP((AP!$E28*2+H$5)/3,2)+AP!$C28)/2,2)))</f>
        <v/>
      </c>
      <c r="I28" s="264" t="str">
        <f ca="1">IF(AP!$E28="","",IF(ROUNDUP((ROUNDUP((AP!$E28*2+I$5)/3,2)+AP!$C28)/2,2)&lt;1,0,ROUNDUP((ROUNDUP((AP!$E28*2+I$5)/3,2)+AP!$C28)/2,2)))</f>
        <v/>
      </c>
      <c r="J28" s="264" t="str">
        <f ca="1">IF(AP!$E28="","",IF(ROUNDUP((ROUNDUP((AP!$E28*2+J$5)/3,2)+AP!$C28)/2,2)&lt;1,0,ROUNDUP((ROUNDUP((AP!$E28*2+J$5)/3,2)+AP!$C28)/2,2)))</f>
        <v/>
      </c>
      <c r="K28" s="264" t="str">
        <f ca="1">IF(AP!$E28="","",IF(ROUNDUP((ROUNDUP((AP!$E28*2+K$5)/3,2)+AP!$C28)/2,2)&lt;1,0,ROUNDUP((ROUNDUP((AP!$E28*2+K$5)/3,2)+AP!$C28)/2,2)))</f>
        <v/>
      </c>
      <c r="L28" s="263" t="str">
        <f ca="1">IF(AP!$E28="","",IF(ROUNDUP((ROUNDUP((AP!$E28*2+L$5)/3,2)+AP!$C28)/2,2)&lt;1,0,ROUNDUP((ROUNDUP((AP!$E28*2+L$5)/3,2)+AP!$C28)/2,2)))</f>
        <v/>
      </c>
      <c r="M28" s="263" t="str">
        <f ca="1">IF(AP!$E28="","",IF(ROUNDUP((ROUNDUP((AP!$E28*2+M$5)/3,2)+AP!$C28)/2,2)&lt;1,0,ROUNDUP((ROUNDUP((AP!$E28*2+M$5)/3,2)+AP!$C28)/2,2)))</f>
        <v/>
      </c>
      <c r="N28" s="263" t="str">
        <f ca="1">IF(AP!$E28="","",IF(ROUNDUP((ROUNDUP((AP!$E28*2+N$5)/3,2)+AP!$C28)/2,2)&lt;1,0,ROUNDUP((ROUNDUP((AP!$E28*2+N$5)/3,2)+AP!$C28)/2,2)))</f>
        <v/>
      </c>
      <c r="O28" s="264" t="str">
        <f ca="1">IF(AP!$E28="","",IF(ROUNDUP((ROUNDUP((AP!$E28*2+O$5)/3,2)+AP!$C28)/2,2)&lt;1,0,ROUNDUP((ROUNDUP((AP!$E28*2+O$5)/3,2)+AP!$C28)/2,2)))</f>
        <v/>
      </c>
      <c r="P28" s="264" t="str">
        <f ca="1">IF(AP!$E28="","",IF(ROUNDUP((ROUNDUP((AP!$E28*2+P$5)/3,2)+AP!$C28)/2,2)&lt;1,0,ROUNDUP((ROUNDUP((AP!$E28*2+P$5)/3,2)+AP!$C28)/2,2)))</f>
        <v/>
      </c>
      <c r="Q28" s="264" t="str">
        <f ca="1">IF(AP!$E28="","",IF(ROUNDUP((ROUNDUP((AP!$E28*2+Q$5)/3,2)+AP!$C28)/2,2)&lt;1,0,ROUNDUP((ROUNDUP((AP!$E28*2+Q$5)/3,2)+AP!$C28)/2,2)))</f>
        <v/>
      </c>
      <c r="R28" s="263" t="str">
        <f ca="1">IF(AP!$E28="","",IF(ROUNDUP((ROUNDUP((AP!$E28*2+R$5)/3,2)+AP!$C28)/2,2)&lt;1,0,ROUNDUP((ROUNDUP((AP!$E28*2+R$5)/3,2)+AP!$C28)/2,2)))</f>
        <v/>
      </c>
    </row>
    <row r="29" spans="1:18" x14ac:dyDescent="0.2">
      <c r="A29" s="9" t="str">
        <f ca="1">IF(+AP!B29="","",AP!B29)</f>
        <v/>
      </c>
      <c r="B29" s="263" t="str">
        <f ca="1">IF(AP!E29="","",IF(ROUNDUP((AP!E29+AP!C29)/2,2)&lt;1,0,ROUNDUP((AP!E29+AP!C29)/2,2)))</f>
        <v/>
      </c>
      <c r="C29" s="264" t="str">
        <f ca="1">IF(AP!$E29="","",IF(ROUNDUP((ROUNDUP((AP!$E29*2+C$5)/3,2)+AP!$C29)/2,2)&lt;1,0,ROUNDUP((ROUNDUP((AP!$E29*2+C$5)/3,2)+AP!$C29)/2,2)))</f>
        <v/>
      </c>
      <c r="D29" s="264" t="str">
        <f ca="1">IF(AP!$E29="","",IF(ROUNDUP((ROUNDUP((AP!$E29*2+D$5)/3,2)+AP!$C29)/2,2)&lt;1,0,ROUNDUP((ROUNDUP((AP!$E29*2+D$5)/3,2)+AP!$C29)/2,2)))</f>
        <v/>
      </c>
      <c r="E29" s="264" t="str">
        <f ca="1">IF(AP!$E29="","",IF(ROUNDUP((ROUNDUP((AP!$E29*2+E$5)/3,2)+AP!$C29)/2,2)&lt;1,0,ROUNDUP((ROUNDUP((AP!$E29*2+E$5)/3,2)+AP!$C29)/2,2)))</f>
        <v/>
      </c>
      <c r="F29" s="263" t="str">
        <f ca="1">IF(AP!$E29="","",IF(ROUNDUP((ROUNDUP((AP!$E29*2+F$5)/3,2)+AP!$C29)/2,2)&lt;1,0,ROUNDUP((ROUNDUP((AP!$E29*2+F$5)/3,2)+AP!$C29)/2,2)))</f>
        <v/>
      </c>
      <c r="G29" s="263" t="str">
        <f ca="1">IF(AP!$E29="","",IF(ROUNDUP((ROUNDUP((AP!$E29*2+G$5)/3,2)+AP!$C29)/2,2)&lt;1,0,ROUNDUP((ROUNDUP((AP!$E29*2+G$5)/3,2)+AP!$C29)/2,2)))</f>
        <v/>
      </c>
      <c r="H29" s="263" t="str">
        <f ca="1">IF(AP!$E29="","",IF(ROUNDUP((ROUNDUP((AP!$E29*2+H$5)/3,2)+AP!$C29)/2,2)&lt;1,0,ROUNDUP((ROUNDUP((AP!$E29*2+H$5)/3,2)+AP!$C29)/2,2)))</f>
        <v/>
      </c>
      <c r="I29" s="264" t="str">
        <f ca="1">IF(AP!$E29="","",IF(ROUNDUP((ROUNDUP((AP!$E29*2+I$5)/3,2)+AP!$C29)/2,2)&lt;1,0,ROUNDUP((ROUNDUP((AP!$E29*2+I$5)/3,2)+AP!$C29)/2,2)))</f>
        <v/>
      </c>
      <c r="J29" s="264" t="str">
        <f ca="1">IF(AP!$E29="","",IF(ROUNDUP((ROUNDUP((AP!$E29*2+J$5)/3,2)+AP!$C29)/2,2)&lt;1,0,ROUNDUP((ROUNDUP((AP!$E29*2+J$5)/3,2)+AP!$C29)/2,2)))</f>
        <v/>
      </c>
      <c r="K29" s="264" t="str">
        <f ca="1">IF(AP!$E29="","",IF(ROUNDUP((ROUNDUP((AP!$E29*2+K$5)/3,2)+AP!$C29)/2,2)&lt;1,0,ROUNDUP((ROUNDUP((AP!$E29*2+K$5)/3,2)+AP!$C29)/2,2)))</f>
        <v/>
      </c>
      <c r="L29" s="263" t="str">
        <f ca="1">IF(AP!$E29="","",IF(ROUNDUP((ROUNDUP((AP!$E29*2+L$5)/3,2)+AP!$C29)/2,2)&lt;1,0,ROUNDUP((ROUNDUP((AP!$E29*2+L$5)/3,2)+AP!$C29)/2,2)))</f>
        <v/>
      </c>
      <c r="M29" s="263" t="str">
        <f ca="1">IF(AP!$E29="","",IF(ROUNDUP((ROUNDUP((AP!$E29*2+M$5)/3,2)+AP!$C29)/2,2)&lt;1,0,ROUNDUP((ROUNDUP((AP!$E29*2+M$5)/3,2)+AP!$C29)/2,2)))</f>
        <v/>
      </c>
      <c r="N29" s="263" t="str">
        <f ca="1">IF(AP!$E29="","",IF(ROUNDUP((ROUNDUP((AP!$E29*2+N$5)/3,2)+AP!$C29)/2,2)&lt;1,0,ROUNDUP((ROUNDUP((AP!$E29*2+N$5)/3,2)+AP!$C29)/2,2)))</f>
        <v/>
      </c>
      <c r="O29" s="264" t="str">
        <f ca="1">IF(AP!$E29="","",IF(ROUNDUP((ROUNDUP((AP!$E29*2+O$5)/3,2)+AP!$C29)/2,2)&lt;1,0,ROUNDUP((ROUNDUP((AP!$E29*2+O$5)/3,2)+AP!$C29)/2,2)))</f>
        <v/>
      </c>
      <c r="P29" s="264" t="str">
        <f ca="1">IF(AP!$E29="","",IF(ROUNDUP((ROUNDUP((AP!$E29*2+P$5)/3,2)+AP!$C29)/2,2)&lt;1,0,ROUNDUP((ROUNDUP((AP!$E29*2+P$5)/3,2)+AP!$C29)/2,2)))</f>
        <v/>
      </c>
      <c r="Q29" s="264" t="str">
        <f ca="1">IF(AP!$E29="","",IF(ROUNDUP((ROUNDUP((AP!$E29*2+Q$5)/3,2)+AP!$C29)/2,2)&lt;1,0,ROUNDUP((ROUNDUP((AP!$E29*2+Q$5)/3,2)+AP!$C29)/2,2)))</f>
        <v/>
      </c>
      <c r="R29" s="263" t="str">
        <f ca="1">IF(AP!$E29="","",IF(ROUNDUP((ROUNDUP((AP!$E29*2+R$5)/3,2)+AP!$C29)/2,2)&lt;1,0,ROUNDUP((ROUNDUP((AP!$E29*2+R$5)/3,2)+AP!$C29)/2,2)))</f>
        <v/>
      </c>
    </row>
    <row r="30" spans="1:18" x14ac:dyDescent="0.2">
      <c r="A30" s="9" t="str">
        <f ca="1">IF(+AP!B30="","",AP!B30)</f>
        <v/>
      </c>
      <c r="B30" s="263" t="str">
        <f ca="1">IF(AP!E30="","",IF(ROUNDUP((AP!E30+AP!C30)/2,2)&lt;1,0,ROUNDUP((AP!E30+AP!C30)/2,2)))</f>
        <v/>
      </c>
      <c r="C30" s="264" t="str">
        <f ca="1">IF(AP!$E30="","",IF(ROUNDUP((ROUNDUP((AP!$E30*2+C$5)/3,2)+AP!$C30)/2,2)&lt;1,0,ROUNDUP((ROUNDUP((AP!$E30*2+C$5)/3,2)+AP!$C30)/2,2)))</f>
        <v/>
      </c>
      <c r="D30" s="264" t="str">
        <f ca="1">IF(AP!$E30="","",IF(ROUNDUP((ROUNDUP((AP!$E30*2+D$5)/3,2)+AP!$C30)/2,2)&lt;1,0,ROUNDUP((ROUNDUP((AP!$E30*2+D$5)/3,2)+AP!$C30)/2,2)))</f>
        <v/>
      </c>
      <c r="E30" s="264" t="str">
        <f ca="1">IF(AP!$E30="","",IF(ROUNDUP((ROUNDUP((AP!$E30*2+E$5)/3,2)+AP!$C30)/2,2)&lt;1,0,ROUNDUP((ROUNDUP((AP!$E30*2+E$5)/3,2)+AP!$C30)/2,2)))</f>
        <v/>
      </c>
      <c r="F30" s="263" t="str">
        <f ca="1">IF(AP!$E30="","",IF(ROUNDUP((ROUNDUP((AP!$E30*2+F$5)/3,2)+AP!$C30)/2,2)&lt;1,0,ROUNDUP((ROUNDUP((AP!$E30*2+F$5)/3,2)+AP!$C30)/2,2)))</f>
        <v/>
      </c>
      <c r="G30" s="263" t="str">
        <f ca="1">IF(AP!$E30="","",IF(ROUNDUP((ROUNDUP((AP!$E30*2+G$5)/3,2)+AP!$C30)/2,2)&lt;1,0,ROUNDUP((ROUNDUP((AP!$E30*2+G$5)/3,2)+AP!$C30)/2,2)))</f>
        <v/>
      </c>
      <c r="H30" s="263" t="str">
        <f ca="1">IF(AP!$E30="","",IF(ROUNDUP((ROUNDUP((AP!$E30*2+H$5)/3,2)+AP!$C30)/2,2)&lt;1,0,ROUNDUP((ROUNDUP((AP!$E30*2+H$5)/3,2)+AP!$C30)/2,2)))</f>
        <v/>
      </c>
      <c r="I30" s="264" t="str">
        <f ca="1">IF(AP!$E30="","",IF(ROUNDUP((ROUNDUP((AP!$E30*2+I$5)/3,2)+AP!$C30)/2,2)&lt;1,0,ROUNDUP((ROUNDUP((AP!$E30*2+I$5)/3,2)+AP!$C30)/2,2)))</f>
        <v/>
      </c>
      <c r="J30" s="264" t="str">
        <f ca="1">IF(AP!$E30="","",IF(ROUNDUP((ROUNDUP((AP!$E30*2+J$5)/3,2)+AP!$C30)/2,2)&lt;1,0,ROUNDUP((ROUNDUP((AP!$E30*2+J$5)/3,2)+AP!$C30)/2,2)))</f>
        <v/>
      </c>
      <c r="K30" s="264" t="str">
        <f ca="1">IF(AP!$E30="","",IF(ROUNDUP((ROUNDUP((AP!$E30*2+K$5)/3,2)+AP!$C30)/2,2)&lt;1,0,ROUNDUP((ROUNDUP((AP!$E30*2+K$5)/3,2)+AP!$C30)/2,2)))</f>
        <v/>
      </c>
      <c r="L30" s="263" t="str">
        <f ca="1">IF(AP!$E30="","",IF(ROUNDUP((ROUNDUP((AP!$E30*2+L$5)/3,2)+AP!$C30)/2,2)&lt;1,0,ROUNDUP((ROUNDUP((AP!$E30*2+L$5)/3,2)+AP!$C30)/2,2)))</f>
        <v/>
      </c>
      <c r="M30" s="263" t="str">
        <f ca="1">IF(AP!$E30="","",IF(ROUNDUP((ROUNDUP((AP!$E30*2+M$5)/3,2)+AP!$C30)/2,2)&lt;1,0,ROUNDUP((ROUNDUP((AP!$E30*2+M$5)/3,2)+AP!$C30)/2,2)))</f>
        <v/>
      </c>
      <c r="N30" s="263" t="str">
        <f ca="1">IF(AP!$E30="","",IF(ROUNDUP((ROUNDUP((AP!$E30*2+N$5)/3,2)+AP!$C30)/2,2)&lt;1,0,ROUNDUP((ROUNDUP((AP!$E30*2+N$5)/3,2)+AP!$C30)/2,2)))</f>
        <v/>
      </c>
      <c r="O30" s="264" t="str">
        <f ca="1">IF(AP!$E30="","",IF(ROUNDUP((ROUNDUP((AP!$E30*2+O$5)/3,2)+AP!$C30)/2,2)&lt;1,0,ROUNDUP((ROUNDUP((AP!$E30*2+O$5)/3,2)+AP!$C30)/2,2)))</f>
        <v/>
      </c>
      <c r="P30" s="264" t="str">
        <f ca="1">IF(AP!$E30="","",IF(ROUNDUP((ROUNDUP((AP!$E30*2+P$5)/3,2)+AP!$C30)/2,2)&lt;1,0,ROUNDUP((ROUNDUP((AP!$E30*2+P$5)/3,2)+AP!$C30)/2,2)))</f>
        <v/>
      </c>
      <c r="Q30" s="264" t="str">
        <f ca="1">IF(AP!$E30="","",IF(ROUNDUP((ROUNDUP((AP!$E30*2+Q$5)/3,2)+AP!$C30)/2,2)&lt;1,0,ROUNDUP((ROUNDUP((AP!$E30*2+Q$5)/3,2)+AP!$C30)/2,2)))</f>
        <v/>
      </c>
      <c r="R30" s="263" t="str">
        <f ca="1">IF(AP!$E30="","",IF(ROUNDUP((ROUNDUP((AP!$E30*2+R$5)/3,2)+AP!$C30)/2,2)&lt;1,0,ROUNDUP((ROUNDUP((AP!$E30*2+R$5)/3,2)+AP!$C30)/2,2)))</f>
        <v/>
      </c>
    </row>
    <row r="31" spans="1:18" x14ac:dyDescent="0.2">
      <c r="A31" s="9" t="str">
        <f ca="1">IF(+AP!B31="","",AP!B31)</f>
        <v/>
      </c>
      <c r="B31" s="263" t="str">
        <f ca="1">IF(AP!E31="","",IF(ROUNDUP((AP!E31+AP!C31)/2,2)&lt;1,0,ROUNDUP((AP!E31+AP!C31)/2,2)))</f>
        <v/>
      </c>
      <c r="C31" s="264" t="str">
        <f ca="1">IF(AP!$E31="","",IF(ROUNDUP((ROUNDUP((AP!$E31*2+C$5)/3,2)+AP!$C31)/2,2)&lt;1,0,ROUNDUP((ROUNDUP((AP!$E31*2+C$5)/3,2)+AP!$C31)/2,2)))</f>
        <v/>
      </c>
      <c r="D31" s="264" t="str">
        <f ca="1">IF(AP!$E31="","",IF(ROUNDUP((ROUNDUP((AP!$E31*2+D$5)/3,2)+AP!$C31)/2,2)&lt;1,0,ROUNDUP((ROUNDUP((AP!$E31*2+D$5)/3,2)+AP!$C31)/2,2)))</f>
        <v/>
      </c>
      <c r="E31" s="264" t="str">
        <f ca="1">IF(AP!$E31="","",IF(ROUNDUP((ROUNDUP((AP!$E31*2+E$5)/3,2)+AP!$C31)/2,2)&lt;1,0,ROUNDUP((ROUNDUP((AP!$E31*2+E$5)/3,2)+AP!$C31)/2,2)))</f>
        <v/>
      </c>
      <c r="F31" s="263" t="str">
        <f ca="1">IF(AP!$E31="","",IF(ROUNDUP((ROUNDUP((AP!$E31*2+F$5)/3,2)+AP!$C31)/2,2)&lt;1,0,ROUNDUP((ROUNDUP((AP!$E31*2+F$5)/3,2)+AP!$C31)/2,2)))</f>
        <v/>
      </c>
      <c r="G31" s="263" t="str">
        <f ca="1">IF(AP!$E31="","",IF(ROUNDUP((ROUNDUP((AP!$E31*2+G$5)/3,2)+AP!$C31)/2,2)&lt;1,0,ROUNDUP((ROUNDUP((AP!$E31*2+G$5)/3,2)+AP!$C31)/2,2)))</f>
        <v/>
      </c>
      <c r="H31" s="263" t="str">
        <f ca="1">IF(AP!$E31="","",IF(ROUNDUP((ROUNDUP((AP!$E31*2+H$5)/3,2)+AP!$C31)/2,2)&lt;1,0,ROUNDUP((ROUNDUP((AP!$E31*2+H$5)/3,2)+AP!$C31)/2,2)))</f>
        <v/>
      </c>
      <c r="I31" s="264" t="str">
        <f ca="1">IF(AP!$E31="","",IF(ROUNDUP((ROUNDUP((AP!$E31*2+I$5)/3,2)+AP!$C31)/2,2)&lt;1,0,ROUNDUP((ROUNDUP((AP!$E31*2+I$5)/3,2)+AP!$C31)/2,2)))</f>
        <v/>
      </c>
      <c r="J31" s="264" t="str">
        <f ca="1">IF(AP!$E31="","",IF(ROUNDUP((ROUNDUP((AP!$E31*2+J$5)/3,2)+AP!$C31)/2,2)&lt;1,0,ROUNDUP((ROUNDUP((AP!$E31*2+J$5)/3,2)+AP!$C31)/2,2)))</f>
        <v/>
      </c>
      <c r="K31" s="264" t="str">
        <f ca="1">IF(AP!$E31="","",IF(ROUNDUP((ROUNDUP((AP!$E31*2+K$5)/3,2)+AP!$C31)/2,2)&lt;1,0,ROUNDUP((ROUNDUP((AP!$E31*2+K$5)/3,2)+AP!$C31)/2,2)))</f>
        <v/>
      </c>
      <c r="L31" s="263" t="str">
        <f ca="1">IF(AP!$E31="","",IF(ROUNDUP((ROUNDUP((AP!$E31*2+L$5)/3,2)+AP!$C31)/2,2)&lt;1,0,ROUNDUP((ROUNDUP((AP!$E31*2+L$5)/3,2)+AP!$C31)/2,2)))</f>
        <v/>
      </c>
      <c r="M31" s="263" t="str">
        <f ca="1">IF(AP!$E31="","",IF(ROUNDUP((ROUNDUP((AP!$E31*2+M$5)/3,2)+AP!$C31)/2,2)&lt;1,0,ROUNDUP((ROUNDUP((AP!$E31*2+M$5)/3,2)+AP!$C31)/2,2)))</f>
        <v/>
      </c>
      <c r="N31" s="263" t="str">
        <f ca="1">IF(AP!$E31="","",IF(ROUNDUP((ROUNDUP((AP!$E31*2+N$5)/3,2)+AP!$C31)/2,2)&lt;1,0,ROUNDUP((ROUNDUP((AP!$E31*2+N$5)/3,2)+AP!$C31)/2,2)))</f>
        <v/>
      </c>
      <c r="O31" s="264" t="str">
        <f ca="1">IF(AP!$E31="","",IF(ROUNDUP((ROUNDUP((AP!$E31*2+O$5)/3,2)+AP!$C31)/2,2)&lt;1,0,ROUNDUP((ROUNDUP((AP!$E31*2+O$5)/3,2)+AP!$C31)/2,2)))</f>
        <v/>
      </c>
      <c r="P31" s="264" t="str">
        <f ca="1">IF(AP!$E31="","",IF(ROUNDUP((ROUNDUP((AP!$E31*2+P$5)/3,2)+AP!$C31)/2,2)&lt;1,0,ROUNDUP((ROUNDUP((AP!$E31*2+P$5)/3,2)+AP!$C31)/2,2)))</f>
        <v/>
      </c>
      <c r="Q31" s="264" t="str">
        <f ca="1">IF(AP!$E31="","",IF(ROUNDUP((ROUNDUP((AP!$E31*2+Q$5)/3,2)+AP!$C31)/2,2)&lt;1,0,ROUNDUP((ROUNDUP((AP!$E31*2+Q$5)/3,2)+AP!$C31)/2,2)))</f>
        <v/>
      </c>
      <c r="R31" s="263" t="str">
        <f ca="1">IF(AP!$E31="","",IF(ROUNDUP((ROUNDUP((AP!$E31*2+R$5)/3,2)+AP!$C31)/2,2)&lt;1,0,ROUNDUP((ROUNDUP((AP!$E31*2+R$5)/3,2)+AP!$C31)/2,2)))</f>
        <v/>
      </c>
    </row>
    <row r="32" spans="1:18" x14ac:dyDescent="0.2">
      <c r="A32" s="9" t="str">
        <f ca="1">IF(+AP!B32="","",AP!B32)</f>
        <v/>
      </c>
      <c r="B32" s="263" t="str">
        <f ca="1">IF(AP!E32="","",IF(ROUNDUP((AP!E32+AP!C32)/2,2)&lt;1,0,ROUNDUP((AP!E32+AP!C32)/2,2)))</f>
        <v/>
      </c>
      <c r="C32" s="264" t="str">
        <f ca="1">IF(AP!$E32="","",IF(ROUNDUP((ROUNDUP((AP!$E32*2+C$5)/3,2)+AP!$C32)/2,2)&lt;1,0,ROUNDUP((ROUNDUP((AP!$E32*2+C$5)/3,2)+AP!$C32)/2,2)))</f>
        <v/>
      </c>
      <c r="D32" s="264" t="str">
        <f ca="1">IF(AP!$E32="","",IF(ROUNDUP((ROUNDUP((AP!$E32*2+D$5)/3,2)+AP!$C32)/2,2)&lt;1,0,ROUNDUP((ROUNDUP((AP!$E32*2+D$5)/3,2)+AP!$C32)/2,2)))</f>
        <v/>
      </c>
      <c r="E32" s="264" t="str">
        <f ca="1">IF(AP!$E32="","",IF(ROUNDUP((ROUNDUP((AP!$E32*2+E$5)/3,2)+AP!$C32)/2,2)&lt;1,0,ROUNDUP((ROUNDUP((AP!$E32*2+E$5)/3,2)+AP!$C32)/2,2)))</f>
        <v/>
      </c>
      <c r="F32" s="263" t="str">
        <f ca="1">IF(AP!$E32="","",IF(ROUNDUP((ROUNDUP((AP!$E32*2+F$5)/3,2)+AP!$C32)/2,2)&lt;1,0,ROUNDUP((ROUNDUP((AP!$E32*2+F$5)/3,2)+AP!$C32)/2,2)))</f>
        <v/>
      </c>
      <c r="G32" s="263" t="str">
        <f ca="1">IF(AP!$E32="","",IF(ROUNDUP((ROUNDUP((AP!$E32*2+G$5)/3,2)+AP!$C32)/2,2)&lt;1,0,ROUNDUP((ROUNDUP((AP!$E32*2+G$5)/3,2)+AP!$C32)/2,2)))</f>
        <v/>
      </c>
      <c r="H32" s="263" t="str">
        <f ca="1">IF(AP!$E32="","",IF(ROUNDUP((ROUNDUP((AP!$E32*2+H$5)/3,2)+AP!$C32)/2,2)&lt;1,0,ROUNDUP((ROUNDUP((AP!$E32*2+H$5)/3,2)+AP!$C32)/2,2)))</f>
        <v/>
      </c>
      <c r="I32" s="264" t="str">
        <f ca="1">IF(AP!$E32="","",IF(ROUNDUP((ROUNDUP((AP!$E32*2+I$5)/3,2)+AP!$C32)/2,2)&lt;1,0,ROUNDUP((ROUNDUP((AP!$E32*2+I$5)/3,2)+AP!$C32)/2,2)))</f>
        <v/>
      </c>
      <c r="J32" s="264" t="str">
        <f ca="1">IF(AP!$E32="","",IF(ROUNDUP((ROUNDUP((AP!$E32*2+J$5)/3,2)+AP!$C32)/2,2)&lt;1,0,ROUNDUP((ROUNDUP((AP!$E32*2+J$5)/3,2)+AP!$C32)/2,2)))</f>
        <v/>
      </c>
      <c r="K32" s="264" t="str">
        <f ca="1">IF(AP!$E32="","",IF(ROUNDUP((ROUNDUP((AP!$E32*2+K$5)/3,2)+AP!$C32)/2,2)&lt;1,0,ROUNDUP((ROUNDUP((AP!$E32*2+K$5)/3,2)+AP!$C32)/2,2)))</f>
        <v/>
      </c>
      <c r="L32" s="263" t="str">
        <f ca="1">IF(AP!$E32="","",IF(ROUNDUP((ROUNDUP((AP!$E32*2+L$5)/3,2)+AP!$C32)/2,2)&lt;1,0,ROUNDUP((ROUNDUP((AP!$E32*2+L$5)/3,2)+AP!$C32)/2,2)))</f>
        <v/>
      </c>
      <c r="M32" s="263" t="str">
        <f ca="1">IF(AP!$E32="","",IF(ROUNDUP((ROUNDUP((AP!$E32*2+M$5)/3,2)+AP!$C32)/2,2)&lt;1,0,ROUNDUP((ROUNDUP((AP!$E32*2+M$5)/3,2)+AP!$C32)/2,2)))</f>
        <v/>
      </c>
      <c r="N32" s="263" t="str">
        <f ca="1">IF(AP!$E32="","",IF(ROUNDUP((ROUNDUP((AP!$E32*2+N$5)/3,2)+AP!$C32)/2,2)&lt;1,0,ROUNDUP((ROUNDUP((AP!$E32*2+N$5)/3,2)+AP!$C32)/2,2)))</f>
        <v/>
      </c>
      <c r="O32" s="264" t="str">
        <f ca="1">IF(AP!$E32="","",IF(ROUNDUP((ROUNDUP((AP!$E32*2+O$5)/3,2)+AP!$C32)/2,2)&lt;1,0,ROUNDUP((ROUNDUP((AP!$E32*2+O$5)/3,2)+AP!$C32)/2,2)))</f>
        <v/>
      </c>
      <c r="P32" s="264" t="str">
        <f ca="1">IF(AP!$E32="","",IF(ROUNDUP((ROUNDUP((AP!$E32*2+P$5)/3,2)+AP!$C32)/2,2)&lt;1,0,ROUNDUP((ROUNDUP((AP!$E32*2+P$5)/3,2)+AP!$C32)/2,2)))</f>
        <v/>
      </c>
      <c r="Q32" s="264" t="str">
        <f ca="1">IF(AP!$E32="","",IF(ROUNDUP((ROUNDUP((AP!$E32*2+Q$5)/3,2)+AP!$C32)/2,2)&lt;1,0,ROUNDUP((ROUNDUP((AP!$E32*2+Q$5)/3,2)+AP!$C32)/2,2)))</f>
        <v/>
      </c>
      <c r="R32" s="263" t="str">
        <f ca="1">IF(AP!$E32="","",IF(ROUNDUP((ROUNDUP((AP!$E32*2+R$5)/3,2)+AP!$C32)/2,2)&lt;1,0,ROUNDUP((ROUNDUP((AP!$E32*2+R$5)/3,2)+AP!$C32)/2,2)))</f>
        <v/>
      </c>
    </row>
    <row r="33" spans="1:18" x14ac:dyDescent="0.2">
      <c r="A33" s="9" t="str">
        <f ca="1">IF(+AP!B33="","",AP!B33)</f>
        <v/>
      </c>
      <c r="B33" s="263" t="str">
        <f ca="1">IF(AP!E33="","",IF(ROUNDUP((AP!E33+AP!C33)/2,2)&lt;1,0,ROUNDUP((AP!E33+AP!C33)/2,2)))</f>
        <v/>
      </c>
      <c r="C33" s="264" t="str">
        <f ca="1">IF(AP!$E33="","",IF(ROUNDUP((ROUNDUP((AP!$E33*2+C$5)/3,2)+AP!$C33)/2,2)&lt;1,0,ROUNDUP((ROUNDUP((AP!$E33*2+C$5)/3,2)+AP!$C33)/2,2)))</f>
        <v/>
      </c>
      <c r="D33" s="264" t="str">
        <f ca="1">IF(AP!$E33="","",IF(ROUNDUP((ROUNDUP((AP!$E33*2+D$5)/3,2)+AP!$C33)/2,2)&lt;1,0,ROUNDUP((ROUNDUP((AP!$E33*2+D$5)/3,2)+AP!$C33)/2,2)))</f>
        <v/>
      </c>
      <c r="E33" s="264" t="str">
        <f ca="1">IF(AP!$E33="","",IF(ROUNDUP((ROUNDUP((AP!$E33*2+E$5)/3,2)+AP!$C33)/2,2)&lt;1,0,ROUNDUP((ROUNDUP((AP!$E33*2+E$5)/3,2)+AP!$C33)/2,2)))</f>
        <v/>
      </c>
      <c r="F33" s="263" t="str">
        <f ca="1">IF(AP!$E33="","",IF(ROUNDUP((ROUNDUP((AP!$E33*2+F$5)/3,2)+AP!$C33)/2,2)&lt;1,0,ROUNDUP((ROUNDUP((AP!$E33*2+F$5)/3,2)+AP!$C33)/2,2)))</f>
        <v/>
      </c>
      <c r="G33" s="263" t="str">
        <f ca="1">IF(AP!$E33="","",IF(ROUNDUP((ROUNDUP((AP!$E33*2+G$5)/3,2)+AP!$C33)/2,2)&lt;1,0,ROUNDUP((ROUNDUP((AP!$E33*2+G$5)/3,2)+AP!$C33)/2,2)))</f>
        <v/>
      </c>
      <c r="H33" s="263" t="str">
        <f ca="1">IF(AP!$E33="","",IF(ROUNDUP((ROUNDUP((AP!$E33*2+H$5)/3,2)+AP!$C33)/2,2)&lt;1,0,ROUNDUP((ROUNDUP((AP!$E33*2+H$5)/3,2)+AP!$C33)/2,2)))</f>
        <v/>
      </c>
      <c r="I33" s="264" t="str">
        <f ca="1">IF(AP!$E33="","",IF(ROUNDUP((ROUNDUP((AP!$E33*2+I$5)/3,2)+AP!$C33)/2,2)&lt;1,0,ROUNDUP((ROUNDUP((AP!$E33*2+I$5)/3,2)+AP!$C33)/2,2)))</f>
        <v/>
      </c>
      <c r="J33" s="264" t="str">
        <f ca="1">IF(AP!$E33="","",IF(ROUNDUP((ROUNDUP((AP!$E33*2+J$5)/3,2)+AP!$C33)/2,2)&lt;1,0,ROUNDUP((ROUNDUP((AP!$E33*2+J$5)/3,2)+AP!$C33)/2,2)))</f>
        <v/>
      </c>
      <c r="K33" s="264" t="str">
        <f ca="1">IF(AP!$E33="","",IF(ROUNDUP((ROUNDUP((AP!$E33*2+K$5)/3,2)+AP!$C33)/2,2)&lt;1,0,ROUNDUP((ROUNDUP((AP!$E33*2+K$5)/3,2)+AP!$C33)/2,2)))</f>
        <v/>
      </c>
      <c r="L33" s="263" t="str">
        <f ca="1">IF(AP!$E33="","",IF(ROUNDUP((ROUNDUP((AP!$E33*2+L$5)/3,2)+AP!$C33)/2,2)&lt;1,0,ROUNDUP((ROUNDUP((AP!$E33*2+L$5)/3,2)+AP!$C33)/2,2)))</f>
        <v/>
      </c>
      <c r="M33" s="263" t="str">
        <f ca="1">IF(AP!$E33="","",IF(ROUNDUP((ROUNDUP((AP!$E33*2+M$5)/3,2)+AP!$C33)/2,2)&lt;1,0,ROUNDUP((ROUNDUP((AP!$E33*2+M$5)/3,2)+AP!$C33)/2,2)))</f>
        <v/>
      </c>
      <c r="N33" s="263" t="str">
        <f ca="1">IF(AP!$E33="","",IF(ROUNDUP((ROUNDUP((AP!$E33*2+N$5)/3,2)+AP!$C33)/2,2)&lt;1,0,ROUNDUP((ROUNDUP((AP!$E33*2+N$5)/3,2)+AP!$C33)/2,2)))</f>
        <v/>
      </c>
      <c r="O33" s="264" t="str">
        <f ca="1">IF(AP!$E33="","",IF(ROUNDUP((ROUNDUP((AP!$E33*2+O$5)/3,2)+AP!$C33)/2,2)&lt;1,0,ROUNDUP((ROUNDUP((AP!$E33*2+O$5)/3,2)+AP!$C33)/2,2)))</f>
        <v/>
      </c>
      <c r="P33" s="264" t="str">
        <f ca="1">IF(AP!$E33="","",IF(ROUNDUP((ROUNDUP((AP!$E33*2+P$5)/3,2)+AP!$C33)/2,2)&lt;1,0,ROUNDUP((ROUNDUP((AP!$E33*2+P$5)/3,2)+AP!$C33)/2,2)))</f>
        <v/>
      </c>
      <c r="Q33" s="264" t="str">
        <f ca="1">IF(AP!$E33="","",IF(ROUNDUP((ROUNDUP((AP!$E33*2+Q$5)/3,2)+AP!$C33)/2,2)&lt;1,0,ROUNDUP((ROUNDUP((AP!$E33*2+Q$5)/3,2)+AP!$C33)/2,2)))</f>
        <v/>
      </c>
      <c r="R33" s="263" t="str">
        <f ca="1">IF(AP!$E33="","",IF(ROUNDUP((ROUNDUP((AP!$E33*2+R$5)/3,2)+AP!$C33)/2,2)&lt;1,0,ROUNDUP((ROUNDUP((AP!$E33*2+R$5)/3,2)+AP!$C33)/2,2)))</f>
        <v/>
      </c>
    </row>
    <row r="34" spans="1:18" x14ac:dyDescent="0.2">
      <c r="A34" s="9" t="str">
        <f ca="1">IF(+AP!B34="","",AP!B34)</f>
        <v/>
      </c>
      <c r="B34" s="263" t="str">
        <f ca="1">IF(AP!E34="","",IF(ROUNDUP((AP!E34+AP!C34)/2,2)&lt;1,0,ROUNDUP((AP!E34+AP!C34)/2,2)))</f>
        <v/>
      </c>
      <c r="C34" s="264" t="str">
        <f ca="1">IF(AP!$E34="","",IF(ROUNDUP((ROUNDUP((AP!$E34*2+C$5)/3,2)+AP!$C34)/2,2)&lt;1,0,ROUNDUP((ROUNDUP((AP!$E34*2+C$5)/3,2)+AP!$C34)/2,2)))</f>
        <v/>
      </c>
      <c r="D34" s="264" t="str">
        <f ca="1">IF(AP!$E34="","",IF(ROUNDUP((ROUNDUP((AP!$E34*2+D$5)/3,2)+AP!$C34)/2,2)&lt;1,0,ROUNDUP((ROUNDUP((AP!$E34*2+D$5)/3,2)+AP!$C34)/2,2)))</f>
        <v/>
      </c>
      <c r="E34" s="264" t="str">
        <f ca="1">IF(AP!$E34="","",IF(ROUNDUP((ROUNDUP((AP!$E34*2+E$5)/3,2)+AP!$C34)/2,2)&lt;1,0,ROUNDUP((ROUNDUP((AP!$E34*2+E$5)/3,2)+AP!$C34)/2,2)))</f>
        <v/>
      </c>
      <c r="F34" s="263" t="str">
        <f ca="1">IF(AP!$E34="","",IF(ROUNDUP((ROUNDUP((AP!$E34*2+F$5)/3,2)+AP!$C34)/2,2)&lt;1,0,ROUNDUP((ROUNDUP((AP!$E34*2+F$5)/3,2)+AP!$C34)/2,2)))</f>
        <v/>
      </c>
      <c r="G34" s="263" t="str">
        <f ca="1">IF(AP!$E34="","",IF(ROUNDUP((ROUNDUP((AP!$E34*2+G$5)/3,2)+AP!$C34)/2,2)&lt;1,0,ROUNDUP((ROUNDUP((AP!$E34*2+G$5)/3,2)+AP!$C34)/2,2)))</f>
        <v/>
      </c>
      <c r="H34" s="263" t="str">
        <f ca="1">IF(AP!$E34="","",IF(ROUNDUP((ROUNDUP((AP!$E34*2+H$5)/3,2)+AP!$C34)/2,2)&lt;1,0,ROUNDUP((ROUNDUP((AP!$E34*2+H$5)/3,2)+AP!$C34)/2,2)))</f>
        <v/>
      </c>
      <c r="I34" s="264" t="str">
        <f ca="1">IF(AP!$E34="","",IF(ROUNDUP((ROUNDUP((AP!$E34*2+I$5)/3,2)+AP!$C34)/2,2)&lt;1,0,ROUNDUP((ROUNDUP((AP!$E34*2+I$5)/3,2)+AP!$C34)/2,2)))</f>
        <v/>
      </c>
      <c r="J34" s="264" t="str">
        <f ca="1">IF(AP!$E34="","",IF(ROUNDUP((ROUNDUP((AP!$E34*2+J$5)/3,2)+AP!$C34)/2,2)&lt;1,0,ROUNDUP((ROUNDUP((AP!$E34*2+J$5)/3,2)+AP!$C34)/2,2)))</f>
        <v/>
      </c>
      <c r="K34" s="264" t="str">
        <f ca="1">IF(AP!$E34="","",IF(ROUNDUP((ROUNDUP((AP!$E34*2+K$5)/3,2)+AP!$C34)/2,2)&lt;1,0,ROUNDUP((ROUNDUP((AP!$E34*2+K$5)/3,2)+AP!$C34)/2,2)))</f>
        <v/>
      </c>
      <c r="L34" s="263" t="str">
        <f ca="1">IF(AP!$E34="","",IF(ROUNDUP((ROUNDUP((AP!$E34*2+L$5)/3,2)+AP!$C34)/2,2)&lt;1,0,ROUNDUP((ROUNDUP((AP!$E34*2+L$5)/3,2)+AP!$C34)/2,2)))</f>
        <v/>
      </c>
      <c r="M34" s="263" t="str">
        <f ca="1">IF(AP!$E34="","",IF(ROUNDUP((ROUNDUP((AP!$E34*2+M$5)/3,2)+AP!$C34)/2,2)&lt;1,0,ROUNDUP((ROUNDUP((AP!$E34*2+M$5)/3,2)+AP!$C34)/2,2)))</f>
        <v/>
      </c>
      <c r="N34" s="263" t="str">
        <f ca="1">IF(AP!$E34="","",IF(ROUNDUP((ROUNDUP((AP!$E34*2+N$5)/3,2)+AP!$C34)/2,2)&lt;1,0,ROUNDUP((ROUNDUP((AP!$E34*2+N$5)/3,2)+AP!$C34)/2,2)))</f>
        <v/>
      </c>
      <c r="O34" s="264" t="str">
        <f ca="1">IF(AP!$E34="","",IF(ROUNDUP((ROUNDUP((AP!$E34*2+O$5)/3,2)+AP!$C34)/2,2)&lt;1,0,ROUNDUP((ROUNDUP((AP!$E34*2+O$5)/3,2)+AP!$C34)/2,2)))</f>
        <v/>
      </c>
      <c r="P34" s="264" t="str">
        <f ca="1">IF(AP!$E34="","",IF(ROUNDUP((ROUNDUP((AP!$E34*2+P$5)/3,2)+AP!$C34)/2,2)&lt;1,0,ROUNDUP((ROUNDUP((AP!$E34*2+P$5)/3,2)+AP!$C34)/2,2)))</f>
        <v/>
      </c>
      <c r="Q34" s="264" t="str">
        <f ca="1">IF(AP!$E34="","",IF(ROUNDUP((ROUNDUP((AP!$E34*2+Q$5)/3,2)+AP!$C34)/2,2)&lt;1,0,ROUNDUP((ROUNDUP((AP!$E34*2+Q$5)/3,2)+AP!$C34)/2,2)))</f>
        <v/>
      </c>
      <c r="R34" s="263" t="str">
        <f ca="1">IF(AP!$E34="","",IF(ROUNDUP((ROUNDUP((AP!$E34*2+R$5)/3,2)+AP!$C34)/2,2)&lt;1,0,ROUNDUP((ROUNDUP((AP!$E34*2+R$5)/3,2)+AP!$C34)/2,2)))</f>
        <v/>
      </c>
    </row>
    <row r="35" spans="1:18" x14ac:dyDescent="0.2">
      <c r="A35" s="9" t="str">
        <f ca="1">IF(+AP!B35="","",AP!B35)</f>
        <v/>
      </c>
      <c r="B35" s="263" t="str">
        <f ca="1">IF(AP!E35="","",IF(ROUNDUP((AP!E35+AP!C35)/2,2)&lt;1,0,ROUNDUP((AP!E35+AP!C35)/2,2)))</f>
        <v/>
      </c>
      <c r="C35" s="264" t="str">
        <f ca="1">IF(AP!$E35="","",IF(ROUNDUP((ROUNDUP((AP!$E35*2+C$5)/3,2)+AP!$C35)/2,2)&lt;1,0,ROUNDUP((ROUNDUP((AP!$E35*2+C$5)/3,2)+AP!$C35)/2,2)))</f>
        <v/>
      </c>
      <c r="D35" s="264" t="str">
        <f ca="1">IF(AP!$E35="","",IF(ROUNDUP((ROUNDUP((AP!$E35*2+D$5)/3,2)+AP!$C35)/2,2)&lt;1,0,ROUNDUP((ROUNDUP((AP!$E35*2+D$5)/3,2)+AP!$C35)/2,2)))</f>
        <v/>
      </c>
      <c r="E35" s="264" t="str">
        <f ca="1">IF(AP!$E35="","",IF(ROUNDUP((ROUNDUP((AP!$E35*2+E$5)/3,2)+AP!$C35)/2,2)&lt;1,0,ROUNDUP((ROUNDUP((AP!$E35*2+E$5)/3,2)+AP!$C35)/2,2)))</f>
        <v/>
      </c>
      <c r="F35" s="263" t="str">
        <f ca="1">IF(AP!$E35="","",IF(ROUNDUP((ROUNDUP((AP!$E35*2+F$5)/3,2)+AP!$C35)/2,2)&lt;1,0,ROUNDUP((ROUNDUP((AP!$E35*2+F$5)/3,2)+AP!$C35)/2,2)))</f>
        <v/>
      </c>
      <c r="G35" s="263" t="str">
        <f ca="1">IF(AP!$E35="","",IF(ROUNDUP((ROUNDUP((AP!$E35*2+G$5)/3,2)+AP!$C35)/2,2)&lt;1,0,ROUNDUP((ROUNDUP((AP!$E35*2+G$5)/3,2)+AP!$C35)/2,2)))</f>
        <v/>
      </c>
      <c r="H35" s="263" t="str">
        <f ca="1">IF(AP!$E35="","",IF(ROUNDUP((ROUNDUP((AP!$E35*2+H$5)/3,2)+AP!$C35)/2,2)&lt;1,0,ROUNDUP((ROUNDUP((AP!$E35*2+H$5)/3,2)+AP!$C35)/2,2)))</f>
        <v/>
      </c>
      <c r="I35" s="264" t="str">
        <f ca="1">IF(AP!$E35="","",IF(ROUNDUP((ROUNDUP((AP!$E35*2+I$5)/3,2)+AP!$C35)/2,2)&lt;1,0,ROUNDUP((ROUNDUP((AP!$E35*2+I$5)/3,2)+AP!$C35)/2,2)))</f>
        <v/>
      </c>
      <c r="J35" s="264" t="str">
        <f ca="1">IF(AP!$E35="","",IF(ROUNDUP((ROUNDUP((AP!$E35*2+J$5)/3,2)+AP!$C35)/2,2)&lt;1,0,ROUNDUP((ROUNDUP((AP!$E35*2+J$5)/3,2)+AP!$C35)/2,2)))</f>
        <v/>
      </c>
      <c r="K35" s="264" t="str">
        <f ca="1">IF(AP!$E35="","",IF(ROUNDUP((ROUNDUP((AP!$E35*2+K$5)/3,2)+AP!$C35)/2,2)&lt;1,0,ROUNDUP((ROUNDUP((AP!$E35*2+K$5)/3,2)+AP!$C35)/2,2)))</f>
        <v/>
      </c>
      <c r="L35" s="263" t="str">
        <f ca="1">IF(AP!$E35="","",IF(ROUNDUP((ROUNDUP((AP!$E35*2+L$5)/3,2)+AP!$C35)/2,2)&lt;1,0,ROUNDUP((ROUNDUP((AP!$E35*2+L$5)/3,2)+AP!$C35)/2,2)))</f>
        <v/>
      </c>
      <c r="M35" s="263" t="str">
        <f ca="1">IF(AP!$E35="","",IF(ROUNDUP((ROUNDUP((AP!$E35*2+M$5)/3,2)+AP!$C35)/2,2)&lt;1,0,ROUNDUP((ROUNDUP((AP!$E35*2+M$5)/3,2)+AP!$C35)/2,2)))</f>
        <v/>
      </c>
      <c r="N35" s="263" t="str">
        <f ca="1">IF(AP!$E35="","",IF(ROUNDUP((ROUNDUP((AP!$E35*2+N$5)/3,2)+AP!$C35)/2,2)&lt;1,0,ROUNDUP((ROUNDUP((AP!$E35*2+N$5)/3,2)+AP!$C35)/2,2)))</f>
        <v/>
      </c>
      <c r="O35" s="264" t="str">
        <f ca="1">IF(AP!$E35="","",IF(ROUNDUP((ROUNDUP((AP!$E35*2+O$5)/3,2)+AP!$C35)/2,2)&lt;1,0,ROUNDUP((ROUNDUP((AP!$E35*2+O$5)/3,2)+AP!$C35)/2,2)))</f>
        <v/>
      </c>
      <c r="P35" s="264" t="str">
        <f ca="1">IF(AP!$E35="","",IF(ROUNDUP((ROUNDUP((AP!$E35*2+P$5)/3,2)+AP!$C35)/2,2)&lt;1,0,ROUNDUP((ROUNDUP((AP!$E35*2+P$5)/3,2)+AP!$C35)/2,2)))</f>
        <v/>
      </c>
      <c r="Q35" s="264" t="str">
        <f ca="1">IF(AP!$E35="","",IF(ROUNDUP((ROUNDUP((AP!$E35*2+Q$5)/3,2)+AP!$C35)/2,2)&lt;1,0,ROUNDUP((ROUNDUP((AP!$E35*2+Q$5)/3,2)+AP!$C35)/2,2)))</f>
        <v/>
      </c>
      <c r="R35" s="263" t="str">
        <f ca="1">IF(AP!$E35="","",IF(ROUNDUP((ROUNDUP((AP!$E35*2+R$5)/3,2)+AP!$C35)/2,2)&lt;1,0,ROUNDUP((ROUNDUP((AP!$E35*2+R$5)/3,2)+AP!$C35)/2,2)))</f>
        <v/>
      </c>
    </row>
    <row r="36" spans="1:18" x14ac:dyDescent="0.2">
      <c r="A36" s="9" t="str">
        <f ca="1">IF(+AP!B36="","",AP!B36)</f>
        <v/>
      </c>
      <c r="B36" s="263" t="str">
        <f ca="1">IF(AP!E36="","",IF(ROUNDUP((AP!E36+AP!C36)/2,2)&lt;1,0,ROUNDUP((AP!E36+AP!C36)/2,2)))</f>
        <v/>
      </c>
      <c r="C36" s="264" t="str">
        <f ca="1">IF(AP!$E36="","",IF(ROUNDUP((ROUNDUP((AP!$E36*2+C$5)/3,2)+AP!$C36)/2,2)&lt;1,0,ROUNDUP((ROUNDUP((AP!$E36*2+C$5)/3,2)+AP!$C36)/2,2)))</f>
        <v/>
      </c>
      <c r="D36" s="264" t="str">
        <f ca="1">IF(AP!$E36="","",IF(ROUNDUP((ROUNDUP((AP!$E36*2+D$5)/3,2)+AP!$C36)/2,2)&lt;1,0,ROUNDUP((ROUNDUP((AP!$E36*2+D$5)/3,2)+AP!$C36)/2,2)))</f>
        <v/>
      </c>
      <c r="E36" s="264" t="str">
        <f ca="1">IF(AP!$E36="","",IF(ROUNDUP((ROUNDUP((AP!$E36*2+E$5)/3,2)+AP!$C36)/2,2)&lt;1,0,ROUNDUP((ROUNDUP((AP!$E36*2+E$5)/3,2)+AP!$C36)/2,2)))</f>
        <v/>
      </c>
      <c r="F36" s="263" t="str">
        <f ca="1">IF(AP!$E36="","",IF(ROUNDUP((ROUNDUP((AP!$E36*2+F$5)/3,2)+AP!$C36)/2,2)&lt;1,0,ROUNDUP((ROUNDUP((AP!$E36*2+F$5)/3,2)+AP!$C36)/2,2)))</f>
        <v/>
      </c>
      <c r="G36" s="263" t="str">
        <f ca="1">IF(AP!$E36="","",IF(ROUNDUP((ROUNDUP((AP!$E36*2+G$5)/3,2)+AP!$C36)/2,2)&lt;1,0,ROUNDUP((ROUNDUP((AP!$E36*2+G$5)/3,2)+AP!$C36)/2,2)))</f>
        <v/>
      </c>
      <c r="H36" s="263" t="str">
        <f ca="1">IF(AP!$E36="","",IF(ROUNDUP((ROUNDUP((AP!$E36*2+H$5)/3,2)+AP!$C36)/2,2)&lt;1,0,ROUNDUP((ROUNDUP((AP!$E36*2+H$5)/3,2)+AP!$C36)/2,2)))</f>
        <v/>
      </c>
      <c r="I36" s="264" t="str">
        <f ca="1">IF(AP!$E36="","",IF(ROUNDUP((ROUNDUP((AP!$E36*2+I$5)/3,2)+AP!$C36)/2,2)&lt;1,0,ROUNDUP((ROUNDUP((AP!$E36*2+I$5)/3,2)+AP!$C36)/2,2)))</f>
        <v/>
      </c>
      <c r="J36" s="264" t="str">
        <f ca="1">IF(AP!$E36="","",IF(ROUNDUP((ROUNDUP((AP!$E36*2+J$5)/3,2)+AP!$C36)/2,2)&lt;1,0,ROUNDUP((ROUNDUP((AP!$E36*2+J$5)/3,2)+AP!$C36)/2,2)))</f>
        <v/>
      </c>
      <c r="K36" s="264" t="str">
        <f ca="1">IF(AP!$E36="","",IF(ROUNDUP((ROUNDUP((AP!$E36*2+K$5)/3,2)+AP!$C36)/2,2)&lt;1,0,ROUNDUP((ROUNDUP((AP!$E36*2+K$5)/3,2)+AP!$C36)/2,2)))</f>
        <v/>
      </c>
      <c r="L36" s="263" t="str">
        <f ca="1">IF(AP!$E36="","",IF(ROUNDUP((ROUNDUP((AP!$E36*2+L$5)/3,2)+AP!$C36)/2,2)&lt;1,0,ROUNDUP((ROUNDUP((AP!$E36*2+L$5)/3,2)+AP!$C36)/2,2)))</f>
        <v/>
      </c>
      <c r="M36" s="263" t="str">
        <f ca="1">IF(AP!$E36="","",IF(ROUNDUP((ROUNDUP((AP!$E36*2+M$5)/3,2)+AP!$C36)/2,2)&lt;1,0,ROUNDUP((ROUNDUP((AP!$E36*2+M$5)/3,2)+AP!$C36)/2,2)))</f>
        <v/>
      </c>
      <c r="N36" s="263" t="str">
        <f ca="1">IF(AP!$E36="","",IF(ROUNDUP((ROUNDUP((AP!$E36*2+N$5)/3,2)+AP!$C36)/2,2)&lt;1,0,ROUNDUP((ROUNDUP((AP!$E36*2+N$5)/3,2)+AP!$C36)/2,2)))</f>
        <v/>
      </c>
      <c r="O36" s="264" t="str">
        <f ca="1">IF(AP!$E36="","",IF(ROUNDUP((ROUNDUP((AP!$E36*2+O$5)/3,2)+AP!$C36)/2,2)&lt;1,0,ROUNDUP((ROUNDUP((AP!$E36*2+O$5)/3,2)+AP!$C36)/2,2)))</f>
        <v/>
      </c>
      <c r="P36" s="264" t="str">
        <f ca="1">IF(AP!$E36="","",IF(ROUNDUP((ROUNDUP((AP!$E36*2+P$5)/3,2)+AP!$C36)/2,2)&lt;1,0,ROUNDUP((ROUNDUP((AP!$E36*2+P$5)/3,2)+AP!$C36)/2,2)))</f>
        <v/>
      </c>
      <c r="Q36" s="264" t="str">
        <f ca="1">IF(AP!$E36="","",IF(ROUNDUP((ROUNDUP((AP!$E36*2+Q$5)/3,2)+AP!$C36)/2,2)&lt;1,0,ROUNDUP((ROUNDUP((AP!$E36*2+Q$5)/3,2)+AP!$C36)/2,2)))</f>
        <v/>
      </c>
      <c r="R36" s="263" t="str">
        <f ca="1">IF(AP!$E36="","",IF(ROUNDUP((ROUNDUP((AP!$E36*2+R$5)/3,2)+AP!$C36)/2,2)&lt;1,0,ROUNDUP((ROUNDUP((AP!$E36*2+R$5)/3,2)+AP!$C36)/2,2)))</f>
        <v/>
      </c>
    </row>
    <row r="37" spans="1:18" x14ac:dyDescent="0.2">
      <c r="A37" s="9" t="str">
        <f ca="1">IF(+AP!B37="","",AP!B37)</f>
        <v/>
      </c>
      <c r="B37" s="263" t="str">
        <f ca="1">IF(AP!E37="","",IF(ROUNDUP((AP!E37+AP!C37)/2,2)&lt;1,0,ROUNDUP((AP!E37+AP!C37)/2,2)))</f>
        <v/>
      </c>
      <c r="C37" s="264" t="str">
        <f ca="1">IF(AP!$E37="","",IF(ROUNDUP((ROUNDUP((AP!$E37*2+C$5)/3,2)+AP!$C37)/2,2)&lt;1,0,ROUNDUP((ROUNDUP((AP!$E37*2+C$5)/3,2)+AP!$C37)/2,2)))</f>
        <v/>
      </c>
      <c r="D37" s="264" t="str">
        <f ca="1">IF(AP!$E37="","",IF(ROUNDUP((ROUNDUP((AP!$E37*2+D$5)/3,2)+AP!$C37)/2,2)&lt;1,0,ROUNDUP((ROUNDUP((AP!$E37*2+D$5)/3,2)+AP!$C37)/2,2)))</f>
        <v/>
      </c>
      <c r="E37" s="264" t="str">
        <f ca="1">IF(AP!$E37="","",IF(ROUNDUP((ROUNDUP((AP!$E37*2+E$5)/3,2)+AP!$C37)/2,2)&lt;1,0,ROUNDUP((ROUNDUP((AP!$E37*2+E$5)/3,2)+AP!$C37)/2,2)))</f>
        <v/>
      </c>
      <c r="F37" s="263" t="str">
        <f ca="1">IF(AP!$E37="","",IF(ROUNDUP((ROUNDUP((AP!$E37*2+F$5)/3,2)+AP!$C37)/2,2)&lt;1,0,ROUNDUP((ROUNDUP((AP!$E37*2+F$5)/3,2)+AP!$C37)/2,2)))</f>
        <v/>
      </c>
      <c r="G37" s="263" t="str">
        <f ca="1">IF(AP!$E37="","",IF(ROUNDUP((ROUNDUP((AP!$E37*2+G$5)/3,2)+AP!$C37)/2,2)&lt;1,0,ROUNDUP((ROUNDUP((AP!$E37*2+G$5)/3,2)+AP!$C37)/2,2)))</f>
        <v/>
      </c>
      <c r="H37" s="263" t="str">
        <f ca="1">IF(AP!$E37="","",IF(ROUNDUP((ROUNDUP((AP!$E37*2+H$5)/3,2)+AP!$C37)/2,2)&lt;1,0,ROUNDUP((ROUNDUP((AP!$E37*2+H$5)/3,2)+AP!$C37)/2,2)))</f>
        <v/>
      </c>
      <c r="I37" s="264" t="str">
        <f ca="1">IF(AP!$E37="","",IF(ROUNDUP((ROUNDUP((AP!$E37*2+I$5)/3,2)+AP!$C37)/2,2)&lt;1,0,ROUNDUP((ROUNDUP((AP!$E37*2+I$5)/3,2)+AP!$C37)/2,2)))</f>
        <v/>
      </c>
      <c r="J37" s="264" t="str">
        <f ca="1">IF(AP!$E37="","",IF(ROUNDUP((ROUNDUP((AP!$E37*2+J$5)/3,2)+AP!$C37)/2,2)&lt;1,0,ROUNDUP((ROUNDUP((AP!$E37*2+J$5)/3,2)+AP!$C37)/2,2)))</f>
        <v/>
      </c>
      <c r="K37" s="264" t="str">
        <f ca="1">IF(AP!$E37="","",IF(ROUNDUP((ROUNDUP((AP!$E37*2+K$5)/3,2)+AP!$C37)/2,2)&lt;1,0,ROUNDUP((ROUNDUP((AP!$E37*2+K$5)/3,2)+AP!$C37)/2,2)))</f>
        <v/>
      </c>
      <c r="L37" s="263" t="str">
        <f ca="1">IF(AP!$E37="","",IF(ROUNDUP((ROUNDUP((AP!$E37*2+L$5)/3,2)+AP!$C37)/2,2)&lt;1,0,ROUNDUP((ROUNDUP((AP!$E37*2+L$5)/3,2)+AP!$C37)/2,2)))</f>
        <v/>
      </c>
      <c r="M37" s="263" t="str">
        <f ca="1">IF(AP!$E37="","",IF(ROUNDUP((ROUNDUP((AP!$E37*2+M$5)/3,2)+AP!$C37)/2,2)&lt;1,0,ROUNDUP((ROUNDUP((AP!$E37*2+M$5)/3,2)+AP!$C37)/2,2)))</f>
        <v/>
      </c>
      <c r="N37" s="263" t="str">
        <f ca="1">IF(AP!$E37="","",IF(ROUNDUP((ROUNDUP((AP!$E37*2+N$5)/3,2)+AP!$C37)/2,2)&lt;1,0,ROUNDUP((ROUNDUP((AP!$E37*2+N$5)/3,2)+AP!$C37)/2,2)))</f>
        <v/>
      </c>
      <c r="O37" s="264" t="str">
        <f ca="1">IF(AP!$E37="","",IF(ROUNDUP((ROUNDUP((AP!$E37*2+O$5)/3,2)+AP!$C37)/2,2)&lt;1,0,ROUNDUP((ROUNDUP((AP!$E37*2+O$5)/3,2)+AP!$C37)/2,2)))</f>
        <v/>
      </c>
      <c r="P37" s="264" t="str">
        <f ca="1">IF(AP!$E37="","",IF(ROUNDUP((ROUNDUP((AP!$E37*2+P$5)/3,2)+AP!$C37)/2,2)&lt;1,0,ROUNDUP((ROUNDUP((AP!$E37*2+P$5)/3,2)+AP!$C37)/2,2)))</f>
        <v/>
      </c>
      <c r="Q37" s="264" t="str">
        <f ca="1">IF(AP!$E37="","",IF(ROUNDUP((ROUNDUP((AP!$E37*2+Q$5)/3,2)+AP!$C37)/2,2)&lt;1,0,ROUNDUP((ROUNDUP((AP!$E37*2+Q$5)/3,2)+AP!$C37)/2,2)))</f>
        <v/>
      </c>
      <c r="R37" s="263" t="str">
        <f ca="1">IF(AP!$E37="","",IF(ROUNDUP((ROUNDUP((AP!$E37*2+R$5)/3,2)+AP!$C37)/2,2)&lt;1,0,ROUNDUP((ROUNDUP((AP!$E37*2+R$5)/3,2)+AP!$C37)/2,2)))</f>
        <v/>
      </c>
    </row>
    <row r="38" spans="1:18" x14ac:dyDescent="0.2">
      <c r="A38" s="9" t="str">
        <f ca="1">IF(+AP!B38="","",AP!B38)</f>
        <v/>
      </c>
      <c r="B38" s="263" t="str">
        <f ca="1">IF(AP!E38="","",IF(ROUNDUP((AP!E38+AP!C38)/2,2)&lt;1,0,ROUNDUP((AP!E38+AP!C38)/2,2)))</f>
        <v/>
      </c>
      <c r="C38" s="264" t="str">
        <f ca="1">IF(AP!$E38="","",IF(ROUNDUP((ROUNDUP((AP!$E38*2+C$5)/3,2)+AP!$C38)/2,2)&lt;1,0,ROUNDUP((ROUNDUP((AP!$E38*2+C$5)/3,2)+AP!$C38)/2,2)))</f>
        <v/>
      </c>
      <c r="D38" s="264" t="str">
        <f ca="1">IF(AP!$E38="","",IF(ROUNDUP((ROUNDUP((AP!$E38*2+D$5)/3,2)+AP!$C38)/2,2)&lt;1,0,ROUNDUP((ROUNDUP((AP!$E38*2+D$5)/3,2)+AP!$C38)/2,2)))</f>
        <v/>
      </c>
      <c r="E38" s="264" t="str">
        <f ca="1">IF(AP!$E38="","",IF(ROUNDUP((ROUNDUP((AP!$E38*2+E$5)/3,2)+AP!$C38)/2,2)&lt;1,0,ROUNDUP((ROUNDUP((AP!$E38*2+E$5)/3,2)+AP!$C38)/2,2)))</f>
        <v/>
      </c>
      <c r="F38" s="263" t="str">
        <f ca="1">IF(AP!$E38="","",IF(ROUNDUP((ROUNDUP((AP!$E38*2+F$5)/3,2)+AP!$C38)/2,2)&lt;1,0,ROUNDUP((ROUNDUP((AP!$E38*2+F$5)/3,2)+AP!$C38)/2,2)))</f>
        <v/>
      </c>
      <c r="G38" s="263" t="str">
        <f ca="1">IF(AP!$E38="","",IF(ROUNDUP((ROUNDUP((AP!$E38*2+G$5)/3,2)+AP!$C38)/2,2)&lt;1,0,ROUNDUP((ROUNDUP((AP!$E38*2+G$5)/3,2)+AP!$C38)/2,2)))</f>
        <v/>
      </c>
      <c r="H38" s="263" t="str">
        <f ca="1">IF(AP!$E38="","",IF(ROUNDUP((ROUNDUP((AP!$E38*2+H$5)/3,2)+AP!$C38)/2,2)&lt;1,0,ROUNDUP((ROUNDUP((AP!$E38*2+H$5)/3,2)+AP!$C38)/2,2)))</f>
        <v/>
      </c>
      <c r="I38" s="264" t="str">
        <f ca="1">IF(AP!$E38="","",IF(ROUNDUP((ROUNDUP((AP!$E38*2+I$5)/3,2)+AP!$C38)/2,2)&lt;1,0,ROUNDUP((ROUNDUP((AP!$E38*2+I$5)/3,2)+AP!$C38)/2,2)))</f>
        <v/>
      </c>
      <c r="J38" s="264" t="str">
        <f ca="1">IF(AP!$E38="","",IF(ROUNDUP((ROUNDUP((AP!$E38*2+J$5)/3,2)+AP!$C38)/2,2)&lt;1,0,ROUNDUP((ROUNDUP((AP!$E38*2+J$5)/3,2)+AP!$C38)/2,2)))</f>
        <v/>
      </c>
      <c r="K38" s="264" t="str">
        <f ca="1">IF(AP!$E38="","",IF(ROUNDUP((ROUNDUP((AP!$E38*2+K$5)/3,2)+AP!$C38)/2,2)&lt;1,0,ROUNDUP((ROUNDUP((AP!$E38*2+K$5)/3,2)+AP!$C38)/2,2)))</f>
        <v/>
      </c>
      <c r="L38" s="263" t="str">
        <f ca="1">IF(AP!$E38="","",IF(ROUNDUP((ROUNDUP((AP!$E38*2+L$5)/3,2)+AP!$C38)/2,2)&lt;1,0,ROUNDUP((ROUNDUP((AP!$E38*2+L$5)/3,2)+AP!$C38)/2,2)))</f>
        <v/>
      </c>
      <c r="M38" s="263" t="str">
        <f ca="1">IF(AP!$E38="","",IF(ROUNDUP((ROUNDUP((AP!$E38*2+M$5)/3,2)+AP!$C38)/2,2)&lt;1,0,ROUNDUP((ROUNDUP((AP!$E38*2+M$5)/3,2)+AP!$C38)/2,2)))</f>
        <v/>
      </c>
      <c r="N38" s="263" t="str">
        <f ca="1">IF(AP!$E38="","",IF(ROUNDUP((ROUNDUP((AP!$E38*2+N$5)/3,2)+AP!$C38)/2,2)&lt;1,0,ROUNDUP((ROUNDUP((AP!$E38*2+N$5)/3,2)+AP!$C38)/2,2)))</f>
        <v/>
      </c>
      <c r="O38" s="264" t="str">
        <f ca="1">IF(AP!$E38="","",IF(ROUNDUP((ROUNDUP((AP!$E38*2+O$5)/3,2)+AP!$C38)/2,2)&lt;1,0,ROUNDUP((ROUNDUP((AP!$E38*2+O$5)/3,2)+AP!$C38)/2,2)))</f>
        <v/>
      </c>
      <c r="P38" s="264" t="str">
        <f ca="1">IF(AP!$E38="","",IF(ROUNDUP((ROUNDUP((AP!$E38*2+P$5)/3,2)+AP!$C38)/2,2)&lt;1,0,ROUNDUP((ROUNDUP((AP!$E38*2+P$5)/3,2)+AP!$C38)/2,2)))</f>
        <v/>
      </c>
      <c r="Q38" s="264" t="str">
        <f ca="1">IF(AP!$E38="","",IF(ROUNDUP((ROUNDUP((AP!$E38*2+Q$5)/3,2)+AP!$C38)/2,2)&lt;1,0,ROUNDUP((ROUNDUP((AP!$E38*2+Q$5)/3,2)+AP!$C38)/2,2)))</f>
        <v/>
      </c>
      <c r="R38" s="263" t="str">
        <f ca="1">IF(AP!$E38="","",IF(ROUNDUP((ROUNDUP((AP!$E38*2+R$5)/3,2)+AP!$C38)/2,2)&lt;1,0,ROUNDUP((ROUNDUP((AP!$E38*2+R$5)/3,2)+AP!$C38)/2,2)))</f>
        <v/>
      </c>
    </row>
    <row r="39" spans="1:18" x14ac:dyDescent="0.2">
      <c r="A39" s="9" t="str">
        <f ca="1">IF(+AP!B39="","",AP!B39)</f>
        <v/>
      </c>
      <c r="B39" s="263" t="str">
        <f ca="1">IF(AP!E39="","",IF(ROUNDUP((AP!E39+AP!C39)/2,2)&lt;1,0,ROUNDUP((AP!E39+AP!C39)/2,2)))</f>
        <v/>
      </c>
      <c r="C39" s="264" t="str">
        <f ca="1">IF(AP!$E39="","",IF(ROUNDUP((ROUNDUP((AP!$E39*2+C$5)/3,2)+AP!$C39)/2,2)&lt;1,0,ROUNDUP((ROUNDUP((AP!$E39*2+C$5)/3,2)+AP!$C39)/2,2)))</f>
        <v/>
      </c>
      <c r="D39" s="264" t="str">
        <f ca="1">IF(AP!$E39="","",IF(ROUNDUP((ROUNDUP((AP!$E39*2+D$5)/3,2)+AP!$C39)/2,2)&lt;1,0,ROUNDUP((ROUNDUP((AP!$E39*2+D$5)/3,2)+AP!$C39)/2,2)))</f>
        <v/>
      </c>
      <c r="E39" s="264" t="str">
        <f ca="1">IF(AP!$E39="","",IF(ROUNDUP((ROUNDUP((AP!$E39*2+E$5)/3,2)+AP!$C39)/2,2)&lt;1,0,ROUNDUP((ROUNDUP((AP!$E39*2+E$5)/3,2)+AP!$C39)/2,2)))</f>
        <v/>
      </c>
      <c r="F39" s="263" t="str">
        <f ca="1">IF(AP!$E39="","",IF(ROUNDUP((ROUNDUP((AP!$E39*2+F$5)/3,2)+AP!$C39)/2,2)&lt;1,0,ROUNDUP((ROUNDUP((AP!$E39*2+F$5)/3,2)+AP!$C39)/2,2)))</f>
        <v/>
      </c>
      <c r="G39" s="263" t="str">
        <f ca="1">IF(AP!$E39="","",IF(ROUNDUP((ROUNDUP((AP!$E39*2+G$5)/3,2)+AP!$C39)/2,2)&lt;1,0,ROUNDUP((ROUNDUP((AP!$E39*2+G$5)/3,2)+AP!$C39)/2,2)))</f>
        <v/>
      </c>
      <c r="H39" s="263" t="str">
        <f ca="1">IF(AP!$E39="","",IF(ROUNDUP((ROUNDUP((AP!$E39*2+H$5)/3,2)+AP!$C39)/2,2)&lt;1,0,ROUNDUP((ROUNDUP((AP!$E39*2+H$5)/3,2)+AP!$C39)/2,2)))</f>
        <v/>
      </c>
      <c r="I39" s="264" t="str">
        <f ca="1">IF(AP!$E39="","",IF(ROUNDUP((ROUNDUP((AP!$E39*2+I$5)/3,2)+AP!$C39)/2,2)&lt;1,0,ROUNDUP((ROUNDUP((AP!$E39*2+I$5)/3,2)+AP!$C39)/2,2)))</f>
        <v/>
      </c>
      <c r="J39" s="264" t="str">
        <f ca="1">IF(AP!$E39="","",IF(ROUNDUP((ROUNDUP((AP!$E39*2+J$5)/3,2)+AP!$C39)/2,2)&lt;1,0,ROUNDUP((ROUNDUP((AP!$E39*2+J$5)/3,2)+AP!$C39)/2,2)))</f>
        <v/>
      </c>
      <c r="K39" s="264" t="str">
        <f ca="1">IF(AP!$E39="","",IF(ROUNDUP((ROUNDUP((AP!$E39*2+K$5)/3,2)+AP!$C39)/2,2)&lt;1,0,ROUNDUP((ROUNDUP((AP!$E39*2+K$5)/3,2)+AP!$C39)/2,2)))</f>
        <v/>
      </c>
      <c r="L39" s="263" t="str">
        <f ca="1">IF(AP!$E39="","",IF(ROUNDUP((ROUNDUP((AP!$E39*2+L$5)/3,2)+AP!$C39)/2,2)&lt;1,0,ROUNDUP((ROUNDUP((AP!$E39*2+L$5)/3,2)+AP!$C39)/2,2)))</f>
        <v/>
      </c>
      <c r="M39" s="263" t="str">
        <f ca="1">IF(AP!$E39="","",IF(ROUNDUP((ROUNDUP((AP!$E39*2+M$5)/3,2)+AP!$C39)/2,2)&lt;1,0,ROUNDUP((ROUNDUP((AP!$E39*2+M$5)/3,2)+AP!$C39)/2,2)))</f>
        <v/>
      </c>
      <c r="N39" s="263" t="str">
        <f ca="1">IF(AP!$E39="","",IF(ROUNDUP((ROUNDUP((AP!$E39*2+N$5)/3,2)+AP!$C39)/2,2)&lt;1,0,ROUNDUP((ROUNDUP((AP!$E39*2+N$5)/3,2)+AP!$C39)/2,2)))</f>
        <v/>
      </c>
      <c r="O39" s="264" t="str">
        <f ca="1">IF(AP!$E39="","",IF(ROUNDUP((ROUNDUP((AP!$E39*2+O$5)/3,2)+AP!$C39)/2,2)&lt;1,0,ROUNDUP((ROUNDUP((AP!$E39*2+O$5)/3,2)+AP!$C39)/2,2)))</f>
        <v/>
      </c>
      <c r="P39" s="264" t="str">
        <f ca="1">IF(AP!$E39="","",IF(ROUNDUP((ROUNDUP((AP!$E39*2+P$5)/3,2)+AP!$C39)/2,2)&lt;1,0,ROUNDUP((ROUNDUP((AP!$E39*2+P$5)/3,2)+AP!$C39)/2,2)))</f>
        <v/>
      </c>
      <c r="Q39" s="264" t="str">
        <f ca="1">IF(AP!$E39="","",IF(ROUNDUP((ROUNDUP((AP!$E39*2+Q$5)/3,2)+AP!$C39)/2,2)&lt;1,0,ROUNDUP((ROUNDUP((AP!$E39*2+Q$5)/3,2)+AP!$C39)/2,2)))</f>
        <v/>
      </c>
      <c r="R39" s="263" t="str">
        <f ca="1">IF(AP!$E39="","",IF(ROUNDUP((ROUNDUP((AP!$E39*2+R$5)/3,2)+AP!$C39)/2,2)&lt;1,0,ROUNDUP((ROUNDUP((AP!$E39*2+R$5)/3,2)+AP!$C39)/2,2)))</f>
        <v/>
      </c>
    </row>
    <row r="40" spans="1:18" x14ac:dyDescent="0.2">
      <c r="A40" s="9" t="str">
        <f ca="1">IF(+AP!B40="","",AP!B40)</f>
        <v/>
      </c>
      <c r="B40" s="263" t="str">
        <f ca="1">IF(AP!E40="","",IF(ROUNDUP((AP!E40+AP!C40)/2,2)&lt;1,0,ROUNDUP((AP!E40+AP!C40)/2,2)))</f>
        <v/>
      </c>
      <c r="C40" s="264" t="str">
        <f ca="1">IF(AP!$E40="","",IF(ROUNDUP((ROUNDUP((AP!$E40*2+C$5)/3,2)+AP!$C40)/2,2)&lt;1,0,ROUNDUP((ROUNDUP((AP!$E40*2+C$5)/3,2)+AP!$C40)/2,2)))</f>
        <v/>
      </c>
      <c r="D40" s="264" t="str">
        <f ca="1">IF(AP!$E40="","",IF(ROUNDUP((ROUNDUP((AP!$E40*2+D$5)/3,2)+AP!$C40)/2,2)&lt;1,0,ROUNDUP((ROUNDUP((AP!$E40*2+D$5)/3,2)+AP!$C40)/2,2)))</f>
        <v/>
      </c>
      <c r="E40" s="264" t="str">
        <f ca="1">IF(AP!$E40="","",IF(ROUNDUP((ROUNDUP((AP!$E40*2+E$5)/3,2)+AP!$C40)/2,2)&lt;1,0,ROUNDUP((ROUNDUP((AP!$E40*2+E$5)/3,2)+AP!$C40)/2,2)))</f>
        <v/>
      </c>
      <c r="F40" s="263" t="str">
        <f ca="1">IF(AP!$E40="","",IF(ROUNDUP((ROUNDUP((AP!$E40*2+F$5)/3,2)+AP!$C40)/2,2)&lt;1,0,ROUNDUP((ROUNDUP((AP!$E40*2+F$5)/3,2)+AP!$C40)/2,2)))</f>
        <v/>
      </c>
      <c r="G40" s="263" t="str">
        <f ca="1">IF(AP!$E40="","",IF(ROUNDUP((ROUNDUP((AP!$E40*2+G$5)/3,2)+AP!$C40)/2,2)&lt;1,0,ROUNDUP((ROUNDUP((AP!$E40*2+G$5)/3,2)+AP!$C40)/2,2)))</f>
        <v/>
      </c>
      <c r="H40" s="263" t="str">
        <f ca="1">IF(AP!$E40="","",IF(ROUNDUP((ROUNDUP((AP!$E40*2+H$5)/3,2)+AP!$C40)/2,2)&lt;1,0,ROUNDUP((ROUNDUP((AP!$E40*2+H$5)/3,2)+AP!$C40)/2,2)))</f>
        <v/>
      </c>
      <c r="I40" s="264" t="str">
        <f ca="1">IF(AP!$E40="","",IF(ROUNDUP((ROUNDUP((AP!$E40*2+I$5)/3,2)+AP!$C40)/2,2)&lt;1,0,ROUNDUP((ROUNDUP((AP!$E40*2+I$5)/3,2)+AP!$C40)/2,2)))</f>
        <v/>
      </c>
      <c r="J40" s="264" t="str">
        <f ca="1">IF(AP!$E40="","",IF(ROUNDUP((ROUNDUP((AP!$E40*2+J$5)/3,2)+AP!$C40)/2,2)&lt;1,0,ROUNDUP((ROUNDUP((AP!$E40*2+J$5)/3,2)+AP!$C40)/2,2)))</f>
        <v/>
      </c>
      <c r="K40" s="264" t="str">
        <f ca="1">IF(AP!$E40="","",IF(ROUNDUP((ROUNDUP((AP!$E40*2+K$5)/3,2)+AP!$C40)/2,2)&lt;1,0,ROUNDUP((ROUNDUP((AP!$E40*2+K$5)/3,2)+AP!$C40)/2,2)))</f>
        <v/>
      </c>
      <c r="L40" s="263" t="str">
        <f ca="1">IF(AP!$E40="","",IF(ROUNDUP((ROUNDUP((AP!$E40*2+L$5)/3,2)+AP!$C40)/2,2)&lt;1,0,ROUNDUP((ROUNDUP((AP!$E40*2+L$5)/3,2)+AP!$C40)/2,2)))</f>
        <v/>
      </c>
      <c r="M40" s="263" t="str">
        <f ca="1">IF(AP!$E40="","",IF(ROUNDUP((ROUNDUP((AP!$E40*2+M$5)/3,2)+AP!$C40)/2,2)&lt;1,0,ROUNDUP((ROUNDUP((AP!$E40*2+M$5)/3,2)+AP!$C40)/2,2)))</f>
        <v/>
      </c>
      <c r="N40" s="263" t="str">
        <f ca="1">IF(AP!$E40="","",IF(ROUNDUP((ROUNDUP((AP!$E40*2+N$5)/3,2)+AP!$C40)/2,2)&lt;1,0,ROUNDUP((ROUNDUP((AP!$E40*2+N$5)/3,2)+AP!$C40)/2,2)))</f>
        <v/>
      </c>
      <c r="O40" s="264" t="str">
        <f ca="1">IF(AP!$E40="","",IF(ROUNDUP((ROUNDUP((AP!$E40*2+O$5)/3,2)+AP!$C40)/2,2)&lt;1,0,ROUNDUP((ROUNDUP((AP!$E40*2+O$5)/3,2)+AP!$C40)/2,2)))</f>
        <v/>
      </c>
      <c r="P40" s="264" t="str">
        <f ca="1">IF(AP!$E40="","",IF(ROUNDUP((ROUNDUP((AP!$E40*2+P$5)/3,2)+AP!$C40)/2,2)&lt;1,0,ROUNDUP((ROUNDUP((AP!$E40*2+P$5)/3,2)+AP!$C40)/2,2)))</f>
        <v/>
      </c>
      <c r="Q40" s="264" t="str">
        <f ca="1">IF(AP!$E40="","",IF(ROUNDUP((ROUNDUP((AP!$E40*2+Q$5)/3,2)+AP!$C40)/2,2)&lt;1,0,ROUNDUP((ROUNDUP((AP!$E40*2+Q$5)/3,2)+AP!$C40)/2,2)))</f>
        <v/>
      </c>
      <c r="R40" s="263" t="str">
        <f ca="1">IF(AP!$E40="","",IF(ROUNDUP((ROUNDUP((AP!$E40*2+R$5)/3,2)+AP!$C40)/2,2)&lt;1,0,ROUNDUP((ROUNDUP((AP!$E40*2+R$5)/3,2)+AP!$C40)/2,2)))</f>
        <v/>
      </c>
    </row>
  </sheetData>
  <sheetProtection password="CC71" sheet="1" objects="1" scenarios="1"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baseColWidth="10" defaultRowHeight="12.75" x14ac:dyDescent="0.2"/>
  <cols>
    <col min="1" max="1" width="11.42578125" style="379"/>
    <col min="2" max="2" width="23.140625" style="379" customWidth="1"/>
    <col min="3" max="16384" width="11.42578125" style="379"/>
  </cols>
  <sheetData>
    <row r="1" spans="1:6" ht="15" x14ac:dyDescent="0.25">
      <c r="A1" s="533"/>
      <c r="B1" s="534" t="s">
        <v>116</v>
      </c>
      <c r="C1" s="533"/>
      <c r="D1" s="533"/>
      <c r="E1" s="533"/>
      <c r="F1" s="533"/>
    </row>
    <row r="2" spans="1:6" x14ac:dyDescent="0.2">
      <c r="A2" s="380"/>
      <c r="B2" s="381" t="s">
        <v>24</v>
      </c>
      <c r="C2" s="382" t="str">
        <f>+IF(Notenbogen!B1="","",Notenbogen!B1)</f>
        <v/>
      </c>
      <c r="D2" s="383"/>
      <c r="E2" s="533" t="s">
        <v>123</v>
      </c>
      <c r="F2" s="533"/>
    </row>
    <row r="3" spans="1:6" x14ac:dyDescent="0.2">
      <c r="A3" s="384" t="s">
        <v>3</v>
      </c>
      <c r="B3" s="535" t="s">
        <v>15</v>
      </c>
      <c r="C3" s="536" t="s">
        <v>122</v>
      </c>
      <c r="D3" s="537"/>
      <c r="E3" s="533"/>
      <c r="F3" s="533"/>
    </row>
    <row r="4" spans="1:6" x14ac:dyDescent="0.2">
      <c r="A4" s="384">
        <v>1</v>
      </c>
      <c r="B4" s="535" t="str">
        <f ca="1">INDIRECT(ADDRESS(3+A4*2,2,,,"Notenbogen"))&amp;", "&amp;TRIM(INDIRECT(ADDRESS(4+A4*2,2,,,"Notenbogen")))</f>
        <v xml:space="preserve">, </v>
      </c>
      <c r="C4" s="532"/>
      <c r="D4" s="533"/>
      <c r="E4" s="533"/>
      <c r="F4" s="533"/>
    </row>
    <row r="5" spans="1:6" x14ac:dyDescent="0.2">
      <c r="A5" s="384">
        <v>2</v>
      </c>
      <c r="B5" s="535" t="str">
        <f t="shared" ref="B5:B38" ca="1" si="0">INDIRECT(ADDRESS(3+A5*2,2,,,"Notenbogen"))&amp;", "&amp;TRIM(INDIRECT(ADDRESS(4+A5*2,2,,,"Notenbogen")))</f>
        <v xml:space="preserve">, </v>
      </c>
      <c r="C5" s="532"/>
      <c r="D5" s="533"/>
      <c r="E5" s="533"/>
      <c r="F5" s="533"/>
    </row>
    <row r="6" spans="1:6" x14ac:dyDescent="0.2">
      <c r="A6" s="384">
        <v>3</v>
      </c>
      <c r="B6" s="535" t="str">
        <f t="shared" ca="1" si="0"/>
        <v xml:space="preserve">, </v>
      </c>
      <c r="C6" s="532"/>
      <c r="D6" s="533"/>
      <c r="E6" s="533"/>
      <c r="F6" s="533"/>
    </row>
    <row r="7" spans="1:6" x14ac:dyDescent="0.2">
      <c r="A7" s="384">
        <v>4</v>
      </c>
      <c r="B7" s="535" t="str">
        <f t="shared" ca="1" si="0"/>
        <v xml:space="preserve">, </v>
      </c>
      <c r="C7" s="532"/>
      <c r="D7" s="533"/>
      <c r="E7" s="533"/>
      <c r="F7" s="533"/>
    </row>
    <row r="8" spans="1:6" x14ac:dyDescent="0.2">
      <c r="A8" s="384">
        <v>5</v>
      </c>
      <c r="B8" s="535" t="str">
        <f t="shared" ca="1" si="0"/>
        <v xml:space="preserve">, </v>
      </c>
      <c r="C8" s="532"/>
      <c r="D8" s="533"/>
      <c r="E8" s="538"/>
      <c r="F8" s="533"/>
    </row>
    <row r="9" spans="1:6" x14ac:dyDescent="0.2">
      <c r="A9" s="384">
        <v>6</v>
      </c>
      <c r="B9" s="535" t="str">
        <f t="shared" ca="1" si="0"/>
        <v xml:space="preserve">, </v>
      </c>
      <c r="C9" s="532"/>
      <c r="D9" s="533"/>
      <c r="E9" s="533"/>
      <c r="F9" s="533"/>
    </row>
    <row r="10" spans="1:6" x14ac:dyDescent="0.2">
      <c r="A10" s="384">
        <v>7</v>
      </c>
      <c r="B10" s="535" t="str">
        <f t="shared" ca="1" si="0"/>
        <v xml:space="preserve">, </v>
      </c>
      <c r="C10" s="532"/>
      <c r="D10" s="533"/>
      <c r="E10" s="533"/>
      <c r="F10" s="533"/>
    </row>
    <row r="11" spans="1:6" x14ac:dyDescent="0.2">
      <c r="A11" s="384">
        <v>8</v>
      </c>
      <c r="B11" s="535" t="str">
        <f t="shared" ca="1" si="0"/>
        <v xml:space="preserve">, </v>
      </c>
      <c r="C11" s="532"/>
      <c r="D11" s="533"/>
      <c r="E11" s="533"/>
      <c r="F11" s="533"/>
    </row>
    <row r="12" spans="1:6" x14ac:dyDescent="0.2">
      <c r="A12" s="384">
        <v>9</v>
      </c>
      <c r="B12" s="535" t="str">
        <f ca="1">INDIRECT(ADDRESS(3+A12*2,2,,,"Notenbogen"))&amp;", "&amp;TRIM(INDIRECT(ADDRESS(4+A12*2,2,,,"Notenbogen")))</f>
        <v xml:space="preserve">, </v>
      </c>
      <c r="C12" s="532"/>
      <c r="D12" s="533"/>
      <c r="E12" s="533"/>
      <c r="F12" s="533"/>
    </row>
    <row r="13" spans="1:6" x14ac:dyDescent="0.2">
      <c r="A13" s="384">
        <v>10</v>
      </c>
      <c r="B13" s="535" t="str">
        <f t="shared" ca="1" si="0"/>
        <v xml:space="preserve">, </v>
      </c>
      <c r="C13" s="532"/>
      <c r="D13" s="533"/>
      <c r="E13" s="533"/>
      <c r="F13" s="533"/>
    </row>
    <row r="14" spans="1:6" x14ac:dyDescent="0.2">
      <c r="A14" s="384">
        <v>11</v>
      </c>
      <c r="B14" s="535" t="str">
        <f t="shared" ca="1" si="0"/>
        <v xml:space="preserve">, </v>
      </c>
      <c r="C14" s="532"/>
      <c r="D14" s="533"/>
      <c r="E14" s="533"/>
      <c r="F14" s="533"/>
    </row>
    <row r="15" spans="1:6" x14ac:dyDescent="0.2">
      <c r="A15" s="384">
        <v>12</v>
      </c>
      <c r="B15" s="535" t="str">
        <f t="shared" ca="1" si="0"/>
        <v xml:space="preserve">, </v>
      </c>
      <c r="C15" s="532"/>
      <c r="D15" s="533"/>
      <c r="E15" s="533"/>
      <c r="F15" s="533"/>
    </row>
    <row r="16" spans="1:6" x14ac:dyDescent="0.2">
      <c r="A16" s="384">
        <v>13</v>
      </c>
      <c r="B16" s="535" t="str">
        <f ca="1">INDIRECT(ADDRESS(3+A16*2,2,,,"Notenbogen"))&amp;", "&amp;TRIM(INDIRECT(ADDRESS(4+A16*2,2,,,"Notenbogen")))</f>
        <v xml:space="preserve">, </v>
      </c>
      <c r="C16" s="532"/>
      <c r="D16" s="533"/>
      <c r="E16" s="533"/>
      <c r="F16" s="533"/>
    </row>
    <row r="17" spans="1:6" x14ac:dyDescent="0.2">
      <c r="A17" s="384">
        <v>14</v>
      </c>
      <c r="B17" s="535" t="str">
        <f t="shared" ca="1" si="0"/>
        <v xml:space="preserve">, </v>
      </c>
      <c r="C17" s="532"/>
      <c r="D17" s="533"/>
      <c r="E17" s="533"/>
      <c r="F17" s="533"/>
    </row>
    <row r="18" spans="1:6" x14ac:dyDescent="0.2">
      <c r="A18" s="384">
        <v>15</v>
      </c>
      <c r="B18" s="535" t="str">
        <f t="shared" ca="1" si="0"/>
        <v xml:space="preserve">, </v>
      </c>
      <c r="C18" s="532"/>
      <c r="D18" s="533"/>
      <c r="E18" s="533"/>
      <c r="F18" s="533"/>
    </row>
    <row r="19" spans="1:6" x14ac:dyDescent="0.2">
      <c r="A19" s="384">
        <v>16</v>
      </c>
      <c r="B19" s="535" t="str">
        <f t="shared" ca="1" si="0"/>
        <v xml:space="preserve">, </v>
      </c>
      <c r="C19" s="532"/>
      <c r="D19" s="533"/>
      <c r="E19" s="533"/>
      <c r="F19" s="533"/>
    </row>
    <row r="20" spans="1:6" x14ac:dyDescent="0.2">
      <c r="A20" s="384">
        <v>17</v>
      </c>
      <c r="B20" s="535" t="str">
        <f t="shared" ca="1" si="0"/>
        <v xml:space="preserve">, </v>
      </c>
      <c r="C20" s="532"/>
      <c r="D20" s="533"/>
      <c r="E20" s="533"/>
      <c r="F20" s="533"/>
    </row>
    <row r="21" spans="1:6" x14ac:dyDescent="0.2">
      <c r="A21" s="384">
        <v>18</v>
      </c>
      <c r="B21" s="535" t="str">
        <f t="shared" ca="1" si="0"/>
        <v xml:space="preserve">, </v>
      </c>
      <c r="C21" s="532"/>
      <c r="D21" s="533"/>
      <c r="E21" s="533"/>
      <c r="F21" s="533"/>
    </row>
    <row r="22" spans="1:6" x14ac:dyDescent="0.2">
      <c r="A22" s="384">
        <v>19</v>
      </c>
      <c r="B22" s="535" t="str">
        <f t="shared" ca="1" si="0"/>
        <v xml:space="preserve">, </v>
      </c>
      <c r="C22" s="532"/>
      <c r="D22" s="533"/>
      <c r="E22" s="533"/>
      <c r="F22" s="533"/>
    </row>
    <row r="23" spans="1:6" x14ac:dyDescent="0.2">
      <c r="A23" s="384">
        <v>20</v>
      </c>
      <c r="B23" s="535" t="str">
        <f t="shared" ca="1" si="0"/>
        <v xml:space="preserve">, </v>
      </c>
      <c r="C23" s="532"/>
      <c r="D23" s="533"/>
      <c r="E23" s="533"/>
      <c r="F23" s="533"/>
    </row>
    <row r="24" spans="1:6" x14ac:dyDescent="0.2">
      <c r="A24" s="384">
        <v>21</v>
      </c>
      <c r="B24" s="535" t="str">
        <f t="shared" ca="1" si="0"/>
        <v xml:space="preserve">, </v>
      </c>
      <c r="C24" s="532"/>
      <c r="D24" s="533"/>
      <c r="E24" s="533"/>
      <c r="F24" s="533"/>
    </row>
    <row r="25" spans="1:6" x14ac:dyDescent="0.2">
      <c r="A25" s="384">
        <v>22</v>
      </c>
      <c r="B25" s="535" t="str">
        <f t="shared" ca="1" si="0"/>
        <v xml:space="preserve">, </v>
      </c>
      <c r="C25" s="532"/>
      <c r="D25" s="533"/>
      <c r="E25" s="533"/>
      <c r="F25" s="533"/>
    </row>
    <row r="26" spans="1:6" x14ac:dyDescent="0.2">
      <c r="A26" s="384">
        <v>23</v>
      </c>
      <c r="B26" s="535" t="str">
        <f t="shared" ca="1" si="0"/>
        <v xml:space="preserve">, </v>
      </c>
      <c r="C26" s="532"/>
      <c r="D26" s="533"/>
      <c r="E26" s="533"/>
      <c r="F26" s="533"/>
    </row>
    <row r="27" spans="1:6" x14ac:dyDescent="0.2">
      <c r="A27" s="384">
        <v>24</v>
      </c>
      <c r="B27" s="535" t="str">
        <f t="shared" ca="1" si="0"/>
        <v xml:space="preserve">, </v>
      </c>
      <c r="C27" s="532"/>
      <c r="D27" s="533"/>
      <c r="E27" s="533"/>
      <c r="F27" s="533"/>
    </row>
    <row r="28" spans="1:6" x14ac:dyDescent="0.2">
      <c r="A28" s="384">
        <v>25</v>
      </c>
      <c r="B28" s="535" t="str">
        <f t="shared" ca="1" si="0"/>
        <v xml:space="preserve">, </v>
      </c>
      <c r="C28" s="532"/>
      <c r="D28" s="533"/>
      <c r="E28" s="533"/>
      <c r="F28" s="533"/>
    </row>
    <row r="29" spans="1:6" x14ac:dyDescent="0.2">
      <c r="A29" s="384">
        <v>26</v>
      </c>
      <c r="B29" s="535" t="str">
        <f t="shared" ca="1" si="0"/>
        <v xml:space="preserve">, </v>
      </c>
      <c r="C29" s="532"/>
      <c r="D29" s="533"/>
      <c r="E29" s="533"/>
      <c r="F29" s="533"/>
    </row>
    <row r="30" spans="1:6" x14ac:dyDescent="0.2">
      <c r="A30" s="384">
        <v>27</v>
      </c>
      <c r="B30" s="535" t="str">
        <f t="shared" ca="1" si="0"/>
        <v xml:space="preserve">, </v>
      </c>
      <c r="C30" s="532"/>
      <c r="D30" s="533"/>
      <c r="E30" s="533"/>
      <c r="F30" s="533"/>
    </row>
    <row r="31" spans="1:6" x14ac:dyDescent="0.2">
      <c r="A31" s="384">
        <v>28</v>
      </c>
      <c r="B31" s="535" t="str">
        <f t="shared" ca="1" si="0"/>
        <v xml:space="preserve">, </v>
      </c>
      <c r="C31" s="532"/>
      <c r="D31" s="533"/>
      <c r="E31" s="533"/>
      <c r="F31" s="533"/>
    </row>
    <row r="32" spans="1:6" x14ac:dyDescent="0.2">
      <c r="A32" s="384">
        <v>29</v>
      </c>
      <c r="B32" s="535" t="str">
        <f t="shared" ca="1" si="0"/>
        <v xml:space="preserve">, </v>
      </c>
      <c r="C32" s="532"/>
      <c r="D32" s="533"/>
      <c r="E32" s="533"/>
      <c r="F32" s="533"/>
    </row>
    <row r="33" spans="1:6" x14ac:dyDescent="0.2">
      <c r="A33" s="384">
        <v>30</v>
      </c>
      <c r="B33" s="535" t="str">
        <f t="shared" ca="1" si="0"/>
        <v xml:space="preserve">, </v>
      </c>
      <c r="C33" s="532"/>
      <c r="D33" s="533"/>
      <c r="E33" s="533"/>
      <c r="F33" s="533"/>
    </row>
    <row r="34" spans="1:6" x14ac:dyDescent="0.2">
      <c r="A34" s="384">
        <v>31</v>
      </c>
      <c r="B34" s="535" t="str">
        <f t="shared" ca="1" si="0"/>
        <v xml:space="preserve">, </v>
      </c>
      <c r="C34" s="532"/>
      <c r="D34" s="533"/>
      <c r="E34" s="533"/>
      <c r="F34" s="533"/>
    </row>
    <row r="35" spans="1:6" x14ac:dyDescent="0.2">
      <c r="A35" s="384">
        <v>32</v>
      </c>
      <c r="B35" s="535" t="str">
        <f t="shared" ca="1" si="0"/>
        <v xml:space="preserve">, </v>
      </c>
      <c r="C35" s="532"/>
      <c r="D35" s="533"/>
      <c r="E35" s="533"/>
      <c r="F35" s="533"/>
    </row>
    <row r="36" spans="1:6" x14ac:dyDescent="0.2">
      <c r="A36" s="384">
        <v>33</v>
      </c>
      <c r="B36" s="535" t="str">
        <f t="shared" ca="1" si="0"/>
        <v xml:space="preserve">, </v>
      </c>
      <c r="C36" s="532"/>
      <c r="D36" s="533"/>
      <c r="E36" s="533"/>
      <c r="F36" s="533"/>
    </row>
    <row r="37" spans="1:6" x14ac:dyDescent="0.2">
      <c r="A37" s="384">
        <v>34</v>
      </c>
      <c r="B37" s="535" t="str">
        <f t="shared" ca="1" si="0"/>
        <v xml:space="preserve">, </v>
      </c>
      <c r="C37" s="532"/>
      <c r="D37" s="533"/>
      <c r="E37" s="533"/>
      <c r="F37" s="533"/>
    </row>
    <row r="38" spans="1:6" x14ac:dyDescent="0.2">
      <c r="A38" s="384">
        <v>35</v>
      </c>
      <c r="B38" s="535" t="str">
        <f t="shared" ca="1" si="0"/>
        <v xml:space="preserve">, </v>
      </c>
      <c r="C38" s="532"/>
      <c r="D38" s="533"/>
      <c r="E38" s="533"/>
      <c r="F38" s="533"/>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7"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9" t="str">
        <f>ADDRESS(1,1,1,TRUE,"Notenbogen")</f>
        <v>Notenbogen!$A$1</v>
      </c>
      <c r="G1" s="8" t="str">
        <f>MID(B1,11,1)</f>
        <v>!</v>
      </c>
      <c r="I1" s="339">
        <v>0.33333333333333331</v>
      </c>
      <c r="K1" s="8">
        <f>IF(Notenbogen!C1="2:1-Fach",2,IF(Notenbogen!C1="Darstellung",0.5,1))</f>
        <v>2</v>
      </c>
      <c r="L1" s="15"/>
      <c r="M1" s="15"/>
    </row>
    <row r="2" spans="1:40" ht="12.75" customHeight="1" x14ac:dyDescent="0.2">
      <c r="T2" s="177" t="s">
        <v>68</v>
      </c>
      <c r="U2" s="47"/>
      <c r="V2" s="48"/>
      <c r="W2" s="581" t="s">
        <v>39</v>
      </c>
      <c r="X2" s="582"/>
      <c r="Y2" s="591" t="s">
        <v>32</v>
      </c>
      <c r="Z2" s="589" t="s">
        <v>40</v>
      </c>
      <c r="AA2" s="590"/>
      <c r="AB2" s="46"/>
      <c r="AC2" s="49" t="s">
        <v>17</v>
      </c>
      <c r="AD2" s="50" t="s">
        <v>32</v>
      </c>
      <c r="AE2" s="51"/>
      <c r="AF2" s="587" t="s">
        <v>41</v>
      </c>
      <c r="AG2" s="588"/>
      <c r="AH2" s="52"/>
      <c r="AI2" s="49" t="s">
        <v>17</v>
      </c>
      <c r="AJ2" s="50" t="s">
        <v>32</v>
      </c>
      <c r="AK2" s="53"/>
      <c r="AL2" s="578" t="s">
        <v>42</v>
      </c>
      <c r="AM2" s="579"/>
      <c r="AN2" s="54" t="s">
        <v>43</v>
      </c>
    </row>
    <row r="3" spans="1:40" ht="12.75" customHeight="1" x14ac:dyDescent="0.2">
      <c r="D3" s="8" t="str">
        <f>""</f>
        <v/>
      </c>
      <c r="U3" s="55" t="s">
        <v>44</v>
      </c>
      <c r="V3" s="41" t="s">
        <v>43</v>
      </c>
      <c r="W3" s="583" t="s">
        <v>42</v>
      </c>
      <c r="X3" s="584"/>
      <c r="Y3" s="592"/>
      <c r="Z3" s="585" t="s">
        <v>45</v>
      </c>
      <c r="AA3" s="586"/>
      <c r="AB3" s="46"/>
      <c r="AC3" s="58"/>
      <c r="AD3" s="59"/>
      <c r="AE3" s="57"/>
      <c r="AF3" s="60" t="s">
        <v>46</v>
      </c>
      <c r="AG3" s="61" t="s">
        <v>47</v>
      </c>
      <c r="AH3" s="52"/>
      <c r="AI3" s="58"/>
      <c r="AJ3" s="59"/>
      <c r="AK3" s="57"/>
      <c r="AL3" s="57" t="s">
        <v>46</v>
      </c>
      <c r="AM3" s="62" t="s">
        <v>47</v>
      </c>
      <c r="AN3" s="63"/>
    </row>
    <row r="4" spans="1:40" ht="12.75" customHeight="1" x14ac:dyDescent="0.2">
      <c r="D4" s="594" t="s">
        <v>53</v>
      </c>
      <c r="E4" s="594"/>
      <c r="F4" s="594" t="s">
        <v>54</v>
      </c>
      <c r="G4" s="594"/>
      <c r="H4" s="15"/>
      <c r="I4" s="15"/>
      <c r="J4" s="15" t="s">
        <v>55</v>
      </c>
      <c r="L4" s="594" t="s">
        <v>53</v>
      </c>
      <c r="M4" s="594"/>
      <c r="N4" s="594" t="s">
        <v>54</v>
      </c>
      <c r="O4" s="594"/>
      <c r="U4" s="64" t="s">
        <v>48</v>
      </c>
      <c r="V4" s="41" t="s">
        <v>39</v>
      </c>
      <c r="W4" s="56" t="s">
        <v>46</v>
      </c>
      <c r="X4" s="57" t="s">
        <v>47</v>
      </c>
      <c r="Y4" s="592"/>
      <c r="Z4" s="585" t="s">
        <v>49</v>
      </c>
      <c r="AA4" s="586"/>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81"/>
      <c r="U5" s="74"/>
      <c r="V5" s="42"/>
      <c r="W5" s="75"/>
      <c r="X5" s="71"/>
      <c r="Y5" s="593"/>
      <c r="Z5" s="115"/>
      <c r="AA5" s="63"/>
      <c r="AB5" s="65"/>
      <c r="AC5" s="68"/>
      <c r="AD5" s="69"/>
      <c r="AE5" s="70"/>
      <c r="AF5" s="76"/>
      <c r="AG5" s="77"/>
      <c r="AH5" s="65"/>
      <c r="AI5" s="78" t="s">
        <v>50</v>
      </c>
      <c r="AJ5" s="59">
        <v>15</v>
      </c>
      <c r="AK5" s="65"/>
      <c r="AL5" s="60">
        <f>I1SA!$H$30</f>
        <v>40</v>
      </c>
      <c r="AM5" s="341">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81"/>
      <c r="U6" s="108">
        <f>+I1SA!A43</f>
        <v>0</v>
      </c>
      <c r="V6" s="110">
        <f>IF(I1SA!$H$32="M",AN5+U6,AN48+U6)</f>
        <v>2</v>
      </c>
      <c r="W6" s="368">
        <f>I1SA!$H$30</f>
        <v>40</v>
      </c>
      <c r="X6" s="341">
        <f>W7+0.5</f>
        <v>38.5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41">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8">
        <f t="shared" ref="W7:W21" si="3">W6-V6</f>
        <v>38</v>
      </c>
      <c r="X7" s="341">
        <f t="shared" ref="X7:X20" si="4">W8+0.5</f>
        <v>36.5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41">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9">
        <f t="shared" si="3"/>
        <v>36</v>
      </c>
      <c r="X8" s="341">
        <f t="shared" si="4"/>
        <v>34.5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41">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8">
        <f t="shared" si="3"/>
        <v>34</v>
      </c>
      <c r="X9" s="341">
        <f t="shared" si="4"/>
        <v>32.5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41">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8">
        <f t="shared" si="3"/>
        <v>32</v>
      </c>
      <c r="X10" s="341">
        <f t="shared" si="4"/>
        <v>30.5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41">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9">
        <f t="shared" si="3"/>
        <v>30</v>
      </c>
      <c r="X11" s="341">
        <f t="shared" si="4"/>
        <v>28.5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41">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8">
        <f t="shared" si="3"/>
        <v>28</v>
      </c>
      <c r="X12" s="341">
        <f t="shared" si="4"/>
        <v>26.5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41">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8">
        <f t="shared" si="3"/>
        <v>26</v>
      </c>
      <c r="X13" s="341">
        <f t="shared" si="4"/>
        <v>24.5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41">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9">
        <f t="shared" si="3"/>
        <v>24</v>
      </c>
      <c r="X14" s="341">
        <f t="shared" si="4"/>
        <v>22.5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41">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8">
        <f t="shared" si="3"/>
        <v>22</v>
      </c>
      <c r="X15" s="341">
        <f t="shared" si="4"/>
        <v>20.5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41">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8">
        <f t="shared" si="3"/>
        <v>20</v>
      </c>
      <c r="X16" s="341">
        <f t="shared" si="4"/>
        <v>18.5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41">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9">
        <f t="shared" si="3"/>
        <v>18</v>
      </c>
      <c r="X17" s="341">
        <f t="shared" si="4"/>
        <v>16.5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41">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8">
        <f t="shared" si="3"/>
        <v>16</v>
      </c>
      <c r="X18" s="341">
        <f t="shared" si="4"/>
        <v>13.5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41">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8">
        <f t="shared" si="3"/>
        <v>13</v>
      </c>
      <c r="X19" s="341">
        <f t="shared" si="4"/>
        <v>11</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9">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9">
        <f t="shared" si="3"/>
        <v>10.5</v>
      </c>
      <c r="X20" s="341">
        <f t="shared" si="4"/>
        <v>8</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50">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7.5</v>
      </c>
      <c r="W21" s="372">
        <f t="shared" si="3"/>
        <v>7.5</v>
      </c>
      <c r="X21" s="341">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7">
        <f t="shared" ref="V24:V39" si="5">+X24</f>
        <v>0</v>
      </c>
      <c r="W24" s="347">
        <f>+W21</f>
        <v>7.5</v>
      </c>
      <c r="X24" s="347">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7">
        <f t="shared" si="5"/>
        <v>8</v>
      </c>
      <c r="W25" s="347">
        <f>+W20</f>
        <v>10.5</v>
      </c>
      <c r="X25" s="347">
        <f>+X20</f>
        <v>8</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7">
        <f t="shared" si="5"/>
        <v>11</v>
      </c>
      <c r="W26" s="347">
        <f>+W19</f>
        <v>13</v>
      </c>
      <c r="X26" s="347">
        <f>+X19</f>
        <v>11</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7">
        <f t="shared" si="5"/>
        <v>13.5</v>
      </c>
      <c r="W27" s="347">
        <f>+W18</f>
        <v>16</v>
      </c>
      <c r="X27" s="347">
        <f>+X18</f>
        <v>13.5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7">
        <f t="shared" si="5"/>
        <v>16.5</v>
      </c>
      <c r="W28" s="347">
        <f>+W17</f>
        <v>18</v>
      </c>
      <c r="X28" s="347">
        <f>+X17</f>
        <v>16.5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7">
        <f t="shared" si="5"/>
        <v>18.5</v>
      </c>
      <c r="W29" s="347">
        <f>+W16</f>
        <v>20</v>
      </c>
      <c r="X29" s="347">
        <f>+X16</f>
        <v>18.5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7">
        <f t="shared" si="5"/>
        <v>20.5</v>
      </c>
      <c r="W30" s="347">
        <f>+W15</f>
        <v>22</v>
      </c>
      <c r="X30" s="347">
        <f>+X15</f>
        <v>20.5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7">
        <f t="shared" si="5"/>
        <v>22.5</v>
      </c>
      <c r="W31" s="347">
        <f>+W14</f>
        <v>24</v>
      </c>
      <c r="X31" s="347">
        <f>+X14</f>
        <v>22.5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7">
        <f t="shared" si="5"/>
        <v>24.5</v>
      </c>
      <c r="W32" s="347">
        <f>+W13</f>
        <v>26</v>
      </c>
      <c r="X32" s="347">
        <f>+X13</f>
        <v>24.5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7">
        <f t="shared" si="5"/>
        <v>26.5</v>
      </c>
      <c r="W33" s="347">
        <f>+W12</f>
        <v>28</v>
      </c>
      <c r="X33" s="347">
        <f>+X12</f>
        <v>26.5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7">
        <f t="shared" si="5"/>
        <v>28.5</v>
      </c>
      <c r="W34" s="347">
        <f>+W11</f>
        <v>30</v>
      </c>
      <c r="X34" s="347">
        <f>+X11</f>
        <v>28.5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7">
        <f t="shared" si="5"/>
        <v>30.5</v>
      </c>
      <c r="W35" s="347">
        <f>+W10</f>
        <v>32</v>
      </c>
      <c r="X35" s="347">
        <f>+X10</f>
        <v>30.5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7">
        <f t="shared" si="5"/>
        <v>32.5</v>
      </c>
      <c r="W36" s="347">
        <f>+W9</f>
        <v>34</v>
      </c>
      <c r="X36" s="347">
        <f>+X9</f>
        <v>32.5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7">
        <f t="shared" si="5"/>
        <v>34.5</v>
      </c>
      <c r="W37" s="347">
        <f>+W8</f>
        <v>36</v>
      </c>
      <c r="X37" s="347">
        <f>+X8</f>
        <v>34.5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7">
        <f t="shared" si="5"/>
        <v>36.5</v>
      </c>
      <c r="W38" s="347">
        <f>+W7</f>
        <v>38</v>
      </c>
      <c r="X38" s="347">
        <f>+X7</f>
        <v>36.5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7">
        <f t="shared" si="5"/>
        <v>38.5</v>
      </c>
      <c r="W39" s="347">
        <f>+W6</f>
        <v>40</v>
      </c>
      <c r="X39" s="347">
        <f>+X6</f>
        <v>38.5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8"/>
      <c r="V44" s="363"/>
      <c r="W44" s="580"/>
      <c r="X44" s="580"/>
      <c r="Y44" s="65"/>
      <c r="Z44" s="580"/>
      <c r="AA44" s="580"/>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4"/>
      <c r="V45" s="363"/>
      <c r="W45" s="584"/>
      <c r="X45" s="584"/>
      <c r="Y45" s="65"/>
      <c r="Z45" s="580"/>
      <c r="AA45" s="580"/>
      <c r="AB45" s="46"/>
      <c r="AC45" s="49" t="s">
        <v>17</v>
      </c>
      <c r="AD45" s="50" t="s">
        <v>32</v>
      </c>
      <c r="AE45" s="51"/>
      <c r="AF45" s="587" t="s">
        <v>41</v>
      </c>
      <c r="AG45" s="588"/>
      <c r="AH45" s="52"/>
      <c r="AI45" s="49" t="s">
        <v>17</v>
      </c>
      <c r="AJ45" s="50" t="s">
        <v>32</v>
      </c>
      <c r="AK45" s="53"/>
      <c r="AL45" s="578" t="s">
        <v>42</v>
      </c>
      <c r="AM45" s="579"/>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5"/>
      <c r="V46" s="363"/>
      <c r="W46" s="348"/>
      <c r="X46" s="348"/>
      <c r="Y46" s="65"/>
      <c r="Z46" s="580"/>
      <c r="AA46" s="580"/>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3"/>
      <c r="W47" s="348"/>
      <c r="X47" s="348"/>
      <c r="Y47" s="65"/>
      <c r="Z47" s="348"/>
      <c r="AA47" s="348"/>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4"/>
      <c r="V48" s="363"/>
      <c r="W48" s="60"/>
      <c r="X48" s="60"/>
      <c r="Y48" s="65"/>
      <c r="Z48" s="348"/>
      <c r="AA48" s="348"/>
      <c r="AB48" s="46"/>
      <c r="AC48" s="78" t="s">
        <v>50</v>
      </c>
      <c r="AD48" s="59">
        <v>15</v>
      </c>
      <c r="AE48" s="65"/>
      <c r="AF48" s="60">
        <f>I1SA!$H$35+30*(100-I1SA!$H$35)/30</f>
        <v>100</v>
      </c>
      <c r="AG48" s="61">
        <f t="shared" ref="AG48:AG59" si="6">AF49+0.1</f>
        <v>94.1</v>
      </c>
      <c r="AH48" s="65"/>
      <c r="AI48" s="78" t="s">
        <v>50</v>
      </c>
      <c r="AJ48" s="59">
        <v>15</v>
      </c>
      <c r="AK48" s="65"/>
      <c r="AL48" s="60">
        <f>I1SA!$H$30</f>
        <v>40</v>
      </c>
      <c r="AM48" s="341">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4"/>
      <c r="V49" s="363"/>
      <c r="W49" s="60"/>
      <c r="X49" s="60"/>
      <c r="Y49" s="65"/>
      <c r="Z49" s="348"/>
      <c r="AA49" s="348"/>
      <c r="AB49" s="46"/>
      <c r="AC49" s="58">
        <v>1</v>
      </c>
      <c r="AD49" s="59">
        <v>14</v>
      </c>
      <c r="AE49" s="65"/>
      <c r="AF49" s="60">
        <f>I1SA!$H$35+27*(100-I1SA!$H$35)/30</f>
        <v>94</v>
      </c>
      <c r="AG49" s="61">
        <f t="shared" si="6"/>
        <v>88.1</v>
      </c>
      <c r="AH49" s="65"/>
      <c r="AI49" s="58">
        <v>1</v>
      </c>
      <c r="AJ49" s="59">
        <v>14</v>
      </c>
      <c r="AK49" s="65"/>
      <c r="AL49" s="60">
        <f>ROUNDDOWN(I1SA!$H$30*AF49/500,1)*5</f>
        <v>37.5</v>
      </c>
      <c r="AM49" s="341">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4"/>
      <c r="V50" s="363"/>
      <c r="W50" s="60"/>
      <c r="X50" s="60"/>
      <c r="Y50" s="65"/>
      <c r="Z50" s="348"/>
      <c r="AA50" s="348"/>
      <c r="AB50" s="46"/>
      <c r="AC50" s="81" t="s">
        <v>22</v>
      </c>
      <c r="AD50" s="69">
        <v>13</v>
      </c>
      <c r="AE50" s="70"/>
      <c r="AF50" s="82">
        <f>I1SA!$H$35+24*(100-I1SA!$H$35)/30</f>
        <v>88</v>
      </c>
      <c r="AG50" s="83">
        <f t="shared" si="6"/>
        <v>82.1</v>
      </c>
      <c r="AH50" s="65"/>
      <c r="AI50" s="81" t="s">
        <v>22</v>
      </c>
      <c r="AJ50" s="69">
        <v>13</v>
      </c>
      <c r="AK50" s="70"/>
      <c r="AL50" s="60">
        <f>ROUNDDOWN(I1SA!$H$30*AF50/500,1)*5</f>
        <v>35</v>
      </c>
      <c r="AM50" s="341">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4"/>
      <c r="V51" s="363"/>
      <c r="W51" s="60"/>
      <c r="X51" s="60"/>
      <c r="Y51" s="65"/>
      <c r="Z51" s="348"/>
      <c r="AA51" s="348"/>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41">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4"/>
      <c r="V52" s="363"/>
      <c r="W52" s="60"/>
      <c r="X52" s="60"/>
      <c r="Y52" s="65"/>
      <c r="Z52" s="348"/>
      <c r="AA52" s="348"/>
      <c r="AB52" s="46"/>
      <c r="AC52" s="58">
        <v>2</v>
      </c>
      <c r="AD52" s="59">
        <v>11</v>
      </c>
      <c r="AE52" s="65"/>
      <c r="AF52" s="60">
        <f>I1SA!$H$35+18*(100-I1SA!$H$35)/30</f>
        <v>76</v>
      </c>
      <c r="AG52" s="61">
        <f t="shared" si="6"/>
        <v>70.099999999999994</v>
      </c>
      <c r="AH52" s="65"/>
      <c r="AI52" s="58">
        <v>2</v>
      </c>
      <c r="AJ52" s="59">
        <v>11</v>
      </c>
      <c r="AK52" s="65"/>
      <c r="AL52" s="60">
        <f>ROUNDDOWN(I1SA!$H$30*AF52/500,1)*5</f>
        <v>30</v>
      </c>
      <c r="AM52" s="341">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4"/>
      <c r="V53" s="363"/>
      <c r="W53" s="60"/>
      <c r="X53" s="60"/>
      <c r="Y53" s="65"/>
      <c r="Z53" s="348"/>
      <c r="AA53" s="348"/>
      <c r="AB53" s="46"/>
      <c r="AC53" s="81" t="s">
        <v>22</v>
      </c>
      <c r="AD53" s="69">
        <v>10</v>
      </c>
      <c r="AE53" s="70"/>
      <c r="AF53" s="82">
        <f>I1SA!$H$35+15*(100-I1SA!$H$35)/30</f>
        <v>70</v>
      </c>
      <c r="AG53" s="83">
        <f t="shared" si="6"/>
        <v>64.099999999999994</v>
      </c>
      <c r="AH53" s="65"/>
      <c r="AI53" s="81" t="s">
        <v>22</v>
      </c>
      <c r="AJ53" s="69">
        <v>10</v>
      </c>
      <c r="AK53" s="70"/>
      <c r="AL53" s="60">
        <f>ROUNDDOWN(I1SA!$H$30*AF53/500,1)*5</f>
        <v>28</v>
      </c>
      <c r="AM53" s="341">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4"/>
      <c r="V54" s="363"/>
      <c r="W54" s="60"/>
      <c r="X54" s="60"/>
      <c r="Y54" s="65"/>
      <c r="Z54" s="348"/>
      <c r="AA54" s="348"/>
      <c r="AB54" s="46"/>
      <c r="AC54" s="78" t="s">
        <v>50</v>
      </c>
      <c r="AD54" s="59">
        <v>9</v>
      </c>
      <c r="AE54" s="65"/>
      <c r="AF54" s="60">
        <f>I1SA!$H$35+12*(100-I1SA!$H$35)/30</f>
        <v>64</v>
      </c>
      <c r="AG54" s="61">
        <f t="shared" si="6"/>
        <v>60.1</v>
      </c>
      <c r="AH54" s="65"/>
      <c r="AI54" s="78" t="s">
        <v>50</v>
      </c>
      <c r="AJ54" s="59">
        <v>9</v>
      </c>
      <c r="AK54" s="65"/>
      <c r="AL54" s="60">
        <f>ROUNDDOWN(I1SA!$H$30*AF54/500,1)*5</f>
        <v>25.5</v>
      </c>
      <c r="AM54" s="341">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4"/>
      <c r="V55" s="363"/>
      <c r="W55" s="60"/>
      <c r="X55" s="60"/>
      <c r="Y55" s="65"/>
      <c r="Z55" s="348"/>
      <c r="AA55" s="348"/>
      <c r="AB55" s="46"/>
      <c r="AC55" s="58">
        <v>3</v>
      </c>
      <c r="AD55" s="59">
        <v>8</v>
      </c>
      <c r="AE55" s="65"/>
      <c r="AF55" s="60">
        <f>I1SA!$H$35+10*(100-I1SA!$H$35)/30</f>
        <v>60</v>
      </c>
      <c r="AG55" s="61">
        <f t="shared" si="6"/>
        <v>56.1</v>
      </c>
      <c r="AH55" s="65"/>
      <c r="AI55" s="58">
        <v>3</v>
      </c>
      <c r="AJ55" s="59">
        <v>8</v>
      </c>
      <c r="AK55" s="65"/>
      <c r="AL55" s="60">
        <f>ROUNDDOWN(I1SA!$H$30*AF55/500,1)*5</f>
        <v>24</v>
      </c>
      <c r="AM55" s="341">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4"/>
      <c r="V56" s="363"/>
      <c r="W56" s="60"/>
      <c r="X56" s="60"/>
      <c r="Y56" s="65"/>
      <c r="Z56" s="348"/>
      <c r="AA56" s="348"/>
      <c r="AB56" s="46"/>
      <c r="AC56" s="81" t="s">
        <v>22</v>
      </c>
      <c r="AD56" s="69">
        <v>7</v>
      </c>
      <c r="AE56" s="70"/>
      <c r="AF56" s="82">
        <f>I1SA!$H$35+8*(100-I1SA!$H$35)/30</f>
        <v>56</v>
      </c>
      <c r="AG56" s="83">
        <f t="shared" si="6"/>
        <v>52.1</v>
      </c>
      <c r="AH56" s="65"/>
      <c r="AI56" s="81" t="s">
        <v>22</v>
      </c>
      <c r="AJ56" s="69">
        <v>7</v>
      </c>
      <c r="AK56" s="70"/>
      <c r="AL56" s="60">
        <f>ROUNDDOWN(I1SA!$H$30*AF56/500,1)*5</f>
        <v>22</v>
      </c>
      <c r="AM56" s="341">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4"/>
      <c r="V57" s="363"/>
      <c r="W57" s="60"/>
      <c r="X57" s="60"/>
      <c r="Y57" s="65"/>
      <c r="Z57" s="348"/>
      <c r="AA57" s="348"/>
      <c r="AB57" s="46"/>
      <c r="AC57" s="78" t="s">
        <v>50</v>
      </c>
      <c r="AD57" s="59">
        <v>6</v>
      </c>
      <c r="AE57" s="65"/>
      <c r="AF57" s="60">
        <f>I1SA!$H$35+6*(100-I1SA!$H$35)/30</f>
        <v>52</v>
      </c>
      <c r="AG57" s="61">
        <f t="shared" si="6"/>
        <v>48.1</v>
      </c>
      <c r="AH57" s="65"/>
      <c r="AI57" s="78" t="s">
        <v>50</v>
      </c>
      <c r="AJ57" s="59">
        <v>6</v>
      </c>
      <c r="AK57" s="65"/>
      <c r="AL57" s="60">
        <f>ROUNDDOWN(I1SA!$H$30*AF57/500,1)*5</f>
        <v>20.5</v>
      </c>
      <c r="AM57" s="341">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4"/>
      <c r="V58" s="363"/>
      <c r="W58" s="60"/>
      <c r="X58" s="60"/>
      <c r="Y58" s="65"/>
      <c r="Z58" s="348"/>
      <c r="AA58" s="348"/>
      <c r="AB58" s="46"/>
      <c r="AC58" s="58">
        <v>4</v>
      </c>
      <c r="AD58" s="59">
        <v>5</v>
      </c>
      <c r="AE58" s="65"/>
      <c r="AF58" s="60">
        <f>I1SA!$H$35+4*(100-I1SA!$H$35)/30</f>
        <v>48</v>
      </c>
      <c r="AG58" s="61">
        <f t="shared" si="6"/>
        <v>44.1</v>
      </c>
      <c r="AH58" s="65"/>
      <c r="AI58" s="58">
        <v>4</v>
      </c>
      <c r="AJ58" s="59">
        <v>5</v>
      </c>
      <c r="AK58" s="65"/>
      <c r="AL58" s="60">
        <f>ROUNDDOWN(I1SA!$H$30*AF58/500,1)*5</f>
        <v>19</v>
      </c>
      <c r="AM58" s="341">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4"/>
      <c r="V59" s="363"/>
      <c r="W59" s="60"/>
      <c r="X59" s="60"/>
      <c r="Y59" s="65"/>
      <c r="Z59" s="348"/>
      <c r="AA59" s="348"/>
      <c r="AB59" s="46"/>
      <c r="AC59" s="81" t="s">
        <v>22</v>
      </c>
      <c r="AD59" s="69">
        <v>4</v>
      </c>
      <c r="AE59" s="70"/>
      <c r="AF59" s="82">
        <f>I1SA!$H$35+2*(100-I1SA!$H$35)/30</f>
        <v>44</v>
      </c>
      <c r="AG59" s="83">
        <f t="shared" si="6"/>
        <v>40.1</v>
      </c>
      <c r="AH59" s="65"/>
      <c r="AI59" s="81" t="s">
        <v>22</v>
      </c>
      <c r="AJ59" s="69">
        <v>4</v>
      </c>
      <c r="AK59" s="70"/>
      <c r="AL59" s="60">
        <f>ROUNDDOWN(I1SA!$H$30*AF59/500,1)*5</f>
        <v>17.5</v>
      </c>
      <c r="AM59" s="341">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4"/>
      <c r="V60" s="363"/>
      <c r="W60" s="60"/>
      <c r="X60" s="60"/>
      <c r="Y60" s="65"/>
      <c r="Z60" s="348"/>
      <c r="AA60" s="348"/>
      <c r="AB60" s="46"/>
      <c r="AC60" s="78" t="s">
        <v>50</v>
      </c>
      <c r="AD60" s="59">
        <v>3</v>
      </c>
      <c r="AE60" s="65"/>
      <c r="AF60" s="60">
        <f>I1SA!$H$35</f>
        <v>40</v>
      </c>
      <c r="AG60" s="61">
        <f>AF61+0.01</f>
        <v>33.343333333333334</v>
      </c>
      <c r="AH60" s="65"/>
      <c r="AI60" s="78" t="s">
        <v>50</v>
      </c>
      <c r="AJ60" s="59">
        <v>3</v>
      </c>
      <c r="AK60" s="65"/>
      <c r="AL60" s="60">
        <f>ROUNDDOWN(I1SA!$H$30*AF60/500,1)*5</f>
        <v>16</v>
      </c>
      <c r="AM60" s="341">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4"/>
      <c r="V61" s="363"/>
      <c r="W61" s="60"/>
      <c r="X61" s="60"/>
      <c r="Y61" s="65"/>
      <c r="Z61" s="348"/>
      <c r="AA61" s="348"/>
      <c r="AB61" s="46"/>
      <c r="AC61" s="58">
        <v>5</v>
      </c>
      <c r="AD61" s="59">
        <v>2</v>
      </c>
      <c r="AE61" s="65"/>
      <c r="AF61" s="60">
        <f>AG62+2*(AF60-AG62)/3</f>
        <v>33.333333333333336</v>
      </c>
      <c r="AG61" s="61">
        <f>AF62+0.01</f>
        <v>26.676666666666669</v>
      </c>
      <c r="AH61" s="65"/>
      <c r="AI61" s="58">
        <v>5</v>
      </c>
      <c r="AJ61" s="59">
        <v>2</v>
      </c>
      <c r="AK61" s="65"/>
      <c r="AL61" s="60">
        <f>ROUNDDOWN(I1SA!$H$30*AF61/500,1)*5</f>
        <v>13</v>
      </c>
      <c r="AM61" s="341">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4"/>
      <c r="V62" s="363"/>
      <c r="W62" s="60"/>
      <c r="X62" s="373"/>
      <c r="Y62" s="65"/>
      <c r="Z62" s="348"/>
      <c r="AA62" s="348"/>
      <c r="AB62" s="46"/>
      <c r="AC62" s="81" t="s">
        <v>22</v>
      </c>
      <c r="AD62" s="69">
        <v>1</v>
      </c>
      <c r="AE62" s="70"/>
      <c r="AF62" s="82">
        <f>AG62+(AF60-AG62)/3</f>
        <v>26.666666666666668</v>
      </c>
      <c r="AG62" s="83">
        <f>I1SA!$H$34</f>
        <v>20</v>
      </c>
      <c r="AH62" s="65"/>
      <c r="AI62" s="81" t="s">
        <v>22</v>
      </c>
      <c r="AJ62" s="69">
        <v>1</v>
      </c>
      <c r="AK62" s="70"/>
      <c r="AL62" s="60">
        <f>ROUNDDOWN(I1SA!$H$30*AF62/500,1)*5</f>
        <v>10.5</v>
      </c>
      <c r="AM62" s="349">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3"/>
      <c r="V63" s="363"/>
      <c r="W63" s="60"/>
      <c r="X63" s="60"/>
      <c r="Y63" s="65"/>
      <c r="Z63" s="348"/>
      <c r="AA63" s="348"/>
      <c r="AB63" s="46"/>
      <c r="AC63" s="89">
        <v>6</v>
      </c>
      <c r="AD63" s="90">
        <v>0</v>
      </c>
      <c r="AE63" s="91"/>
      <c r="AF63" s="96">
        <f>I1SA!$H$34-0.1</f>
        <v>19.899999999999999</v>
      </c>
      <c r="AG63" s="97">
        <v>0</v>
      </c>
      <c r="AH63" s="65"/>
      <c r="AI63" s="89">
        <v>6</v>
      </c>
      <c r="AJ63" s="90">
        <v>0</v>
      </c>
      <c r="AK63" s="91"/>
      <c r="AL63" s="96">
        <f>AM62-0.5</f>
        <v>7.5</v>
      </c>
      <c r="AM63" s="350">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7" t="s">
        <v>69</v>
      </c>
      <c r="U102" s="47"/>
      <c r="V102" s="48"/>
      <c r="W102" s="581" t="s">
        <v>39</v>
      </c>
      <c r="X102" s="582"/>
      <c r="Y102" s="591" t="s">
        <v>32</v>
      </c>
      <c r="Z102" s="589" t="s">
        <v>40</v>
      </c>
      <c r="AA102" s="590"/>
      <c r="AB102" s="46"/>
      <c r="AC102" s="49" t="s">
        <v>17</v>
      </c>
      <c r="AD102" s="50" t="s">
        <v>32</v>
      </c>
      <c r="AE102" s="51"/>
      <c r="AF102" s="587" t="s">
        <v>41</v>
      </c>
      <c r="AG102" s="588"/>
      <c r="AH102" s="52"/>
      <c r="AI102" s="49" t="s">
        <v>17</v>
      </c>
      <c r="AJ102" s="50" t="s">
        <v>32</v>
      </c>
      <c r="AK102" s="53"/>
      <c r="AL102" s="578" t="s">
        <v>42</v>
      </c>
      <c r="AM102" s="579"/>
      <c r="AN102" s="54" t="s">
        <v>43</v>
      </c>
    </row>
    <row r="103" spans="4:40" ht="12.75" customHeight="1" x14ac:dyDescent="0.2">
      <c r="U103" s="55" t="s">
        <v>44</v>
      </c>
      <c r="V103" s="41" t="s">
        <v>43</v>
      </c>
      <c r="W103" s="583" t="s">
        <v>42</v>
      </c>
      <c r="X103" s="584"/>
      <c r="Y103" s="592"/>
      <c r="Z103" s="585" t="s">
        <v>45</v>
      </c>
      <c r="AA103" s="586"/>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92"/>
      <c r="Z104" s="585" t="s">
        <v>49</v>
      </c>
      <c r="AA104" s="586"/>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93"/>
      <c r="Z105" s="115"/>
      <c r="AA105" s="63"/>
      <c r="AB105" s="65"/>
      <c r="AC105" s="68"/>
      <c r="AD105" s="69"/>
      <c r="AE105" s="70"/>
      <c r="AF105" s="76"/>
      <c r="AG105" s="77"/>
      <c r="AH105" s="65"/>
      <c r="AI105" s="78" t="s">
        <v>50</v>
      </c>
      <c r="AJ105" s="59">
        <v>15</v>
      </c>
      <c r="AK105" s="65"/>
      <c r="AL105" s="60">
        <f>I2SA!$H$30</f>
        <v>40</v>
      </c>
      <c r="AM105" s="341">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8">
        <f>I2SA!$H$30</f>
        <v>40</v>
      </c>
      <c r="X106" s="341">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41">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8">
        <f t="shared" ref="W107:W121" si="12">W106-V106</f>
        <v>38</v>
      </c>
      <c r="X107" s="341">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41">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9">
        <f t="shared" si="12"/>
        <v>36</v>
      </c>
      <c r="X108" s="341">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41">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8">
        <f t="shared" si="12"/>
        <v>34</v>
      </c>
      <c r="X109" s="341">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41">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8">
        <f t="shared" si="12"/>
        <v>32</v>
      </c>
      <c r="X110" s="341">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41">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9">
        <f t="shared" si="12"/>
        <v>30</v>
      </c>
      <c r="X111" s="341">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41">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8">
        <f t="shared" si="12"/>
        <v>28</v>
      </c>
      <c r="X112" s="341">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41">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8">
        <f t="shared" si="12"/>
        <v>26</v>
      </c>
      <c r="X113" s="341">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41">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9">
        <f t="shared" si="12"/>
        <v>24</v>
      </c>
      <c r="X114" s="341">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41">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8">
        <f t="shared" si="12"/>
        <v>22</v>
      </c>
      <c r="X115" s="341">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41">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8">
        <f t="shared" si="12"/>
        <v>20</v>
      </c>
      <c r="X116" s="341">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41">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9">
        <f t="shared" si="12"/>
        <v>18</v>
      </c>
      <c r="X117" s="341">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41">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8">
        <f t="shared" si="12"/>
        <v>16</v>
      </c>
      <c r="X118" s="341">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41">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8">
        <f t="shared" si="12"/>
        <v>13</v>
      </c>
      <c r="X119" s="341">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9">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9">
        <f t="shared" si="12"/>
        <v>10.5</v>
      </c>
      <c r="X120" s="341">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50">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2">
        <f t="shared" si="12"/>
        <v>7.5</v>
      </c>
      <c r="X121" s="350">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7">
        <f t="shared" ref="V124:V139" si="14">+X124</f>
        <v>0</v>
      </c>
      <c r="W124" s="347">
        <f>+W121</f>
        <v>7.5</v>
      </c>
      <c r="X124" s="347">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7">
        <f t="shared" si="14"/>
        <v>8</v>
      </c>
      <c r="W125" s="347">
        <f>+W120</f>
        <v>10.5</v>
      </c>
      <c r="X125" s="347">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7">
        <f t="shared" si="14"/>
        <v>11</v>
      </c>
      <c r="W126" s="347">
        <f>+W119</f>
        <v>13</v>
      </c>
      <c r="X126" s="347">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7">
        <f t="shared" si="14"/>
        <v>13.5</v>
      </c>
      <c r="W127" s="347">
        <f>+W118</f>
        <v>16</v>
      </c>
      <c r="X127" s="347">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7">
        <f t="shared" si="14"/>
        <v>16.5</v>
      </c>
      <c r="W128" s="347">
        <f>+W117</f>
        <v>18</v>
      </c>
      <c r="X128" s="347">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7">
        <f t="shared" si="14"/>
        <v>18.5</v>
      </c>
      <c r="W129" s="347">
        <f>+W116</f>
        <v>20</v>
      </c>
      <c r="X129" s="347">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7">
        <f t="shared" si="14"/>
        <v>20.5</v>
      </c>
      <c r="W130" s="347">
        <f>+W115</f>
        <v>22</v>
      </c>
      <c r="X130" s="347">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7">
        <f t="shared" si="14"/>
        <v>22.5</v>
      </c>
      <c r="W131" s="347">
        <f>+W114</f>
        <v>24</v>
      </c>
      <c r="X131" s="347">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7">
        <f t="shared" si="14"/>
        <v>24.5</v>
      </c>
      <c r="W132" s="347">
        <f>+W113</f>
        <v>26</v>
      </c>
      <c r="X132" s="347">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7">
        <f t="shared" si="14"/>
        <v>26.5</v>
      </c>
      <c r="W133" s="347">
        <f>+W112</f>
        <v>28</v>
      </c>
      <c r="X133" s="347">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7">
        <f t="shared" si="14"/>
        <v>28.5</v>
      </c>
      <c r="W134" s="347">
        <f>+W111</f>
        <v>30</v>
      </c>
      <c r="X134" s="347">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7">
        <f t="shared" si="14"/>
        <v>30.5</v>
      </c>
      <c r="W135" s="347">
        <f>+W110</f>
        <v>32</v>
      </c>
      <c r="X135" s="347">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7">
        <f t="shared" si="14"/>
        <v>32.5</v>
      </c>
      <c r="W136" s="347">
        <f>+W109</f>
        <v>34</v>
      </c>
      <c r="X136" s="347">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7">
        <f t="shared" si="14"/>
        <v>34.5</v>
      </c>
      <c r="W137" s="347">
        <f>+W108</f>
        <v>36</v>
      </c>
      <c r="X137" s="347">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7">
        <f t="shared" si="14"/>
        <v>36.5</v>
      </c>
      <c r="W138" s="347">
        <f>+W107</f>
        <v>38</v>
      </c>
      <c r="X138" s="347">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7">
        <f t="shared" si="14"/>
        <v>38.5</v>
      </c>
      <c r="W139" s="347">
        <f>+W106</f>
        <v>40</v>
      </c>
      <c r="X139" s="347">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8"/>
      <c r="V144" s="363"/>
      <c r="W144" s="580"/>
      <c r="X144" s="580"/>
      <c r="Y144" s="65"/>
      <c r="Z144" s="580"/>
      <c r="AA144" s="580"/>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4"/>
      <c r="V145" s="363"/>
      <c r="W145" s="584"/>
      <c r="X145" s="584"/>
      <c r="Y145" s="65"/>
      <c r="Z145" s="580"/>
      <c r="AA145" s="580"/>
      <c r="AB145" s="46"/>
      <c r="AC145" s="49" t="s">
        <v>17</v>
      </c>
      <c r="AD145" s="50" t="s">
        <v>32</v>
      </c>
      <c r="AE145" s="51"/>
      <c r="AF145" s="587" t="s">
        <v>41</v>
      </c>
      <c r="AG145" s="588"/>
      <c r="AH145" s="52"/>
      <c r="AI145" s="49" t="s">
        <v>17</v>
      </c>
      <c r="AJ145" s="50" t="s">
        <v>32</v>
      </c>
      <c r="AK145" s="53"/>
      <c r="AL145" s="578" t="s">
        <v>42</v>
      </c>
      <c r="AM145" s="579"/>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5"/>
      <c r="V146" s="363"/>
      <c r="W146" s="348"/>
      <c r="X146" s="348"/>
      <c r="Y146" s="65"/>
      <c r="Z146" s="580"/>
      <c r="AA146" s="580"/>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3"/>
      <c r="W147" s="348"/>
      <c r="X147" s="348"/>
      <c r="Y147" s="65"/>
      <c r="Z147" s="348"/>
      <c r="AA147" s="348"/>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4"/>
      <c r="V148" s="363"/>
      <c r="W148" s="79"/>
      <c r="X148" s="348"/>
      <c r="Y148" s="65"/>
      <c r="Z148" s="348"/>
      <c r="AA148" s="348"/>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41">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4"/>
      <c r="V149" s="363"/>
      <c r="W149" s="348"/>
      <c r="X149" s="348"/>
      <c r="Y149" s="65"/>
      <c r="Z149" s="348"/>
      <c r="AA149" s="348"/>
      <c r="AB149" s="46"/>
      <c r="AC149" s="58">
        <v>1</v>
      </c>
      <c r="AD149" s="59">
        <v>14</v>
      </c>
      <c r="AE149" s="65"/>
      <c r="AF149" s="60">
        <f>I2SA!$H$35+27*(100-I2SA!$H$35)/30</f>
        <v>94</v>
      </c>
      <c r="AG149" s="61">
        <f t="shared" si="15"/>
        <v>88.1</v>
      </c>
      <c r="AH149" s="65"/>
      <c r="AI149" s="58">
        <v>1</v>
      </c>
      <c r="AJ149" s="59">
        <v>14</v>
      </c>
      <c r="AK149" s="65"/>
      <c r="AL149" s="60">
        <f>ROUNDDOWN(I2SA!$H$30*AF149/500,1)*5</f>
        <v>37.5</v>
      </c>
      <c r="AM149" s="341">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4"/>
      <c r="V150" s="363"/>
      <c r="W150" s="348"/>
      <c r="X150" s="348"/>
      <c r="Y150" s="65"/>
      <c r="Z150" s="348"/>
      <c r="AA150" s="348"/>
      <c r="AB150" s="46"/>
      <c r="AC150" s="81" t="s">
        <v>22</v>
      </c>
      <c r="AD150" s="69">
        <v>13</v>
      </c>
      <c r="AE150" s="70"/>
      <c r="AF150" s="82">
        <f>I2SA!$H$35+24*(100-I2SA!$H$35)/30</f>
        <v>88</v>
      </c>
      <c r="AG150" s="83">
        <f t="shared" si="15"/>
        <v>82.1</v>
      </c>
      <c r="AH150" s="65"/>
      <c r="AI150" s="81" t="s">
        <v>22</v>
      </c>
      <c r="AJ150" s="69">
        <v>13</v>
      </c>
      <c r="AK150" s="70"/>
      <c r="AL150" s="60">
        <f>ROUNDDOWN(I2SA!$H$30*AF150/500,1)*5</f>
        <v>35</v>
      </c>
      <c r="AM150" s="341">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4"/>
      <c r="V151" s="363"/>
      <c r="W151" s="348"/>
      <c r="X151" s="348"/>
      <c r="Y151" s="65"/>
      <c r="Z151" s="348"/>
      <c r="AA151" s="348"/>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41">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4"/>
      <c r="V152" s="363"/>
      <c r="W152" s="348"/>
      <c r="X152" s="348"/>
      <c r="Y152" s="65"/>
      <c r="Z152" s="348"/>
      <c r="AA152" s="348"/>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41">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4"/>
      <c r="V153" s="363"/>
      <c r="W153" s="348"/>
      <c r="X153" s="348"/>
      <c r="Y153" s="65"/>
      <c r="Z153" s="348"/>
      <c r="AA153" s="348"/>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41">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4"/>
      <c r="V154" s="363"/>
      <c r="W154" s="348"/>
      <c r="X154" s="348"/>
      <c r="Y154" s="65"/>
      <c r="Z154" s="348"/>
      <c r="AA154" s="348"/>
      <c r="AB154" s="46"/>
      <c r="AC154" s="78" t="s">
        <v>50</v>
      </c>
      <c r="AD154" s="59">
        <v>9</v>
      </c>
      <c r="AE154" s="65"/>
      <c r="AF154" s="60">
        <f>I2SA!$H$35+12*(100-I2SA!$H$35)/30</f>
        <v>64</v>
      </c>
      <c r="AG154" s="61">
        <f t="shared" si="15"/>
        <v>60.1</v>
      </c>
      <c r="AH154" s="65"/>
      <c r="AI154" s="78" t="s">
        <v>50</v>
      </c>
      <c r="AJ154" s="59">
        <v>9</v>
      </c>
      <c r="AK154" s="65"/>
      <c r="AL154" s="60">
        <f>ROUNDDOWN(I2SA!$H$30*AF154/500,1)*5</f>
        <v>25.5</v>
      </c>
      <c r="AM154" s="341">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4"/>
      <c r="V155" s="363"/>
      <c r="W155" s="348"/>
      <c r="X155" s="348"/>
      <c r="Y155" s="65"/>
      <c r="Z155" s="348"/>
      <c r="AA155" s="348"/>
      <c r="AB155" s="46"/>
      <c r="AC155" s="58">
        <v>3</v>
      </c>
      <c r="AD155" s="59">
        <v>8</v>
      </c>
      <c r="AE155" s="65"/>
      <c r="AF155" s="60">
        <f>I2SA!$H$35+10*(100-I2SA!$H$35)/30</f>
        <v>60</v>
      </c>
      <c r="AG155" s="61">
        <f t="shared" si="15"/>
        <v>56.1</v>
      </c>
      <c r="AH155" s="65"/>
      <c r="AI155" s="58">
        <v>3</v>
      </c>
      <c r="AJ155" s="59">
        <v>8</v>
      </c>
      <c r="AK155" s="65"/>
      <c r="AL155" s="60">
        <f>ROUNDDOWN(I2SA!$H$30*AF155/500,1)*5</f>
        <v>24</v>
      </c>
      <c r="AM155" s="341">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4"/>
      <c r="V156" s="363"/>
      <c r="W156" s="348"/>
      <c r="X156" s="348"/>
      <c r="Y156" s="65"/>
      <c r="Z156" s="348"/>
      <c r="AA156" s="348"/>
      <c r="AB156" s="46"/>
      <c r="AC156" s="81" t="s">
        <v>22</v>
      </c>
      <c r="AD156" s="69">
        <v>7</v>
      </c>
      <c r="AE156" s="70"/>
      <c r="AF156" s="82">
        <f>I2SA!$H$35+8*(100-I2SA!$H$35)/30</f>
        <v>56</v>
      </c>
      <c r="AG156" s="83">
        <f t="shared" si="15"/>
        <v>52.1</v>
      </c>
      <c r="AH156" s="65"/>
      <c r="AI156" s="81" t="s">
        <v>22</v>
      </c>
      <c r="AJ156" s="69">
        <v>7</v>
      </c>
      <c r="AK156" s="70"/>
      <c r="AL156" s="60">
        <f>ROUNDDOWN(I2SA!$H$30*AF156/500,1)*5</f>
        <v>22</v>
      </c>
      <c r="AM156" s="341">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4"/>
      <c r="V157" s="363"/>
      <c r="W157" s="348"/>
      <c r="X157" s="348"/>
      <c r="Y157" s="65"/>
      <c r="Z157" s="348"/>
      <c r="AA157" s="348"/>
      <c r="AB157" s="46"/>
      <c r="AC157" s="78" t="s">
        <v>50</v>
      </c>
      <c r="AD157" s="59">
        <v>6</v>
      </c>
      <c r="AE157" s="65"/>
      <c r="AF157" s="60">
        <f>I2SA!$H$35+6*(100-I2SA!$H$35)/30</f>
        <v>52</v>
      </c>
      <c r="AG157" s="61">
        <f t="shared" si="15"/>
        <v>48.1</v>
      </c>
      <c r="AH157" s="65"/>
      <c r="AI157" s="78" t="s">
        <v>50</v>
      </c>
      <c r="AJ157" s="59">
        <v>6</v>
      </c>
      <c r="AK157" s="65"/>
      <c r="AL157" s="60">
        <f>ROUNDDOWN(I2SA!$H$30*AF157/500,1)*5</f>
        <v>20.5</v>
      </c>
      <c r="AM157" s="341">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4"/>
      <c r="V158" s="363"/>
      <c r="W158" s="348"/>
      <c r="X158" s="348"/>
      <c r="Y158" s="65"/>
      <c r="Z158" s="348"/>
      <c r="AA158" s="348"/>
      <c r="AB158" s="46"/>
      <c r="AC158" s="58">
        <v>4</v>
      </c>
      <c r="AD158" s="59">
        <v>5</v>
      </c>
      <c r="AE158" s="65"/>
      <c r="AF158" s="60">
        <f>I2SA!$H$35+4*(100-I2SA!$H$35)/30</f>
        <v>48</v>
      </c>
      <c r="AG158" s="61">
        <f t="shared" si="15"/>
        <v>44.1</v>
      </c>
      <c r="AH158" s="65"/>
      <c r="AI158" s="58">
        <v>4</v>
      </c>
      <c r="AJ158" s="59">
        <v>5</v>
      </c>
      <c r="AK158" s="65"/>
      <c r="AL158" s="60">
        <f>ROUNDDOWN(I2SA!$H$30*AF158/500,1)*5</f>
        <v>19</v>
      </c>
      <c r="AM158" s="341">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4"/>
      <c r="V159" s="363"/>
      <c r="W159" s="348"/>
      <c r="X159" s="348"/>
      <c r="Y159" s="65"/>
      <c r="Z159" s="348"/>
      <c r="AA159" s="348"/>
      <c r="AB159" s="46"/>
      <c r="AC159" s="81" t="s">
        <v>22</v>
      </c>
      <c r="AD159" s="69">
        <v>4</v>
      </c>
      <c r="AE159" s="70"/>
      <c r="AF159" s="82">
        <f>I2SA!$H$35+2*(100-I2SA!$H$35)/30</f>
        <v>44</v>
      </c>
      <c r="AG159" s="83">
        <f t="shared" si="15"/>
        <v>40.1</v>
      </c>
      <c r="AH159" s="65"/>
      <c r="AI159" s="81" t="s">
        <v>22</v>
      </c>
      <c r="AJ159" s="69">
        <v>4</v>
      </c>
      <c r="AK159" s="70"/>
      <c r="AL159" s="60">
        <f>ROUNDDOWN(I2SA!$H$30*AF159/500,1)*5</f>
        <v>17.5</v>
      </c>
      <c r="AM159" s="341">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4"/>
      <c r="V160" s="363"/>
      <c r="W160" s="348"/>
      <c r="X160" s="348"/>
      <c r="Y160" s="65"/>
      <c r="Z160" s="348"/>
      <c r="AA160" s="348"/>
      <c r="AB160" s="46"/>
      <c r="AC160" s="78" t="s">
        <v>50</v>
      </c>
      <c r="AD160" s="59">
        <v>3</v>
      </c>
      <c r="AE160" s="65"/>
      <c r="AF160" s="60">
        <f>I2SA!$H$35</f>
        <v>40</v>
      </c>
      <c r="AG160" s="61">
        <f>AF161+0.01</f>
        <v>33.343333333333334</v>
      </c>
      <c r="AH160" s="65"/>
      <c r="AI160" s="78" t="s">
        <v>50</v>
      </c>
      <c r="AJ160" s="59">
        <v>3</v>
      </c>
      <c r="AK160" s="65"/>
      <c r="AL160" s="60">
        <f>ROUNDDOWN(I2SA!$H$30*AF160/500,1)*5</f>
        <v>16</v>
      </c>
      <c r="AM160" s="341">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4"/>
      <c r="V161" s="363"/>
      <c r="W161" s="348"/>
      <c r="X161" s="348"/>
      <c r="Y161" s="65"/>
      <c r="Z161" s="348"/>
      <c r="AA161" s="348"/>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41">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4"/>
      <c r="V162" s="363"/>
      <c r="W162" s="348"/>
      <c r="X162" s="363"/>
      <c r="Y162" s="65"/>
      <c r="Z162" s="348"/>
      <c r="AA162" s="348"/>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9">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3"/>
      <c r="V163" s="363"/>
      <c r="W163" s="348"/>
      <c r="X163" s="348"/>
      <c r="Y163" s="65"/>
      <c r="Z163" s="348"/>
      <c r="AA163" s="348"/>
      <c r="AB163" s="46"/>
      <c r="AC163" s="89">
        <v>6</v>
      </c>
      <c r="AD163" s="90">
        <v>0</v>
      </c>
      <c r="AE163" s="91"/>
      <c r="AF163" s="96">
        <f>I2SA!$H$34-0.1</f>
        <v>19.899999999999999</v>
      </c>
      <c r="AG163" s="97">
        <v>0</v>
      </c>
      <c r="AH163" s="65"/>
      <c r="AI163" s="89">
        <v>6</v>
      </c>
      <c r="AJ163" s="90">
        <v>0</v>
      </c>
      <c r="AK163" s="91"/>
      <c r="AL163" s="96">
        <f>AM162-0.5</f>
        <v>7.5</v>
      </c>
      <c r="AM163" s="350">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7" t="s">
        <v>70</v>
      </c>
      <c r="U202" s="47"/>
      <c r="V202" s="48"/>
      <c r="W202" s="581" t="s">
        <v>39</v>
      </c>
      <c r="X202" s="582"/>
      <c r="Y202" s="591" t="s">
        <v>32</v>
      </c>
      <c r="Z202" s="589" t="s">
        <v>40</v>
      </c>
      <c r="AA202" s="590"/>
      <c r="AB202" s="46"/>
      <c r="AC202" s="49" t="s">
        <v>17</v>
      </c>
      <c r="AD202" s="50" t="s">
        <v>32</v>
      </c>
      <c r="AE202" s="51"/>
      <c r="AF202" s="587" t="s">
        <v>41</v>
      </c>
      <c r="AG202" s="588"/>
      <c r="AH202" s="52"/>
      <c r="AI202" s="49" t="s">
        <v>17</v>
      </c>
      <c r="AJ202" s="50" t="s">
        <v>32</v>
      </c>
      <c r="AK202" s="53"/>
      <c r="AL202" s="578" t="s">
        <v>42</v>
      </c>
      <c r="AM202" s="579"/>
      <c r="AN202" s="54" t="s">
        <v>43</v>
      </c>
    </row>
    <row r="203" spans="20:40" ht="12.75" customHeight="1" x14ac:dyDescent="0.2">
      <c r="U203" s="55" t="s">
        <v>44</v>
      </c>
      <c r="V203" s="41" t="s">
        <v>43</v>
      </c>
      <c r="W203" s="583" t="s">
        <v>42</v>
      </c>
      <c r="X203" s="584"/>
      <c r="Y203" s="592"/>
      <c r="Z203" s="585" t="s">
        <v>45</v>
      </c>
      <c r="AA203" s="586"/>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92"/>
      <c r="Z204" s="585" t="s">
        <v>49</v>
      </c>
      <c r="AA204" s="586"/>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93"/>
      <c r="Z205" s="115"/>
      <c r="AA205" s="63"/>
      <c r="AB205" s="65"/>
      <c r="AC205" s="68"/>
      <c r="AD205" s="69"/>
      <c r="AE205" s="70"/>
      <c r="AF205" s="76"/>
      <c r="AG205" s="77"/>
      <c r="AH205" s="65"/>
      <c r="AI205" s="78" t="s">
        <v>50</v>
      </c>
      <c r="AJ205" s="59">
        <v>15</v>
      </c>
      <c r="AK205" s="65"/>
      <c r="AL205" s="60">
        <f>I3SA!$H$30</f>
        <v>40</v>
      </c>
      <c r="AM205" s="341">
        <f>AL206+0.5</f>
        <v>38.5</v>
      </c>
      <c r="AN205" s="63">
        <f t="shared" ref="AN205:AN219" si="18">IF(AM205&gt;AL205,"ALARM",AL205-AL206)</f>
        <v>2</v>
      </c>
    </row>
    <row r="206" spans="20:40" ht="12.75" customHeight="1" x14ac:dyDescent="0.2">
      <c r="U206" s="108">
        <f>+I3SA!A43</f>
        <v>0</v>
      </c>
      <c r="V206" s="110">
        <f>IF(I3SA!$H$32="M",AN205+U206,AN248+U206)</f>
        <v>2</v>
      </c>
      <c r="W206" s="368">
        <f>I3SA!$H$30</f>
        <v>40</v>
      </c>
      <c r="X206" s="341">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41">
        <f t="shared" ref="AM206:AM218" si="20">AL207+0.5</f>
        <v>36.5</v>
      </c>
      <c r="AN206" s="63">
        <f t="shared" si="18"/>
        <v>2</v>
      </c>
    </row>
    <row r="207" spans="20:40" ht="12.75" customHeight="1" x14ac:dyDescent="0.2">
      <c r="U207" s="108">
        <f>+I3SA!A44</f>
        <v>0</v>
      </c>
      <c r="V207" s="111">
        <f>IF(I3SA!$H$32="M",AN206+U207,AN249+U207)</f>
        <v>2</v>
      </c>
      <c r="W207" s="368">
        <f t="shared" ref="W207:W221" si="21">W206-V206</f>
        <v>38</v>
      </c>
      <c r="X207" s="341">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41">
        <f t="shared" si="20"/>
        <v>34.5</v>
      </c>
      <c r="AN207" s="73">
        <f t="shared" si="18"/>
        <v>2</v>
      </c>
    </row>
    <row r="208" spans="20:40" ht="12.75" customHeight="1" x14ac:dyDescent="0.2">
      <c r="U208" s="108">
        <f>+I3SA!A45</f>
        <v>0</v>
      </c>
      <c r="V208" s="111">
        <f>IF(I3SA!$H$32="M",AN207+U208,AN250+U208)</f>
        <v>2</v>
      </c>
      <c r="W208" s="369">
        <f t="shared" si="21"/>
        <v>36</v>
      </c>
      <c r="X208" s="341">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41">
        <f t="shared" si="20"/>
        <v>32.5</v>
      </c>
      <c r="AN208" s="63">
        <f t="shared" si="18"/>
        <v>2</v>
      </c>
    </row>
    <row r="209" spans="21:40" ht="12.75" customHeight="1" x14ac:dyDescent="0.2">
      <c r="U209" s="108">
        <f>+I3SA!A46</f>
        <v>0</v>
      </c>
      <c r="V209" s="110">
        <f>IF(I3SA!$H$32="M",AN208+U209,AN251+U209)</f>
        <v>2</v>
      </c>
      <c r="W209" s="368">
        <f t="shared" si="21"/>
        <v>34</v>
      </c>
      <c r="X209" s="341">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41">
        <f t="shared" si="20"/>
        <v>30.5</v>
      </c>
      <c r="AN209" s="63">
        <f t="shared" si="18"/>
        <v>2</v>
      </c>
    </row>
    <row r="210" spans="21:40" ht="12.75" customHeight="1" x14ac:dyDescent="0.2">
      <c r="U210" s="108">
        <f>+I3SA!A47</f>
        <v>0</v>
      </c>
      <c r="V210" s="111">
        <f>IF(I3SA!$H$32="M",AN209+U210,AN252+U210)</f>
        <v>2</v>
      </c>
      <c r="W210" s="368">
        <f t="shared" si="21"/>
        <v>32</v>
      </c>
      <c r="X210" s="341">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41">
        <f t="shared" si="20"/>
        <v>28.5</v>
      </c>
      <c r="AN210" s="73">
        <f t="shared" si="18"/>
        <v>2</v>
      </c>
    </row>
    <row r="211" spans="21:40" ht="12.75" customHeight="1" x14ac:dyDescent="0.2">
      <c r="U211" s="108">
        <f>+I3SA!A48</f>
        <v>0</v>
      </c>
      <c r="V211" s="113">
        <f>IF(I3SA!$H$32="M",AN210+U211,AN253+U211)</f>
        <v>2</v>
      </c>
      <c r="W211" s="369">
        <f t="shared" si="21"/>
        <v>30</v>
      </c>
      <c r="X211" s="341">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41">
        <f t="shared" si="20"/>
        <v>26.5</v>
      </c>
      <c r="AN211" s="63">
        <f t="shared" si="18"/>
        <v>2</v>
      </c>
    </row>
    <row r="212" spans="21:40" ht="12.75" customHeight="1" x14ac:dyDescent="0.2">
      <c r="U212" s="108">
        <f>+I3SA!A49</f>
        <v>0</v>
      </c>
      <c r="V212" s="111">
        <f>IF(I3SA!$H$32="M",AN211+U212,AN254+U212)</f>
        <v>2</v>
      </c>
      <c r="W212" s="368">
        <f t="shared" si="21"/>
        <v>28</v>
      </c>
      <c r="X212" s="341">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41">
        <f t="shared" si="20"/>
        <v>24.5</v>
      </c>
      <c r="AN212" s="63">
        <f t="shared" si="18"/>
        <v>2</v>
      </c>
    </row>
    <row r="213" spans="21:40" ht="12.75" customHeight="1" x14ac:dyDescent="0.2">
      <c r="U213" s="108">
        <f>+I3SA!A50</f>
        <v>0</v>
      </c>
      <c r="V213" s="111">
        <f>IF(I3SA!$H$32="M",AN212+U213,AN255+U213)</f>
        <v>2</v>
      </c>
      <c r="W213" s="368">
        <f t="shared" si="21"/>
        <v>26</v>
      </c>
      <c r="X213" s="341">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41">
        <f t="shared" si="20"/>
        <v>22.5</v>
      </c>
      <c r="AN213" s="73">
        <f t="shared" si="18"/>
        <v>2</v>
      </c>
    </row>
    <row r="214" spans="21:40" ht="12.75" customHeight="1" x14ac:dyDescent="0.2">
      <c r="U214" s="108">
        <f>+I3SA!A51</f>
        <v>0</v>
      </c>
      <c r="V214" s="111">
        <f>IF(I3SA!$H$32="M",AN213+U214,AN256+U214)</f>
        <v>2</v>
      </c>
      <c r="W214" s="369">
        <f t="shared" si="21"/>
        <v>24</v>
      </c>
      <c r="X214" s="341">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41">
        <f t="shared" si="20"/>
        <v>20.5</v>
      </c>
      <c r="AN214" s="63">
        <f t="shared" si="18"/>
        <v>2</v>
      </c>
    </row>
    <row r="215" spans="21:40" ht="12.75" customHeight="1" x14ac:dyDescent="0.2">
      <c r="U215" s="108">
        <f>+I3SA!A52</f>
        <v>0</v>
      </c>
      <c r="V215" s="110">
        <f>IF(I3SA!$H$32="M",AN214+U215,AN257+U215)</f>
        <v>2</v>
      </c>
      <c r="W215" s="368">
        <f t="shared" si="21"/>
        <v>22</v>
      </c>
      <c r="X215" s="341">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41">
        <f t="shared" si="20"/>
        <v>18.5</v>
      </c>
      <c r="AN215" s="63">
        <f t="shared" si="18"/>
        <v>2</v>
      </c>
    </row>
    <row r="216" spans="21:40" ht="12.75" customHeight="1" x14ac:dyDescent="0.2">
      <c r="U216" s="108">
        <f>+I3SA!A53</f>
        <v>0</v>
      </c>
      <c r="V216" s="111">
        <f>IF(I3SA!$H$32="M",AN215+U216,AN258+U216)</f>
        <v>2</v>
      </c>
      <c r="W216" s="368">
        <f t="shared" si="21"/>
        <v>20</v>
      </c>
      <c r="X216" s="341">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41">
        <f t="shared" si="20"/>
        <v>16.5</v>
      </c>
      <c r="AN216" s="73">
        <f t="shared" si="18"/>
        <v>2</v>
      </c>
    </row>
    <row r="217" spans="21:40" ht="12.75" customHeight="1" x14ac:dyDescent="0.2">
      <c r="U217" s="108">
        <f>+I3SA!A54</f>
        <v>0</v>
      </c>
      <c r="V217" s="113">
        <f>IF(I3SA!$H$32="M",AN216+U217,AN259+U217)</f>
        <v>2</v>
      </c>
      <c r="W217" s="369">
        <f t="shared" si="21"/>
        <v>18</v>
      </c>
      <c r="X217" s="341">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41">
        <f t="shared" si="20"/>
        <v>13.5</v>
      </c>
      <c r="AN217" s="63">
        <f t="shared" si="18"/>
        <v>3</v>
      </c>
    </row>
    <row r="218" spans="21:40" ht="12.75" customHeight="1" x14ac:dyDescent="0.2">
      <c r="U218" s="108">
        <f>+I3SA!A55</f>
        <v>0</v>
      </c>
      <c r="V218" s="110">
        <f>IF(I3SA!$H$32="M",AN217+U218,AN260+U218)</f>
        <v>3</v>
      </c>
      <c r="W218" s="368">
        <f t="shared" si="21"/>
        <v>16</v>
      </c>
      <c r="X218" s="341">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41">
        <f t="shared" si="20"/>
        <v>11</v>
      </c>
      <c r="AN218" s="63">
        <f t="shared" si="18"/>
        <v>2.5</v>
      </c>
    </row>
    <row r="219" spans="21:40" ht="12.75" customHeight="1" x14ac:dyDescent="0.2">
      <c r="U219" s="108">
        <f>+I3SA!A56</f>
        <v>0</v>
      </c>
      <c r="V219" s="111">
        <f>IF(I3SA!$H$32="M",AN218+U219,AN261+U219)</f>
        <v>2.5</v>
      </c>
      <c r="W219" s="368">
        <f t="shared" si="21"/>
        <v>13</v>
      </c>
      <c r="X219" s="341">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9">
        <f>ROUNDUP(I3SA!$H$30*(I3SA!$H$34/500),1)*5</f>
        <v>8</v>
      </c>
      <c r="AN219" s="73">
        <f t="shared" si="18"/>
        <v>3</v>
      </c>
    </row>
    <row r="220" spans="21:40" ht="12.75" customHeight="1" thickBot="1" x14ac:dyDescent="0.25">
      <c r="U220" s="108">
        <f>+I3SA!A57</f>
        <v>0</v>
      </c>
      <c r="V220" s="113">
        <f>IF(I3SA!$H$32="M",AN219+U220,AN262+U220)</f>
        <v>3</v>
      </c>
      <c r="W220" s="369">
        <f t="shared" si="21"/>
        <v>10.5</v>
      </c>
      <c r="X220" s="341">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50">
        <v>0</v>
      </c>
      <c r="AN220" s="94">
        <f>IF(AM220&gt;AM219,"ALARM",AL220)</f>
        <v>7.5</v>
      </c>
    </row>
    <row r="221" spans="21:40" ht="12.75" customHeight="1" thickBot="1" x14ac:dyDescent="0.25">
      <c r="U221" s="43" t="s">
        <v>51</v>
      </c>
      <c r="V221" s="112">
        <f>IF(I3SA!$H$32="M",+W221,W263)</f>
        <v>7.5</v>
      </c>
      <c r="W221" s="372">
        <f t="shared" si="21"/>
        <v>7.5</v>
      </c>
      <c r="X221" s="350">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7">
        <f t="shared" ref="V224:V239" si="23">+X224</f>
        <v>0</v>
      </c>
      <c r="W224" s="347">
        <f>+W221</f>
        <v>7.5</v>
      </c>
      <c r="X224" s="347">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7">
        <f t="shared" si="23"/>
        <v>8</v>
      </c>
      <c r="W225" s="347">
        <f>+W220</f>
        <v>10.5</v>
      </c>
      <c r="X225" s="347">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7">
        <f t="shared" si="23"/>
        <v>11</v>
      </c>
      <c r="W226" s="347">
        <f>+W219</f>
        <v>13</v>
      </c>
      <c r="X226" s="347">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7">
        <f t="shared" si="23"/>
        <v>13.5</v>
      </c>
      <c r="W227" s="347">
        <f>+W218</f>
        <v>16</v>
      </c>
      <c r="X227" s="347">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7">
        <f t="shared" si="23"/>
        <v>16.5</v>
      </c>
      <c r="W228" s="347">
        <f>+W217</f>
        <v>18</v>
      </c>
      <c r="X228" s="347">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7">
        <f t="shared" si="23"/>
        <v>18.5</v>
      </c>
      <c r="W229" s="347">
        <f>+W216</f>
        <v>20</v>
      </c>
      <c r="X229" s="347">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7">
        <f t="shared" si="23"/>
        <v>20.5</v>
      </c>
      <c r="W230" s="347">
        <f>+W215</f>
        <v>22</v>
      </c>
      <c r="X230" s="347">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7">
        <f t="shared" si="23"/>
        <v>22.5</v>
      </c>
      <c r="W231" s="347">
        <f>+W214</f>
        <v>24</v>
      </c>
      <c r="X231" s="347">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7">
        <f t="shared" si="23"/>
        <v>24.5</v>
      </c>
      <c r="W232" s="347">
        <f>+W213</f>
        <v>26</v>
      </c>
      <c r="X232" s="347">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7">
        <f t="shared" si="23"/>
        <v>26.5</v>
      </c>
      <c r="W233" s="347">
        <f>+W212</f>
        <v>28</v>
      </c>
      <c r="X233" s="347">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7">
        <f t="shared" si="23"/>
        <v>28.5</v>
      </c>
      <c r="W234" s="347">
        <f>+W211</f>
        <v>30</v>
      </c>
      <c r="X234" s="347">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7">
        <f t="shared" si="23"/>
        <v>30.5</v>
      </c>
      <c r="W235" s="347">
        <f>+W210</f>
        <v>32</v>
      </c>
      <c r="X235" s="347">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7">
        <f t="shared" si="23"/>
        <v>32.5</v>
      </c>
      <c r="W236" s="347">
        <f>+W209</f>
        <v>34</v>
      </c>
      <c r="X236" s="347">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7">
        <f t="shared" si="23"/>
        <v>34.5</v>
      </c>
      <c r="W237" s="347">
        <f>+W208</f>
        <v>36</v>
      </c>
      <c r="X237" s="347">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7">
        <f t="shared" si="23"/>
        <v>36.5</v>
      </c>
      <c r="W238" s="347">
        <f>+W207</f>
        <v>38</v>
      </c>
      <c r="X238" s="347">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7">
        <f t="shared" si="23"/>
        <v>38.5</v>
      </c>
      <c r="W239" s="347">
        <f>+W206</f>
        <v>40</v>
      </c>
      <c r="X239" s="347">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8"/>
      <c r="V244" s="363"/>
      <c r="W244" s="580"/>
      <c r="X244" s="580"/>
      <c r="Y244" s="65"/>
      <c r="Z244" s="580"/>
      <c r="AA244" s="580"/>
      <c r="AB244" s="46"/>
      <c r="AC244" s="65"/>
      <c r="AD244" s="57"/>
      <c r="AE244" s="57"/>
      <c r="AF244" s="60"/>
      <c r="AG244" s="60"/>
      <c r="AH244" s="52"/>
      <c r="AI244" s="65"/>
      <c r="AJ244" s="57"/>
      <c r="AK244" s="65"/>
      <c r="AL244" s="57"/>
      <c r="AM244" s="57"/>
      <c r="AN244" s="57"/>
    </row>
    <row r="245" spans="21:40" ht="12.75" customHeight="1" x14ac:dyDescent="0.2">
      <c r="U245" s="364"/>
      <c r="V245" s="363"/>
      <c r="W245" s="584"/>
      <c r="X245" s="584"/>
      <c r="Y245" s="65"/>
      <c r="Z245" s="580"/>
      <c r="AA245" s="580"/>
      <c r="AB245" s="46"/>
      <c r="AC245" s="49" t="s">
        <v>17</v>
      </c>
      <c r="AD245" s="50" t="s">
        <v>32</v>
      </c>
      <c r="AE245" s="51"/>
      <c r="AF245" s="587" t="s">
        <v>41</v>
      </c>
      <c r="AG245" s="588"/>
      <c r="AH245" s="52"/>
      <c r="AI245" s="49" t="s">
        <v>17</v>
      </c>
      <c r="AJ245" s="50" t="s">
        <v>32</v>
      </c>
      <c r="AK245" s="53"/>
      <c r="AL245" s="578" t="s">
        <v>42</v>
      </c>
      <c r="AM245" s="579"/>
      <c r="AN245" s="54" t="s">
        <v>43</v>
      </c>
    </row>
    <row r="246" spans="21:40" ht="12.75" customHeight="1" x14ac:dyDescent="0.2">
      <c r="U246" s="365"/>
      <c r="V246" s="363"/>
      <c r="W246" s="348"/>
      <c r="X246" s="348"/>
      <c r="Y246" s="65"/>
      <c r="Z246" s="580"/>
      <c r="AA246" s="580"/>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3"/>
      <c r="W247" s="348"/>
      <c r="X247" s="348"/>
      <c r="Y247" s="65"/>
      <c r="Z247" s="348"/>
      <c r="AA247" s="348"/>
      <c r="AB247" s="46"/>
      <c r="AC247" s="68"/>
      <c r="AD247" s="69"/>
      <c r="AE247" s="70"/>
      <c r="AF247" s="76"/>
      <c r="AG247" s="77"/>
      <c r="AH247" s="65"/>
      <c r="AI247" s="68"/>
      <c r="AJ247" s="69"/>
      <c r="AK247" s="70"/>
      <c r="AL247" s="71"/>
      <c r="AM247" s="72"/>
      <c r="AN247" s="73"/>
    </row>
    <row r="248" spans="21:40" ht="12.75" customHeight="1" x14ac:dyDescent="0.2">
      <c r="U248" s="364"/>
      <c r="V248" s="363"/>
      <c r="W248" s="79"/>
      <c r="X248" s="348"/>
      <c r="Y248" s="65"/>
      <c r="Z248" s="348"/>
      <c r="AA248" s="348"/>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41">
        <f>AL249+0.5</f>
        <v>38</v>
      </c>
      <c r="AN248" s="63">
        <f t="shared" ref="AN248:AN262" si="25">IF(AM248&gt;AL248,"ALARM",AL248-AL249)</f>
        <v>2.5</v>
      </c>
    </row>
    <row r="249" spans="21:40" ht="12.75" customHeight="1" x14ac:dyDescent="0.2">
      <c r="U249" s="364"/>
      <c r="V249" s="363"/>
      <c r="W249" s="348"/>
      <c r="X249" s="348"/>
      <c r="Y249" s="65"/>
      <c r="Z249" s="348"/>
      <c r="AA249" s="348"/>
      <c r="AB249" s="46"/>
      <c r="AC249" s="58">
        <v>1</v>
      </c>
      <c r="AD249" s="59">
        <v>14</v>
      </c>
      <c r="AE249" s="65"/>
      <c r="AF249" s="60">
        <f>I3SA!$H$35+27*(100-I3SA!$H$35)/30</f>
        <v>94</v>
      </c>
      <c r="AG249" s="61">
        <f t="shared" si="24"/>
        <v>88.1</v>
      </c>
      <c r="AH249" s="65"/>
      <c r="AI249" s="58">
        <v>1</v>
      </c>
      <c r="AJ249" s="59">
        <v>14</v>
      </c>
      <c r="AK249" s="65"/>
      <c r="AL249" s="60">
        <f>ROUNDDOWN(I3SA!$H$30*AF249/500,1)*5</f>
        <v>37.5</v>
      </c>
      <c r="AM249" s="341">
        <f t="shared" ref="AM249:AM261" si="26">AL250+0.5</f>
        <v>35.5</v>
      </c>
      <c r="AN249" s="63">
        <f t="shared" si="25"/>
        <v>2.5</v>
      </c>
    </row>
    <row r="250" spans="21:40" ht="12.75" customHeight="1" x14ac:dyDescent="0.2">
      <c r="U250" s="364"/>
      <c r="V250" s="363"/>
      <c r="W250" s="348"/>
      <c r="X250" s="348"/>
      <c r="Y250" s="65"/>
      <c r="Z250" s="348"/>
      <c r="AA250" s="348"/>
      <c r="AB250" s="46"/>
      <c r="AC250" s="81" t="s">
        <v>22</v>
      </c>
      <c r="AD250" s="69">
        <v>13</v>
      </c>
      <c r="AE250" s="70"/>
      <c r="AF250" s="82">
        <f>I3SA!$H$35+24*(100-I3SA!$H$35)/30</f>
        <v>88</v>
      </c>
      <c r="AG250" s="83">
        <f t="shared" si="24"/>
        <v>82.1</v>
      </c>
      <c r="AH250" s="65"/>
      <c r="AI250" s="81" t="s">
        <v>22</v>
      </c>
      <c r="AJ250" s="69">
        <v>13</v>
      </c>
      <c r="AK250" s="70"/>
      <c r="AL250" s="60">
        <f>ROUNDDOWN(I3SA!$H$30*AF250/500,1)*5</f>
        <v>35</v>
      </c>
      <c r="AM250" s="341">
        <f t="shared" si="26"/>
        <v>33</v>
      </c>
      <c r="AN250" s="73">
        <f t="shared" si="25"/>
        <v>2.5</v>
      </c>
    </row>
    <row r="251" spans="21:40" ht="12.75" customHeight="1" x14ac:dyDescent="0.2">
      <c r="U251" s="364"/>
      <c r="V251" s="363"/>
      <c r="W251" s="348"/>
      <c r="X251" s="348"/>
      <c r="Y251" s="65"/>
      <c r="Z251" s="348"/>
      <c r="AA251" s="348"/>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41">
        <f t="shared" si="26"/>
        <v>30.5</v>
      </c>
      <c r="AN251" s="63">
        <f t="shared" si="25"/>
        <v>2.5</v>
      </c>
    </row>
    <row r="252" spans="21:40" ht="12.75" customHeight="1" x14ac:dyDescent="0.2">
      <c r="U252" s="364"/>
      <c r="V252" s="363"/>
      <c r="W252" s="348"/>
      <c r="X252" s="348"/>
      <c r="Y252" s="65"/>
      <c r="Z252" s="348"/>
      <c r="AA252" s="348"/>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41">
        <f t="shared" si="26"/>
        <v>28.5</v>
      </c>
      <c r="AN252" s="63">
        <f t="shared" si="25"/>
        <v>2</v>
      </c>
    </row>
    <row r="253" spans="21:40" ht="12.75" customHeight="1" x14ac:dyDescent="0.2">
      <c r="U253" s="364"/>
      <c r="V253" s="363"/>
      <c r="W253" s="348"/>
      <c r="X253" s="348"/>
      <c r="Y253" s="65"/>
      <c r="Z253" s="348"/>
      <c r="AA253" s="348"/>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41">
        <f t="shared" si="26"/>
        <v>26</v>
      </c>
      <c r="AN253" s="73">
        <f t="shared" si="25"/>
        <v>2.5</v>
      </c>
    </row>
    <row r="254" spans="21:40" ht="12.75" customHeight="1" x14ac:dyDescent="0.2">
      <c r="U254" s="364"/>
      <c r="V254" s="363"/>
      <c r="W254" s="348"/>
      <c r="X254" s="348"/>
      <c r="Y254" s="65"/>
      <c r="Z254" s="348"/>
      <c r="AA254" s="348"/>
      <c r="AB254" s="46"/>
      <c r="AC254" s="78" t="s">
        <v>50</v>
      </c>
      <c r="AD254" s="59">
        <v>9</v>
      </c>
      <c r="AE254" s="65"/>
      <c r="AF254" s="60">
        <f>I3SA!$H$35+12*(100-I3SA!$H$35)/30</f>
        <v>64</v>
      </c>
      <c r="AG254" s="61">
        <f t="shared" si="24"/>
        <v>60.1</v>
      </c>
      <c r="AH254" s="65"/>
      <c r="AI254" s="78" t="s">
        <v>50</v>
      </c>
      <c r="AJ254" s="59">
        <v>9</v>
      </c>
      <c r="AK254" s="65"/>
      <c r="AL254" s="60">
        <f>ROUNDDOWN(I3SA!$H$30*AF254/500,1)*5</f>
        <v>25.5</v>
      </c>
      <c r="AM254" s="341">
        <f t="shared" si="26"/>
        <v>24.5</v>
      </c>
      <c r="AN254" s="63">
        <f t="shared" si="25"/>
        <v>1.5</v>
      </c>
    </row>
    <row r="255" spans="21:40" ht="12.75" customHeight="1" x14ac:dyDescent="0.2">
      <c r="U255" s="364"/>
      <c r="V255" s="363"/>
      <c r="W255" s="348"/>
      <c r="X255" s="348"/>
      <c r="Y255" s="65"/>
      <c r="Z255" s="348"/>
      <c r="AA255" s="348"/>
      <c r="AB255" s="46"/>
      <c r="AC255" s="58">
        <v>3</v>
      </c>
      <c r="AD255" s="59">
        <v>8</v>
      </c>
      <c r="AE255" s="65"/>
      <c r="AF255" s="60">
        <f>I3SA!$H$35+10*(100-I3SA!$H$35)/30</f>
        <v>60</v>
      </c>
      <c r="AG255" s="61">
        <f t="shared" si="24"/>
        <v>56.1</v>
      </c>
      <c r="AH255" s="65"/>
      <c r="AI255" s="58">
        <v>3</v>
      </c>
      <c r="AJ255" s="59">
        <v>8</v>
      </c>
      <c r="AK255" s="65"/>
      <c r="AL255" s="60">
        <f>ROUNDDOWN(I3SA!$H$30*AF255/500,1)*5</f>
        <v>24</v>
      </c>
      <c r="AM255" s="341">
        <f t="shared" si="26"/>
        <v>22.5</v>
      </c>
      <c r="AN255" s="63">
        <f t="shared" si="25"/>
        <v>2</v>
      </c>
    </row>
    <row r="256" spans="21:40" ht="12.75" customHeight="1" x14ac:dyDescent="0.2">
      <c r="U256" s="364"/>
      <c r="V256" s="363"/>
      <c r="W256" s="348"/>
      <c r="X256" s="348"/>
      <c r="Y256" s="65"/>
      <c r="Z256" s="348"/>
      <c r="AA256" s="348"/>
      <c r="AB256" s="46"/>
      <c r="AC256" s="81" t="s">
        <v>22</v>
      </c>
      <c r="AD256" s="69">
        <v>7</v>
      </c>
      <c r="AE256" s="70"/>
      <c r="AF256" s="82">
        <f>I3SA!$H$35+8*(100-I3SA!$H$35)/30</f>
        <v>56</v>
      </c>
      <c r="AG256" s="83">
        <f t="shared" si="24"/>
        <v>52.1</v>
      </c>
      <c r="AH256" s="65"/>
      <c r="AI256" s="81" t="s">
        <v>22</v>
      </c>
      <c r="AJ256" s="69">
        <v>7</v>
      </c>
      <c r="AK256" s="70"/>
      <c r="AL256" s="60">
        <f>ROUNDDOWN(I3SA!$H$30*AF256/500,1)*5</f>
        <v>22</v>
      </c>
      <c r="AM256" s="341">
        <f t="shared" si="26"/>
        <v>21</v>
      </c>
      <c r="AN256" s="73">
        <f t="shared" si="25"/>
        <v>1.5</v>
      </c>
    </row>
    <row r="257" spans="21:40" ht="12.75" customHeight="1" x14ac:dyDescent="0.2">
      <c r="U257" s="364"/>
      <c r="V257" s="363"/>
      <c r="W257" s="348"/>
      <c r="X257" s="348"/>
      <c r="Y257" s="65"/>
      <c r="Z257" s="348"/>
      <c r="AA257" s="348"/>
      <c r="AB257" s="46"/>
      <c r="AC257" s="78" t="s">
        <v>50</v>
      </c>
      <c r="AD257" s="59">
        <v>6</v>
      </c>
      <c r="AE257" s="65"/>
      <c r="AF257" s="60">
        <f>I3SA!$H$35+6*(100-I3SA!$H$35)/30</f>
        <v>52</v>
      </c>
      <c r="AG257" s="61">
        <f t="shared" si="24"/>
        <v>48.1</v>
      </c>
      <c r="AH257" s="65"/>
      <c r="AI257" s="78" t="s">
        <v>50</v>
      </c>
      <c r="AJ257" s="59">
        <v>6</v>
      </c>
      <c r="AK257" s="65"/>
      <c r="AL257" s="60">
        <f>ROUNDDOWN(I3SA!$H$30*AF257/500,1)*5</f>
        <v>20.5</v>
      </c>
      <c r="AM257" s="341">
        <f t="shared" si="26"/>
        <v>19.5</v>
      </c>
      <c r="AN257" s="63">
        <f t="shared" si="25"/>
        <v>1.5</v>
      </c>
    </row>
    <row r="258" spans="21:40" ht="12.75" customHeight="1" x14ac:dyDescent="0.2">
      <c r="U258" s="364"/>
      <c r="V258" s="363"/>
      <c r="W258" s="348"/>
      <c r="X258" s="348"/>
      <c r="Y258" s="65"/>
      <c r="Z258" s="348"/>
      <c r="AA258" s="348"/>
      <c r="AB258" s="46"/>
      <c r="AC258" s="58">
        <v>4</v>
      </c>
      <c r="AD258" s="59">
        <v>5</v>
      </c>
      <c r="AE258" s="65"/>
      <c r="AF258" s="60">
        <f>I3SA!$H$35+4*(100-I3SA!$H$35)/30</f>
        <v>48</v>
      </c>
      <c r="AG258" s="61">
        <f t="shared" si="24"/>
        <v>44.1</v>
      </c>
      <c r="AH258" s="65"/>
      <c r="AI258" s="58">
        <v>4</v>
      </c>
      <c r="AJ258" s="59">
        <v>5</v>
      </c>
      <c r="AK258" s="65"/>
      <c r="AL258" s="60">
        <f>ROUNDDOWN(I3SA!$H$30*AF258/500,1)*5</f>
        <v>19</v>
      </c>
      <c r="AM258" s="341">
        <f t="shared" si="26"/>
        <v>18</v>
      </c>
      <c r="AN258" s="63">
        <f t="shared" si="25"/>
        <v>1.5</v>
      </c>
    </row>
    <row r="259" spans="21:40" ht="12.75" customHeight="1" x14ac:dyDescent="0.2">
      <c r="U259" s="364"/>
      <c r="V259" s="363"/>
      <c r="W259" s="348"/>
      <c r="X259" s="348"/>
      <c r="Y259" s="65"/>
      <c r="Z259" s="348"/>
      <c r="AA259" s="348"/>
      <c r="AB259" s="46"/>
      <c r="AC259" s="81" t="s">
        <v>22</v>
      </c>
      <c r="AD259" s="69">
        <v>4</v>
      </c>
      <c r="AE259" s="70"/>
      <c r="AF259" s="82">
        <f>I3SA!$H$35+2*(100-I3SA!$H$35)/30</f>
        <v>44</v>
      </c>
      <c r="AG259" s="83">
        <f t="shared" si="24"/>
        <v>40.1</v>
      </c>
      <c r="AH259" s="65"/>
      <c r="AI259" s="81" t="s">
        <v>22</v>
      </c>
      <c r="AJ259" s="69">
        <v>4</v>
      </c>
      <c r="AK259" s="70"/>
      <c r="AL259" s="60">
        <f>ROUNDDOWN(I3SA!$H$30*AF259/500,1)*5</f>
        <v>17.5</v>
      </c>
      <c r="AM259" s="341">
        <f t="shared" si="26"/>
        <v>16.5</v>
      </c>
      <c r="AN259" s="73">
        <f t="shared" si="25"/>
        <v>1.5</v>
      </c>
    </row>
    <row r="260" spans="21:40" ht="12.75" customHeight="1" x14ac:dyDescent="0.2">
      <c r="U260" s="364"/>
      <c r="V260" s="363"/>
      <c r="W260" s="348"/>
      <c r="X260" s="348"/>
      <c r="Y260" s="65"/>
      <c r="Z260" s="348"/>
      <c r="AA260" s="348"/>
      <c r="AB260" s="46"/>
      <c r="AC260" s="78" t="s">
        <v>50</v>
      </c>
      <c r="AD260" s="59">
        <v>3</v>
      </c>
      <c r="AE260" s="65"/>
      <c r="AF260" s="60">
        <f>I3SA!$H$35</f>
        <v>40</v>
      </c>
      <c r="AG260" s="61">
        <f>AF261+0.01</f>
        <v>33.343333333333334</v>
      </c>
      <c r="AH260" s="65"/>
      <c r="AI260" s="78" t="s">
        <v>50</v>
      </c>
      <c r="AJ260" s="59">
        <v>3</v>
      </c>
      <c r="AK260" s="65"/>
      <c r="AL260" s="60">
        <f>ROUNDDOWN(I3SA!$H$30*AF260/500,1)*5</f>
        <v>16</v>
      </c>
      <c r="AM260" s="341">
        <f t="shared" si="26"/>
        <v>13.5</v>
      </c>
      <c r="AN260" s="63">
        <f t="shared" si="25"/>
        <v>3</v>
      </c>
    </row>
    <row r="261" spans="21:40" ht="12.75" customHeight="1" x14ac:dyDescent="0.2">
      <c r="U261" s="364"/>
      <c r="V261" s="363"/>
      <c r="W261" s="348"/>
      <c r="X261" s="348"/>
      <c r="Y261" s="65"/>
      <c r="Z261" s="348"/>
      <c r="AA261" s="348"/>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41">
        <f t="shared" si="26"/>
        <v>11</v>
      </c>
      <c r="AN261" s="63">
        <f t="shared" si="25"/>
        <v>2.5</v>
      </c>
    </row>
    <row r="262" spans="21:40" ht="12.75" customHeight="1" x14ac:dyDescent="0.2">
      <c r="U262" s="364"/>
      <c r="V262" s="363"/>
      <c r="W262" s="348"/>
      <c r="X262" s="363"/>
      <c r="Y262" s="65"/>
      <c r="Z262" s="348"/>
      <c r="AA262" s="348"/>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9">
        <f>ROUNDUP(I3SA!$H$30*(I3SA!$H$34/500),1)*5</f>
        <v>8</v>
      </c>
      <c r="AN262" s="73">
        <f t="shared" si="25"/>
        <v>3</v>
      </c>
    </row>
    <row r="263" spans="21:40" ht="12.75" customHeight="1" thickBot="1" x14ac:dyDescent="0.25">
      <c r="U263" s="363"/>
      <c r="V263" s="363"/>
      <c r="W263" s="348"/>
      <c r="X263" s="348"/>
      <c r="Y263" s="65"/>
      <c r="Z263" s="348"/>
      <c r="AA263" s="348"/>
      <c r="AB263" s="46"/>
      <c r="AC263" s="89">
        <v>6</v>
      </c>
      <c r="AD263" s="90">
        <v>0</v>
      </c>
      <c r="AE263" s="91"/>
      <c r="AF263" s="96">
        <f>I3SA!$H$34-0.1</f>
        <v>19.899999999999999</v>
      </c>
      <c r="AG263" s="97">
        <v>0</v>
      </c>
      <c r="AH263" s="65"/>
      <c r="AI263" s="89">
        <v>6</v>
      </c>
      <c r="AJ263" s="90">
        <v>0</v>
      </c>
      <c r="AK263" s="91"/>
      <c r="AL263" s="96">
        <f>AM262-0.5</f>
        <v>7.5</v>
      </c>
      <c r="AM263" s="350">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7" t="s">
        <v>71</v>
      </c>
      <c r="U302" s="47"/>
      <c r="V302" s="48"/>
      <c r="W302" s="581" t="s">
        <v>39</v>
      </c>
      <c r="X302" s="582"/>
      <c r="Y302" s="591" t="s">
        <v>32</v>
      </c>
      <c r="Z302" s="589" t="s">
        <v>40</v>
      </c>
      <c r="AA302" s="590"/>
      <c r="AB302" s="46"/>
      <c r="AC302" s="49" t="s">
        <v>17</v>
      </c>
      <c r="AD302" s="50" t="s">
        <v>32</v>
      </c>
      <c r="AE302" s="51"/>
      <c r="AF302" s="587" t="s">
        <v>41</v>
      </c>
      <c r="AG302" s="588"/>
      <c r="AH302" s="52"/>
      <c r="AI302" s="49" t="s">
        <v>17</v>
      </c>
      <c r="AJ302" s="50" t="s">
        <v>32</v>
      </c>
      <c r="AK302" s="53"/>
      <c r="AL302" s="578" t="s">
        <v>42</v>
      </c>
      <c r="AM302" s="579"/>
      <c r="AN302" s="54" t="s">
        <v>43</v>
      </c>
    </row>
    <row r="303" spans="20:40" ht="12.75" customHeight="1" x14ac:dyDescent="0.2">
      <c r="U303" s="55" t="s">
        <v>44</v>
      </c>
      <c r="V303" s="41" t="s">
        <v>43</v>
      </c>
      <c r="W303" s="583" t="s">
        <v>42</v>
      </c>
      <c r="X303" s="584"/>
      <c r="Y303" s="592"/>
      <c r="Z303" s="585" t="s">
        <v>45</v>
      </c>
      <c r="AA303" s="586"/>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92"/>
      <c r="Z304" s="585" t="s">
        <v>49</v>
      </c>
      <c r="AA304" s="586"/>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93"/>
      <c r="Z305" s="115"/>
      <c r="AA305" s="63"/>
      <c r="AB305" s="65"/>
      <c r="AC305" s="68"/>
      <c r="AD305" s="69"/>
      <c r="AE305" s="70"/>
      <c r="AF305" s="76"/>
      <c r="AG305" s="77"/>
      <c r="AH305" s="65"/>
      <c r="AI305" s="78" t="s">
        <v>50</v>
      </c>
      <c r="AJ305" s="59">
        <v>15</v>
      </c>
      <c r="AK305" s="65"/>
      <c r="AL305" s="60">
        <f>I1Ext!$H$30</f>
        <v>40</v>
      </c>
      <c r="AM305" s="341">
        <f>AL306+0.5</f>
        <v>38.5</v>
      </c>
      <c r="AN305" s="63">
        <f t="shared" ref="AN305:AN319" si="27">IF(AM305&gt;AL305,"ALARM",AL305-AL306)</f>
        <v>2</v>
      </c>
    </row>
    <row r="306" spans="21:40" ht="12.75" customHeight="1" x14ac:dyDescent="0.2">
      <c r="U306" s="108">
        <f>+I1Ext!A43</f>
        <v>0</v>
      </c>
      <c r="V306" s="110">
        <f>IF(I1Ext!$H$32="M",AN305+U306,AN348+U306)</f>
        <v>2</v>
      </c>
      <c r="W306" s="368">
        <f>I1Ext!$H$30</f>
        <v>40</v>
      </c>
      <c r="X306" s="341">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41">
        <f t="shared" ref="AM306:AM318" si="29">AL307+0.5</f>
        <v>36.5</v>
      </c>
      <c r="AN306" s="63">
        <f t="shared" si="27"/>
        <v>2</v>
      </c>
    </row>
    <row r="307" spans="21:40" ht="12.75" customHeight="1" x14ac:dyDescent="0.2">
      <c r="U307" s="108">
        <f>+I1Ext!A44</f>
        <v>0</v>
      </c>
      <c r="V307" s="111">
        <f>IF(I1Ext!$H$32="M",AN306+U307,AN349+U307)</f>
        <v>2</v>
      </c>
      <c r="W307" s="368">
        <f t="shared" ref="W307:W321" si="30">W306-V306</f>
        <v>38</v>
      </c>
      <c r="X307" s="341">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41">
        <f t="shared" si="29"/>
        <v>34.5</v>
      </c>
      <c r="AN307" s="73">
        <f t="shared" si="27"/>
        <v>2</v>
      </c>
    </row>
    <row r="308" spans="21:40" ht="12.75" customHeight="1" x14ac:dyDescent="0.2">
      <c r="U308" s="108">
        <f>+I1Ext!A45</f>
        <v>0</v>
      </c>
      <c r="V308" s="111">
        <f>IF(I1Ext!$H$32="M",AN307+U308,AN350+U308)</f>
        <v>2</v>
      </c>
      <c r="W308" s="369">
        <f t="shared" si="30"/>
        <v>36</v>
      </c>
      <c r="X308" s="341">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41">
        <f t="shared" si="29"/>
        <v>32.5</v>
      </c>
      <c r="AN308" s="63">
        <f t="shared" si="27"/>
        <v>2</v>
      </c>
    </row>
    <row r="309" spans="21:40" ht="12.75" customHeight="1" x14ac:dyDescent="0.2">
      <c r="U309" s="108">
        <f>+I1Ext!A46</f>
        <v>0</v>
      </c>
      <c r="V309" s="110">
        <f>IF(I1Ext!$H$32="M",AN308+U309,AN351+U309)</f>
        <v>2</v>
      </c>
      <c r="W309" s="368">
        <f t="shared" si="30"/>
        <v>34</v>
      </c>
      <c r="X309" s="341">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41">
        <f t="shared" si="29"/>
        <v>30.5</v>
      </c>
      <c r="AN309" s="63">
        <f t="shared" si="27"/>
        <v>2</v>
      </c>
    </row>
    <row r="310" spans="21:40" ht="12.75" customHeight="1" x14ac:dyDescent="0.2">
      <c r="U310" s="108">
        <f>+I1Ext!A47</f>
        <v>0</v>
      </c>
      <c r="V310" s="111">
        <f>IF(I1Ext!$H$32="M",AN309+U310,AN352+U310)</f>
        <v>2</v>
      </c>
      <c r="W310" s="368">
        <f t="shared" si="30"/>
        <v>32</v>
      </c>
      <c r="X310" s="341">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41">
        <f t="shared" si="29"/>
        <v>28.5</v>
      </c>
      <c r="AN310" s="73">
        <f t="shared" si="27"/>
        <v>2</v>
      </c>
    </row>
    <row r="311" spans="21:40" ht="12.75" customHeight="1" x14ac:dyDescent="0.2">
      <c r="U311" s="108">
        <f>+I1Ext!A48</f>
        <v>0</v>
      </c>
      <c r="V311" s="113">
        <f>IF(I1Ext!$H$32="M",AN310+U311,AN353+U311)</f>
        <v>2</v>
      </c>
      <c r="W311" s="369">
        <f t="shared" si="30"/>
        <v>30</v>
      </c>
      <c r="X311" s="341">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41">
        <f t="shared" si="29"/>
        <v>26.5</v>
      </c>
      <c r="AN311" s="63">
        <f t="shared" si="27"/>
        <v>2</v>
      </c>
    </row>
    <row r="312" spans="21:40" ht="12.75" customHeight="1" x14ac:dyDescent="0.2">
      <c r="U312" s="108">
        <f>+I1Ext!A49</f>
        <v>0</v>
      </c>
      <c r="V312" s="111">
        <f>IF(I1Ext!$H$32="M",AN311+U312,AN354+U312)</f>
        <v>2</v>
      </c>
      <c r="W312" s="368">
        <f t="shared" si="30"/>
        <v>28</v>
      </c>
      <c r="X312" s="341">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41">
        <f t="shared" si="29"/>
        <v>24.5</v>
      </c>
      <c r="AN312" s="63">
        <f t="shared" si="27"/>
        <v>2</v>
      </c>
    </row>
    <row r="313" spans="21:40" ht="12.75" customHeight="1" x14ac:dyDescent="0.2">
      <c r="U313" s="108">
        <f>+I1Ext!A50</f>
        <v>0</v>
      </c>
      <c r="V313" s="111">
        <f>IF(I1Ext!$H$32="M",AN312+U313,AN355+U313)</f>
        <v>2</v>
      </c>
      <c r="W313" s="368">
        <f t="shared" si="30"/>
        <v>26</v>
      </c>
      <c r="X313" s="341">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41">
        <f t="shared" si="29"/>
        <v>22.5</v>
      </c>
      <c r="AN313" s="73">
        <f t="shared" si="27"/>
        <v>2</v>
      </c>
    </row>
    <row r="314" spans="21:40" ht="12.75" customHeight="1" x14ac:dyDescent="0.2">
      <c r="U314" s="108">
        <f>+I1Ext!A51</f>
        <v>0</v>
      </c>
      <c r="V314" s="111">
        <f>IF(I1Ext!$H$32="M",AN313+U314,AN356+U314)</f>
        <v>2</v>
      </c>
      <c r="W314" s="369">
        <f t="shared" si="30"/>
        <v>24</v>
      </c>
      <c r="X314" s="341">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41">
        <f t="shared" si="29"/>
        <v>20.5</v>
      </c>
      <c r="AN314" s="63">
        <f t="shared" si="27"/>
        <v>2</v>
      </c>
    </row>
    <row r="315" spans="21:40" ht="12.75" customHeight="1" x14ac:dyDescent="0.2">
      <c r="U315" s="108">
        <f>+I1Ext!A52</f>
        <v>0</v>
      </c>
      <c r="V315" s="110">
        <f>IF(I1Ext!$H$32="M",AN314+U315,AN357+U315)</f>
        <v>2</v>
      </c>
      <c r="W315" s="368">
        <f t="shared" si="30"/>
        <v>22</v>
      </c>
      <c r="X315" s="341">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41">
        <f t="shared" si="29"/>
        <v>18.5</v>
      </c>
      <c r="AN315" s="63">
        <f t="shared" si="27"/>
        <v>2</v>
      </c>
    </row>
    <row r="316" spans="21:40" ht="12.75" customHeight="1" x14ac:dyDescent="0.2">
      <c r="U316" s="108">
        <f>+I1Ext!A53</f>
        <v>0</v>
      </c>
      <c r="V316" s="111">
        <f>IF(I1Ext!$H$32="M",AN315+U316,AN358+U316)</f>
        <v>2</v>
      </c>
      <c r="W316" s="368">
        <f t="shared" si="30"/>
        <v>20</v>
      </c>
      <c r="X316" s="341">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41">
        <f t="shared" si="29"/>
        <v>16.5</v>
      </c>
      <c r="AN316" s="73">
        <f t="shared" si="27"/>
        <v>2</v>
      </c>
    </row>
    <row r="317" spans="21:40" ht="12.75" customHeight="1" x14ac:dyDescent="0.2">
      <c r="U317" s="108">
        <f>+I1Ext!A54</f>
        <v>0</v>
      </c>
      <c r="V317" s="113">
        <f>IF(I1Ext!$H$32="M",AN316+U317,AN359+U317)</f>
        <v>2</v>
      </c>
      <c r="W317" s="369">
        <f t="shared" si="30"/>
        <v>18</v>
      </c>
      <c r="X317" s="341">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41">
        <f t="shared" si="29"/>
        <v>13.5</v>
      </c>
      <c r="AN317" s="63">
        <f t="shared" si="27"/>
        <v>3</v>
      </c>
    </row>
    <row r="318" spans="21:40" ht="12.75" customHeight="1" x14ac:dyDescent="0.2">
      <c r="U318" s="108">
        <f>+I1Ext!A55</f>
        <v>0</v>
      </c>
      <c r="V318" s="110">
        <f>IF(I1Ext!$H$32="M",AN317+U318,AN360+U318)</f>
        <v>3</v>
      </c>
      <c r="W318" s="368">
        <f t="shared" si="30"/>
        <v>16</v>
      </c>
      <c r="X318" s="341">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41">
        <f t="shared" si="29"/>
        <v>11</v>
      </c>
      <c r="AN318" s="63">
        <f t="shared" si="27"/>
        <v>2.5</v>
      </c>
    </row>
    <row r="319" spans="21:40" ht="12.75" customHeight="1" x14ac:dyDescent="0.2">
      <c r="U319" s="108">
        <f>+I1Ext!A56</f>
        <v>0</v>
      </c>
      <c r="V319" s="111">
        <f>IF(I1Ext!$H$32="M",AN318+U319,AN361+U319)</f>
        <v>2.5</v>
      </c>
      <c r="W319" s="368">
        <f t="shared" si="30"/>
        <v>13</v>
      </c>
      <c r="X319" s="341">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9">
        <f>ROUNDUP(I1Ext!$H$30*(I1Ext!$H$34/500),1)*5</f>
        <v>8</v>
      </c>
      <c r="AN319" s="73">
        <f t="shared" si="27"/>
        <v>3</v>
      </c>
    </row>
    <row r="320" spans="21:40" ht="12.75" customHeight="1" thickBot="1" x14ac:dyDescent="0.25">
      <c r="U320" s="108">
        <f>+I1Ext!A57</f>
        <v>0</v>
      </c>
      <c r="V320" s="113">
        <f>IF(I1Ext!$H$32="M",AN319+U320,AN362+U320)</f>
        <v>3</v>
      </c>
      <c r="W320" s="369">
        <f t="shared" si="30"/>
        <v>10.5</v>
      </c>
      <c r="X320" s="341">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50">
        <v>0</v>
      </c>
      <c r="AN320" s="94">
        <f>IF(AM320&gt;AM319,"ALARM",AL320)</f>
        <v>7.5</v>
      </c>
    </row>
    <row r="321" spans="21:40" ht="12.75" customHeight="1" thickBot="1" x14ac:dyDescent="0.25">
      <c r="U321" s="43" t="s">
        <v>51</v>
      </c>
      <c r="V321" s="112">
        <f>IF(I1Ext!$H$32="M",+W321,W363)</f>
        <v>7.5</v>
      </c>
      <c r="W321" s="372">
        <f t="shared" si="30"/>
        <v>7.5</v>
      </c>
      <c r="X321" s="350">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7">
        <f t="shared" ref="V324:V339" si="32">+X324</f>
        <v>0</v>
      </c>
      <c r="W324" s="347">
        <f>+W321</f>
        <v>7.5</v>
      </c>
      <c r="X324" s="347">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7">
        <f t="shared" si="32"/>
        <v>8</v>
      </c>
      <c r="W325" s="347">
        <f>+W320</f>
        <v>10.5</v>
      </c>
      <c r="X325" s="347">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7">
        <f t="shared" si="32"/>
        <v>11</v>
      </c>
      <c r="W326" s="347">
        <f>+W319</f>
        <v>13</v>
      </c>
      <c r="X326" s="347">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7">
        <f t="shared" si="32"/>
        <v>13.5</v>
      </c>
      <c r="W327" s="347">
        <f>+W318</f>
        <v>16</v>
      </c>
      <c r="X327" s="347">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7">
        <f t="shared" si="32"/>
        <v>16.5</v>
      </c>
      <c r="W328" s="347">
        <f>+W317</f>
        <v>18</v>
      </c>
      <c r="X328" s="347">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7">
        <f t="shared" si="32"/>
        <v>18.5</v>
      </c>
      <c r="W329" s="347">
        <f>+W316</f>
        <v>20</v>
      </c>
      <c r="X329" s="347">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7">
        <f t="shared" si="32"/>
        <v>20.5</v>
      </c>
      <c r="W330" s="347">
        <f>+W315</f>
        <v>22</v>
      </c>
      <c r="X330" s="347">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7">
        <f t="shared" si="32"/>
        <v>22.5</v>
      </c>
      <c r="W331" s="347">
        <f>+W314</f>
        <v>24</v>
      </c>
      <c r="X331" s="347">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7">
        <f t="shared" si="32"/>
        <v>24.5</v>
      </c>
      <c r="W332" s="347">
        <f>+W313</f>
        <v>26</v>
      </c>
      <c r="X332" s="347">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7">
        <f t="shared" si="32"/>
        <v>26.5</v>
      </c>
      <c r="W333" s="347">
        <f>+W312</f>
        <v>28</v>
      </c>
      <c r="X333" s="347">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7">
        <f t="shared" si="32"/>
        <v>28.5</v>
      </c>
      <c r="W334" s="347">
        <f>+W311</f>
        <v>30</v>
      </c>
      <c r="X334" s="347">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7">
        <f t="shared" si="32"/>
        <v>30.5</v>
      </c>
      <c r="W335" s="347">
        <f>+W310</f>
        <v>32</v>
      </c>
      <c r="X335" s="347">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7">
        <f t="shared" si="32"/>
        <v>32.5</v>
      </c>
      <c r="W336" s="347">
        <f>+W309</f>
        <v>34</v>
      </c>
      <c r="X336" s="347">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7">
        <f t="shared" si="32"/>
        <v>34.5</v>
      </c>
      <c r="W337" s="347">
        <f>+W308</f>
        <v>36</v>
      </c>
      <c r="X337" s="347">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7">
        <f t="shared" si="32"/>
        <v>36.5</v>
      </c>
      <c r="W338" s="347">
        <f>+W307</f>
        <v>38</v>
      </c>
      <c r="X338" s="347">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7">
        <f t="shared" si="32"/>
        <v>38.5</v>
      </c>
      <c r="W339" s="347">
        <f>+W306</f>
        <v>40</v>
      </c>
      <c r="X339" s="347">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8"/>
      <c r="V344" s="363"/>
      <c r="W344" s="580"/>
      <c r="X344" s="580"/>
      <c r="Y344" s="65"/>
      <c r="Z344" s="580"/>
      <c r="AA344" s="580"/>
      <c r="AB344" s="46"/>
      <c r="AC344" s="65"/>
      <c r="AD344" s="57"/>
      <c r="AE344" s="57"/>
      <c r="AF344" s="60"/>
      <c r="AG344" s="60"/>
      <c r="AH344" s="52"/>
      <c r="AI344" s="65"/>
      <c r="AJ344" s="57"/>
      <c r="AK344" s="65"/>
      <c r="AL344" s="57"/>
      <c r="AM344" s="57"/>
      <c r="AN344" s="57"/>
    </row>
    <row r="345" spans="21:40" ht="12.75" customHeight="1" x14ac:dyDescent="0.2">
      <c r="U345" s="364"/>
      <c r="V345" s="363"/>
      <c r="W345" s="584"/>
      <c r="X345" s="584"/>
      <c r="Y345" s="65"/>
      <c r="Z345" s="580"/>
      <c r="AA345" s="580"/>
      <c r="AB345" s="46"/>
      <c r="AC345" s="49" t="s">
        <v>17</v>
      </c>
      <c r="AD345" s="50" t="s">
        <v>32</v>
      </c>
      <c r="AE345" s="51"/>
      <c r="AF345" s="587" t="s">
        <v>41</v>
      </c>
      <c r="AG345" s="588"/>
      <c r="AH345" s="52"/>
      <c r="AI345" s="49" t="s">
        <v>17</v>
      </c>
      <c r="AJ345" s="50" t="s">
        <v>32</v>
      </c>
      <c r="AK345" s="53"/>
      <c r="AL345" s="578" t="s">
        <v>42</v>
      </c>
      <c r="AM345" s="579"/>
      <c r="AN345" s="54" t="s">
        <v>43</v>
      </c>
    </row>
    <row r="346" spans="21:40" ht="12.75" customHeight="1" x14ac:dyDescent="0.2">
      <c r="U346" s="365"/>
      <c r="V346" s="363"/>
      <c r="W346" s="348"/>
      <c r="X346" s="348"/>
      <c r="Y346" s="65"/>
      <c r="Z346" s="580"/>
      <c r="AA346" s="580"/>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3"/>
      <c r="W347" s="348"/>
      <c r="X347" s="348"/>
      <c r="Y347" s="65"/>
      <c r="Z347" s="348"/>
      <c r="AA347" s="348"/>
      <c r="AB347" s="46"/>
      <c r="AC347" s="68"/>
      <c r="AD347" s="69"/>
      <c r="AE347" s="70"/>
      <c r="AF347" s="76"/>
      <c r="AG347" s="77"/>
      <c r="AH347" s="65"/>
      <c r="AI347" s="68"/>
      <c r="AJ347" s="69"/>
      <c r="AK347" s="70"/>
      <c r="AL347" s="71"/>
      <c r="AM347" s="72"/>
      <c r="AN347" s="73"/>
    </row>
    <row r="348" spans="21:40" ht="12.75" customHeight="1" x14ac:dyDescent="0.2">
      <c r="U348" s="364"/>
      <c r="V348" s="363"/>
      <c r="W348" s="79"/>
      <c r="X348" s="348"/>
      <c r="Y348" s="65"/>
      <c r="Z348" s="348"/>
      <c r="AA348" s="348"/>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41">
        <f>AL349+0.5</f>
        <v>38</v>
      </c>
      <c r="AN348" s="63">
        <f t="shared" ref="AN348:AN362" si="34">IF(AM348&gt;AL348,"ALARM",AL348-AL349)</f>
        <v>2.5</v>
      </c>
    </row>
    <row r="349" spans="21:40" ht="12.75" customHeight="1" x14ac:dyDescent="0.2">
      <c r="U349" s="364"/>
      <c r="V349" s="363"/>
      <c r="W349" s="348"/>
      <c r="X349" s="348"/>
      <c r="Y349" s="65"/>
      <c r="Z349" s="348"/>
      <c r="AA349" s="348"/>
      <c r="AB349" s="46"/>
      <c r="AC349" s="58">
        <v>1</v>
      </c>
      <c r="AD349" s="59">
        <v>14</v>
      </c>
      <c r="AE349" s="65"/>
      <c r="AF349" s="60">
        <f>I1Ext!$H$35+27*(100-I1Ext!$H$35)/30</f>
        <v>94</v>
      </c>
      <c r="AG349" s="61">
        <f t="shared" si="33"/>
        <v>88.1</v>
      </c>
      <c r="AH349" s="65"/>
      <c r="AI349" s="58">
        <v>1</v>
      </c>
      <c r="AJ349" s="59">
        <v>14</v>
      </c>
      <c r="AK349" s="65"/>
      <c r="AL349" s="60">
        <f>ROUNDDOWN(I1Ext!$H$30*AF349/500,1)*5</f>
        <v>37.5</v>
      </c>
      <c r="AM349" s="341">
        <f t="shared" ref="AM349:AM361" si="35">AL350+0.5</f>
        <v>35.5</v>
      </c>
      <c r="AN349" s="63">
        <f t="shared" si="34"/>
        <v>2.5</v>
      </c>
    </row>
    <row r="350" spans="21:40" ht="12.75" customHeight="1" x14ac:dyDescent="0.2">
      <c r="U350" s="364"/>
      <c r="V350" s="363"/>
      <c r="W350" s="348"/>
      <c r="X350" s="348"/>
      <c r="Y350" s="65"/>
      <c r="Z350" s="348"/>
      <c r="AA350" s="348"/>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41">
        <f t="shared" si="35"/>
        <v>33</v>
      </c>
      <c r="AN350" s="73">
        <f t="shared" si="34"/>
        <v>2.5</v>
      </c>
    </row>
    <row r="351" spans="21:40" ht="12.75" customHeight="1" x14ac:dyDescent="0.2">
      <c r="U351" s="364"/>
      <c r="V351" s="363"/>
      <c r="W351" s="348"/>
      <c r="X351" s="348"/>
      <c r="Y351" s="65"/>
      <c r="Z351" s="348"/>
      <c r="AA351" s="348"/>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41">
        <f t="shared" si="35"/>
        <v>30.5</v>
      </c>
      <c r="AN351" s="63">
        <f t="shared" si="34"/>
        <v>2.5</v>
      </c>
    </row>
    <row r="352" spans="21:40" ht="12.75" customHeight="1" x14ac:dyDescent="0.2">
      <c r="U352" s="364"/>
      <c r="V352" s="363"/>
      <c r="W352" s="348"/>
      <c r="X352" s="348"/>
      <c r="Y352" s="65"/>
      <c r="Z352" s="348"/>
      <c r="AA352" s="348"/>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41">
        <f t="shared" si="35"/>
        <v>28.5</v>
      </c>
      <c r="AN352" s="63">
        <f t="shared" si="34"/>
        <v>2</v>
      </c>
    </row>
    <row r="353" spans="21:40" ht="12.75" customHeight="1" x14ac:dyDescent="0.2">
      <c r="U353" s="364"/>
      <c r="V353" s="363"/>
      <c r="W353" s="348"/>
      <c r="X353" s="348"/>
      <c r="Y353" s="65"/>
      <c r="Z353" s="348"/>
      <c r="AA353" s="348"/>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41">
        <f t="shared" si="35"/>
        <v>26</v>
      </c>
      <c r="AN353" s="73">
        <f t="shared" si="34"/>
        <v>2.5</v>
      </c>
    </row>
    <row r="354" spans="21:40" ht="12.75" customHeight="1" x14ac:dyDescent="0.2">
      <c r="U354" s="364"/>
      <c r="V354" s="363"/>
      <c r="W354" s="348"/>
      <c r="X354" s="348"/>
      <c r="Y354" s="65"/>
      <c r="Z354" s="348"/>
      <c r="AA354" s="348"/>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41">
        <f t="shared" si="35"/>
        <v>24.5</v>
      </c>
      <c r="AN354" s="63">
        <f t="shared" si="34"/>
        <v>1.5</v>
      </c>
    </row>
    <row r="355" spans="21:40" ht="12.75" customHeight="1" x14ac:dyDescent="0.2">
      <c r="U355" s="364"/>
      <c r="V355" s="363"/>
      <c r="W355" s="348"/>
      <c r="X355" s="348"/>
      <c r="Y355" s="65"/>
      <c r="Z355" s="348"/>
      <c r="AA355" s="348"/>
      <c r="AB355" s="46"/>
      <c r="AC355" s="58">
        <v>3</v>
      </c>
      <c r="AD355" s="59">
        <v>8</v>
      </c>
      <c r="AE355" s="65"/>
      <c r="AF355" s="60">
        <f>I1Ext!$H$35+10*(100-I1Ext!$H$35)/30</f>
        <v>60</v>
      </c>
      <c r="AG355" s="61">
        <f t="shared" si="33"/>
        <v>56.1</v>
      </c>
      <c r="AH355" s="65"/>
      <c r="AI355" s="58">
        <v>3</v>
      </c>
      <c r="AJ355" s="59">
        <v>8</v>
      </c>
      <c r="AK355" s="65"/>
      <c r="AL355" s="60">
        <f>ROUNDDOWN(I1Ext!$H$30*AF355/500,1)*5</f>
        <v>24</v>
      </c>
      <c r="AM355" s="341">
        <f t="shared" si="35"/>
        <v>22.5</v>
      </c>
      <c r="AN355" s="63">
        <f t="shared" si="34"/>
        <v>2</v>
      </c>
    </row>
    <row r="356" spans="21:40" ht="12.75" customHeight="1" x14ac:dyDescent="0.2">
      <c r="U356" s="364"/>
      <c r="V356" s="363"/>
      <c r="W356" s="348"/>
      <c r="X356" s="348"/>
      <c r="Y356" s="65"/>
      <c r="Z356" s="348"/>
      <c r="AA356" s="348"/>
      <c r="AB356" s="46"/>
      <c r="AC356" s="81" t="s">
        <v>22</v>
      </c>
      <c r="AD356" s="69">
        <v>7</v>
      </c>
      <c r="AE356" s="70"/>
      <c r="AF356" s="82">
        <f>I1Ext!$H$35+8*(100-I1Ext!$H$35)/30</f>
        <v>56</v>
      </c>
      <c r="AG356" s="83">
        <f t="shared" si="33"/>
        <v>52.1</v>
      </c>
      <c r="AH356" s="65"/>
      <c r="AI356" s="81" t="s">
        <v>22</v>
      </c>
      <c r="AJ356" s="69">
        <v>7</v>
      </c>
      <c r="AK356" s="70"/>
      <c r="AL356" s="60">
        <f>ROUNDDOWN(I1Ext!$H$30*AF356/500,1)*5</f>
        <v>22</v>
      </c>
      <c r="AM356" s="341">
        <f t="shared" si="35"/>
        <v>21</v>
      </c>
      <c r="AN356" s="73">
        <f t="shared" si="34"/>
        <v>1.5</v>
      </c>
    </row>
    <row r="357" spans="21:40" ht="12.75" customHeight="1" x14ac:dyDescent="0.2">
      <c r="U357" s="364"/>
      <c r="V357" s="363"/>
      <c r="W357" s="348"/>
      <c r="X357" s="348"/>
      <c r="Y357" s="65"/>
      <c r="Z357" s="348"/>
      <c r="AA357" s="348"/>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41">
        <f t="shared" si="35"/>
        <v>19.5</v>
      </c>
      <c r="AN357" s="63">
        <f t="shared" si="34"/>
        <v>1.5</v>
      </c>
    </row>
    <row r="358" spans="21:40" ht="12.75" customHeight="1" x14ac:dyDescent="0.2">
      <c r="U358" s="364"/>
      <c r="V358" s="363"/>
      <c r="W358" s="348"/>
      <c r="X358" s="348"/>
      <c r="Y358" s="65"/>
      <c r="Z358" s="348"/>
      <c r="AA358" s="348"/>
      <c r="AB358" s="46"/>
      <c r="AC358" s="58">
        <v>4</v>
      </c>
      <c r="AD358" s="59">
        <v>5</v>
      </c>
      <c r="AE358" s="65"/>
      <c r="AF358" s="60">
        <f>I1Ext!$H$35+4*(100-I1Ext!$H$35)/30</f>
        <v>48</v>
      </c>
      <c r="AG358" s="61">
        <f t="shared" si="33"/>
        <v>44.1</v>
      </c>
      <c r="AH358" s="65"/>
      <c r="AI358" s="58">
        <v>4</v>
      </c>
      <c r="AJ358" s="59">
        <v>5</v>
      </c>
      <c r="AK358" s="65"/>
      <c r="AL358" s="60">
        <f>ROUNDDOWN(I1Ext!$H$30*AF358/500,1)*5</f>
        <v>19</v>
      </c>
      <c r="AM358" s="341">
        <f t="shared" si="35"/>
        <v>18</v>
      </c>
      <c r="AN358" s="63">
        <f t="shared" si="34"/>
        <v>1.5</v>
      </c>
    </row>
    <row r="359" spans="21:40" ht="12.75" customHeight="1" x14ac:dyDescent="0.2">
      <c r="U359" s="364"/>
      <c r="V359" s="363"/>
      <c r="W359" s="348"/>
      <c r="X359" s="348"/>
      <c r="Y359" s="65"/>
      <c r="Z359" s="348"/>
      <c r="AA359" s="348"/>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41">
        <f t="shared" si="35"/>
        <v>16.5</v>
      </c>
      <c r="AN359" s="73">
        <f t="shared" si="34"/>
        <v>1.5</v>
      </c>
    </row>
    <row r="360" spans="21:40" ht="12.75" customHeight="1" x14ac:dyDescent="0.2">
      <c r="U360" s="364"/>
      <c r="V360" s="363"/>
      <c r="W360" s="348"/>
      <c r="X360" s="348"/>
      <c r="Y360" s="65"/>
      <c r="Z360" s="348"/>
      <c r="AA360" s="348"/>
      <c r="AB360" s="46"/>
      <c r="AC360" s="78" t="s">
        <v>50</v>
      </c>
      <c r="AD360" s="59">
        <v>3</v>
      </c>
      <c r="AE360" s="65"/>
      <c r="AF360" s="60">
        <f>I1Ext!$H$35</f>
        <v>40</v>
      </c>
      <c r="AG360" s="61">
        <f>AF361+0.01</f>
        <v>33.343333333333334</v>
      </c>
      <c r="AH360" s="65"/>
      <c r="AI360" s="78" t="s">
        <v>50</v>
      </c>
      <c r="AJ360" s="59">
        <v>3</v>
      </c>
      <c r="AK360" s="65"/>
      <c r="AL360" s="60">
        <f>ROUNDDOWN(I1Ext!$H$30*AF360/500,1)*5</f>
        <v>16</v>
      </c>
      <c r="AM360" s="341">
        <f t="shared" si="35"/>
        <v>13.5</v>
      </c>
      <c r="AN360" s="63">
        <f t="shared" si="34"/>
        <v>3</v>
      </c>
    </row>
    <row r="361" spans="21:40" ht="12.75" customHeight="1" x14ac:dyDescent="0.2">
      <c r="U361" s="364"/>
      <c r="V361" s="363"/>
      <c r="W361" s="348"/>
      <c r="X361" s="348"/>
      <c r="Y361" s="65"/>
      <c r="Z361" s="348"/>
      <c r="AA361" s="348"/>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41">
        <f t="shared" si="35"/>
        <v>11</v>
      </c>
      <c r="AN361" s="63">
        <f t="shared" si="34"/>
        <v>2.5</v>
      </c>
    </row>
    <row r="362" spans="21:40" ht="12.75" customHeight="1" x14ac:dyDescent="0.2">
      <c r="U362" s="364"/>
      <c r="V362" s="363"/>
      <c r="W362" s="348"/>
      <c r="X362" s="363"/>
      <c r="Y362" s="65"/>
      <c r="Z362" s="348"/>
      <c r="AA362" s="348"/>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9">
        <f>ROUNDUP(I1Ext!$H$30*(I1Ext!$H$34/500),1)*5</f>
        <v>8</v>
      </c>
      <c r="AN362" s="73">
        <f t="shared" si="34"/>
        <v>3</v>
      </c>
    </row>
    <row r="363" spans="21:40" ht="12.75" customHeight="1" thickBot="1" x14ac:dyDescent="0.25">
      <c r="U363" s="363"/>
      <c r="V363" s="363"/>
      <c r="W363" s="348"/>
      <c r="X363" s="348"/>
      <c r="Y363" s="65"/>
      <c r="Z363" s="348"/>
      <c r="AA363" s="348"/>
      <c r="AB363" s="46"/>
      <c r="AC363" s="89">
        <v>6</v>
      </c>
      <c r="AD363" s="90">
        <v>0</v>
      </c>
      <c r="AE363" s="91"/>
      <c r="AF363" s="96">
        <f>I1Ext!$H$34-0.1</f>
        <v>19.899999999999999</v>
      </c>
      <c r="AG363" s="97">
        <v>0</v>
      </c>
      <c r="AH363" s="65"/>
      <c r="AI363" s="89">
        <v>6</v>
      </c>
      <c r="AJ363" s="90">
        <v>0</v>
      </c>
      <c r="AK363" s="91"/>
      <c r="AL363" s="96">
        <f>AM362-0.5</f>
        <v>7.5</v>
      </c>
      <c r="AM363" s="350">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7" t="s">
        <v>72</v>
      </c>
      <c r="U402" s="47"/>
      <c r="V402" s="48"/>
      <c r="W402" s="581" t="s">
        <v>39</v>
      </c>
      <c r="X402" s="582"/>
      <c r="Y402" s="591" t="s">
        <v>32</v>
      </c>
      <c r="Z402" s="589" t="s">
        <v>40</v>
      </c>
      <c r="AA402" s="590"/>
      <c r="AB402" s="46"/>
      <c r="AC402" s="49" t="s">
        <v>17</v>
      </c>
      <c r="AD402" s="50" t="s">
        <v>32</v>
      </c>
      <c r="AE402" s="51"/>
      <c r="AF402" s="587" t="s">
        <v>41</v>
      </c>
      <c r="AG402" s="588"/>
      <c r="AH402" s="52"/>
      <c r="AI402" s="49" t="s">
        <v>17</v>
      </c>
      <c r="AJ402" s="50" t="s">
        <v>32</v>
      </c>
      <c r="AK402" s="53"/>
      <c r="AL402" s="578" t="s">
        <v>42</v>
      </c>
      <c r="AM402" s="579"/>
      <c r="AN402" s="54" t="s">
        <v>43</v>
      </c>
    </row>
    <row r="403" spans="20:40" ht="12.75" customHeight="1" x14ac:dyDescent="0.2">
      <c r="U403" s="55" t="s">
        <v>44</v>
      </c>
      <c r="V403" s="41" t="s">
        <v>43</v>
      </c>
      <c r="W403" s="583" t="s">
        <v>42</v>
      </c>
      <c r="X403" s="584"/>
      <c r="Y403" s="592"/>
      <c r="Z403" s="585" t="s">
        <v>45</v>
      </c>
      <c r="AA403" s="586"/>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92"/>
      <c r="Z404" s="585" t="s">
        <v>49</v>
      </c>
      <c r="AA404" s="586"/>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93"/>
      <c r="Z405" s="115"/>
      <c r="AA405" s="63"/>
      <c r="AB405" s="65"/>
      <c r="AC405" s="68"/>
      <c r="AD405" s="69"/>
      <c r="AE405" s="70"/>
      <c r="AF405" s="76"/>
      <c r="AG405" s="77"/>
      <c r="AH405" s="65"/>
      <c r="AI405" s="78" t="s">
        <v>50</v>
      </c>
      <c r="AJ405" s="59">
        <v>15</v>
      </c>
      <c r="AK405" s="65"/>
      <c r="AL405" s="60">
        <f>I2Ext!$H$30</f>
        <v>40</v>
      </c>
      <c r="AM405" s="341">
        <f>AL406+0.5</f>
        <v>38.5</v>
      </c>
      <c r="AN405" s="63">
        <f t="shared" ref="AN405:AN419" si="36">IF(AM405&gt;AL405,"ALARM",AL405-AL406)</f>
        <v>2</v>
      </c>
    </row>
    <row r="406" spans="20:40" ht="12.75" customHeight="1" x14ac:dyDescent="0.2">
      <c r="U406" s="108">
        <f>+I2Ext!A43</f>
        <v>0</v>
      </c>
      <c r="V406" s="110">
        <f>IF(I2Ext!$H$32="M",AN405+U406,AN448+U406)</f>
        <v>2</v>
      </c>
      <c r="W406" s="368">
        <f>I2Ext!$H$30</f>
        <v>40</v>
      </c>
      <c r="X406" s="341">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41">
        <f t="shared" ref="AM406:AM418" si="38">AL407+0.5</f>
        <v>36.5</v>
      </c>
      <c r="AN406" s="63">
        <f t="shared" si="36"/>
        <v>2</v>
      </c>
    </row>
    <row r="407" spans="20:40" ht="12.75" customHeight="1" x14ac:dyDescent="0.2">
      <c r="U407" s="108">
        <f>+I2Ext!A44</f>
        <v>0</v>
      </c>
      <c r="V407" s="111">
        <f>IF(I2Ext!$H$32="M",AN406+U407,AN449+U407)</f>
        <v>2</v>
      </c>
      <c r="W407" s="368">
        <f t="shared" ref="W407:W421" si="39">W406-V406</f>
        <v>38</v>
      </c>
      <c r="X407" s="341">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41">
        <f t="shared" si="38"/>
        <v>34.5</v>
      </c>
      <c r="AN407" s="73">
        <f t="shared" si="36"/>
        <v>2</v>
      </c>
    </row>
    <row r="408" spans="20:40" ht="12.75" customHeight="1" x14ac:dyDescent="0.2">
      <c r="U408" s="108">
        <f>+I2Ext!A45</f>
        <v>0</v>
      </c>
      <c r="V408" s="111">
        <f>IF(I2Ext!$H$32="M",AN407+U408,AN450+U408)</f>
        <v>2</v>
      </c>
      <c r="W408" s="369">
        <f t="shared" si="39"/>
        <v>36</v>
      </c>
      <c r="X408" s="341">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41">
        <f t="shared" si="38"/>
        <v>32.5</v>
      </c>
      <c r="AN408" s="63">
        <f t="shared" si="36"/>
        <v>2</v>
      </c>
    </row>
    <row r="409" spans="20:40" ht="12.75" customHeight="1" x14ac:dyDescent="0.2">
      <c r="U409" s="108">
        <f>+I2Ext!A46</f>
        <v>0</v>
      </c>
      <c r="V409" s="110">
        <f>IF(I2Ext!$H$32="M",AN408+U409,AN451+U409)</f>
        <v>2</v>
      </c>
      <c r="W409" s="368">
        <f t="shared" si="39"/>
        <v>34</v>
      </c>
      <c r="X409" s="341">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41">
        <f t="shared" si="38"/>
        <v>30.5</v>
      </c>
      <c r="AN409" s="63">
        <f t="shared" si="36"/>
        <v>2</v>
      </c>
    </row>
    <row r="410" spans="20:40" ht="12.75" customHeight="1" x14ac:dyDescent="0.2">
      <c r="U410" s="108">
        <f>+I2Ext!A47</f>
        <v>0</v>
      </c>
      <c r="V410" s="111">
        <f>IF(I2Ext!$H$32="M",AN409+U410,AN452+U410)</f>
        <v>2</v>
      </c>
      <c r="W410" s="368">
        <f t="shared" si="39"/>
        <v>32</v>
      </c>
      <c r="X410" s="341">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41">
        <f t="shared" si="38"/>
        <v>28.5</v>
      </c>
      <c r="AN410" s="73">
        <f t="shared" si="36"/>
        <v>2</v>
      </c>
    </row>
    <row r="411" spans="20:40" ht="12.75" customHeight="1" x14ac:dyDescent="0.2">
      <c r="U411" s="108">
        <f>+I2Ext!A48</f>
        <v>0</v>
      </c>
      <c r="V411" s="113">
        <f>IF(I2Ext!$H$32="M",AN410+U411,AN453+U411)</f>
        <v>2</v>
      </c>
      <c r="W411" s="369">
        <f t="shared" si="39"/>
        <v>30</v>
      </c>
      <c r="X411" s="341">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41">
        <f t="shared" si="38"/>
        <v>26.5</v>
      </c>
      <c r="AN411" s="63">
        <f t="shared" si="36"/>
        <v>2</v>
      </c>
    </row>
    <row r="412" spans="20:40" ht="12.75" customHeight="1" x14ac:dyDescent="0.2">
      <c r="U412" s="108">
        <f>+I2Ext!A49</f>
        <v>0</v>
      </c>
      <c r="V412" s="111">
        <f>IF(I2Ext!$H$32="M",AN411+U412,AN454+U412)</f>
        <v>2</v>
      </c>
      <c r="W412" s="368">
        <f t="shared" si="39"/>
        <v>28</v>
      </c>
      <c r="X412" s="341">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41">
        <f t="shared" si="38"/>
        <v>24.5</v>
      </c>
      <c r="AN412" s="63">
        <f t="shared" si="36"/>
        <v>2</v>
      </c>
    </row>
    <row r="413" spans="20:40" ht="12.75" customHeight="1" x14ac:dyDescent="0.2">
      <c r="U413" s="108">
        <f>+I2Ext!A50</f>
        <v>0</v>
      </c>
      <c r="V413" s="111">
        <f>IF(I2Ext!$H$32="M",AN412+U413,AN455+U413)</f>
        <v>2</v>
      </c>
      <c r="W413" s="368">
        <f t="shared" si="39"/>
        <v>26</v>
      </c>
      <c r="X413" s="341">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41">
        <f t="shared" si="38"/>
        <v>22.5</v>
      </c>
      <c r="AN413" s="73">
        <f t="shared" si="36"/>
        <v>2</v>
      </c>
    </row>
    <row r="414" spans="20:40" ht="12.75" customHeight="1" x14ac:dyDescent="0.2">
      <c r="U414" s="108">
        <f>+I2Ext!A51</f>
        <v>0</v>
      </c>
      <c r="V414" s="111">
        <f>IF(I2Ext!$H$32="M",AN413+U414,AN456+U414)</f>
        <v>2</v>
      </c>
      <c r="W414" s="369">
        <f t="shared" si="39"/>
        <v>24</v>
      </c>
      <c r="X414" s="341">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41">
        <f t="shared" si="38"/>
        <v>20.5</v>
      </c>
      <c r="AN414" s="63">
        <f t="shared" si="36"/>
        <v>2</v>
      </c>
    </row>
    <row r="415" spans="20:40" ht="12.75" customHeight="1" x14ac:dyDescent="0.2">
      <c r="U415" s="108">
        <f>+I2Ext!A52</f>
        <v>0</v>
      </c>
      <c r="V415" s="110">
        <f>IF(I2Ext!$H$32="M",AN414+U415,AN457+U415)</f>
        <v>2</v>
      </c>
      <c r="W415" s="368">
        <f t="shared" si="39"/>
        <v>22</v>
      </c>
      <c r="X415" s="341">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41">
        <f t="shared" si="38"/>
        <v>18.5</v>
      </c>
      <c r="AN415" s="63">
        <f t="shared" si="36"/>
        <v>2</v>
      </c>
    </row>
    <row r="416" spans="20:40" ht="12.75" customHeight="1" x14ac:dyDescent="0.2">
      <c r="U416" s="108">
        <f>+I2Ext!A53</f>
        <v>0</v>
      </c>
      <c r="V416" s="111">
        <f>IF(I2Ext!$H$32="M",AN415+U416,AN458+U416)</f>
        <v>2</v>
      </c>
      <c r="W416" s="368">
        <f t="shared" si="39"/>
        <v>20</v>
      </c>
      <c r="X416" s="341">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41">
        <f t="shared" si="38"/>
        <v>16.5</v>
      </c>
      <c r="AN416" s="73">
        <f t="shared" si="36"/>
        <v>2</v>
      </c>
    </row>
    <row r="417" spans="21:40" ht="12.75" customHeight="1" x14ac:dyDescent="0.2">
      <c r="U417" s="108">
        <f>+I2Ext!A54</f>
        <v>0</v>
      </c>
      <c r="V417" s="113">
        <f>IF(I2Ext!$H$32="M",AN416+U417,AN459+U417)</f>
        <v>2</v>
      </c>
      <c r="W417" s="369">
        <f t="shared" si="39"/>
        <v>18</v>
      </c>
      <c r="X417" s="341">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41">
        <f t="shared" si="38"/>
        <v>13.5</v>
      </c>
      <c r="AN417" s="63">
        <f t="shared" si="36"/>
        <v>3</v>
      </c>
    </row>
    <row r="418" spans="21:40" ht="12.75" customHeight="1" x14ac:dyDescent="0.2">
      <c r="U418" s="108">
        <f>+I2Ext!A55</f>
        <v>0</v>
      </c>
      <c r="V418" s="110">
        <f>IF(I2Ext!$H$32="M",AN417+U418,AN460+U418)</f>
        <v>3</v>
      </c>
      <c r="W418" s="368">
        <f t="shared" si="39"/>
        <v>16</v>
      </c>
      <c r="X418" s="341">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41">
        <f t="shared" si="38"/>
        <v>11</v>
      </c>
      <c r="AN418" s="63">
        <f t="shared" si="36"/>
        <v>2.5</v>
      </c>
    </row>
    <row r="419" spans="21:40" ht="12.75" customHeight="1" x14ac:dyDescent="0.2">
      <c r="U419" s="108">
        <f>+I2Ext!A56</f>
        <v>0</v>
      </c>
      <c r="V419" s="111">
        <f>IF(I2Ext!$H$32="M",AN418+U419,AN461+U419)</f>
        <v>2.5</v>
      </c>
      <c r="W419" s="368">
        <f t="shared" si="39"/>
        <v>13</v>
      </c>
      <c r="X419" s="341">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9">
        <f>ROUNDUP(I2Ext!$H$30*(I2Ext!$H$34/500),1)*5</f>
        <v>8</v>
      </c>
      <c r="AN419" s="73">
        <f t="shared" si="36"/>
        <v>3</v>
      </c>
    </row>
    <row r="420" spans="21:40" ht="12.75" customHeight="1" thickBot="1" x14ac:dyDescent="0.25">
      <c r="U420" s="108">
        <f>+I2Ext!A57</f>
        <v>0</v>
      </c>
      <c r="V420" s="113">
        <f>IF(I2Ext!$H$32="M",AN419+U420,AN462+U420)</f>
        <v>3</v>
      </c>
      <c r="W420" s="369">
        <f t="shared" si="39"/>
        <v>10.5</v>
      </c>
      <c r="X420" s="341">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50">
        <v>0</v>
      </c>
      <c r="AN420" s="94">
        <f>IF(AM420&gt;AM419,"ALARM",AL420)</f>
        <v>7.5</v>
      </c>
    </row>
    <row r="421" spans="21:40" ht="12.75" customHeight="1" thickBot="1" x14ac:dyDescent="0.25">
      <c r="U421" s="43" t="s">
        <v>51</v>
      </c>
      <c r="V421" s="112">
        <f>IF(I2Ext!$H$32="M",+W421,W463)</f>
        <v>7.5</v>
      </c>
      <c r="W421" s="372">
        <f t="shared" si="39"/>
        <v>7.5</v>
      </c>
      <c r="X421" s="350">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7">
        <f t="shared" ref="V424:V439" si="41">+X424</f>
        <v>0</v>
      </c>
      <c r="W424" s="347">
        <f>+W421</f>
        <v>7.5</v>
      </c>
      <c r="X424" s="347">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7">
        <f t="shared" si="41"/>
        <v>8</v>
      </c>
      <c r="W425" s="347">
        <f>+W420</f>
        <v>10.5</v>
      </c>
      <c r="X425" s="347">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7">
        <f t="shared" si="41"/>
        <v>11</v>
      </c>
      <c r="W426" s="347">
        <f>+W419</f>
        <v>13</v>
      </c>
      <c r="X426" s="347">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7">
        <f t="shared" si="41"/>
        <v>13.5</v>
      </c>
      <c r="W427" s="347">
        <f>+W418</f>
        <v>16</v>
      </c>
      <c r="X427" s="347">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7">
        <f t="shared" si="41"/>
        <v>16.5</v>
      </c>
      <c r="W428" s="347">
        <f>+W417</f>
        <v>18</v>
      </c>
      <c r="X428" s="347">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7">
        <f t="shared" si="41"/>
        <v>18.5</v>
      </c>
      <c r="W429" s="347">
        <f>+W416</f>
        <v>20</v>
      </c>
      <c r="X429" s="347">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7">
        <f t="shared" si="41"/>
        <v>20.5</v>
      </c>
      <c r="W430" s="347">
        <f>+W415</f>
        <v>22</v>
      </c>
      <c r="X430" s="347">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7">
        <f t="shared" si="41"/>
        <v>22.5</v>
      </c>
      <c r="W431" s="347">
        <f>+W414</f>
        <v>24</v>
      </c>
      <c r="X431" s="347">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7">
        <f t="shared" si="41"/>
        <v>24.5</v>
      </c>
      <c r="W432" s="347">
        <f>+W413</f>
        <v>26</v>
      </c>
      <c r="X432" s="347">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7">
        <f t="shared" si="41"/>
        <v>26.5</v>
      </c>
      <c r="W433" s="347">
        <f>+W412</f>
        <v>28</v>
      </c>
      <c r="X433" s="347">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7">
        <f t="shared" si="41"/>
        <v>28.5</v>
      </c>
      <c r="W434" s="347">
        <f>+W411</f>
        <v>30</v>
      </c>
      <c r="X434" s="347">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7">
        <f t="shared" si="41"/>
        <v>30.5</v>
      </c>
      <c r="W435" s="347">
        <f>+W410</f>
        <v>32</v>
      </c>
      <c r="X435" s="347">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7">
        <f t="shared" si="41"/>
        <v>32.5</v>
      </c>
      <c r="W436" s="347">
        <f>+W409</f>
        <v>34</v>
      </c>
      <c r="X436" s="347">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7">
        <f t="shared" si="41"/>
        <v>34.5</v>
      </c>
      <c r="W437" s="347">
        <f>+W408</f>
        <v>36</v>
      </c>
      <c r="X437" s="347">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7">
        <f t="shared" si="41"/>
        <v>36.5</v>
      </c>
      <c r="W438" s="347">
        <f>+W407</f>
        <v>38</v>
      </c>
      <c r="X438" s="347">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7">
        <f t="shared" si="41"/>
        <v>38.5</v>
      </c>
      <c r="W439" s="347">
        <f>+W406</f>
        <v>40</v>
      </c>
      <c r="X439" s="347">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8"/>
      <c r="V444" s="363"/>
      <c r="W444" s="580"/>
      <c r="X444" s="580"/>
      <c r="Y444" s="65"/>
      <c r="Z444" s="580"/>
      <c r="AA444" s="580"/>
      <c r="AB444" s="46"/>
      <c r="AC444" s="65"/>
      <c r="AD444" s="57"/>
      <c r="AE444" s="57"/>
      <c r="AF444" s="60"/>
      <c r="AG444" s="60"/>
      <c r="AH444" s="52"/>
      <c r="AI444" s="65"/>
      <c r="AJ444" s="57"/>
      <c r="AK444" s="65"/>
      <c r="AL444" s="57"/>
      <c r="AM444" s="57"/>
      <c r="AN444" s="57"/>
    </row>
    <row r="445" spans="21:40" ht="12.75" customHeight="1" x14ac:dyDescent="0.2">
      <c r="U445" s="364"/>
      <c r="V445" s="363"/>
      <c r="W445" s="584"/>
      <c r="X445" s="584"/>
      <c r="Y445" s="65"/>
      <c r="Z445" s="580"/>
      <c r="AA445" s="580"/>
      <c r="AB445" s="46"/>
      <c r="AC445" s="49" t="s">
        <v>17</v>
      </c>
      <c r="AD445" s="50" t="s">
        <v>32</v>
      </c>
      <c r="AE445" s="51"/>
      <c r="AF445" s="587" t="s">
        <v>41</v>
      </c>
      <c r="AG445" s="588"/>
      <c r="AH445" s="52"/>
      <c r="AI445" s="49" t="s">
        <v>17</v>
      </c>
      <c r="AJ445" s="50" t="s">
        <v>32</v>
      </c>
      <c r="AK445" s="53"/>
      <c r="AL445" s="578" t="s">
        <v>42</v>
      </c>
      <c r="AM445" s="579"/>
      <c r="AN445" s="54" t="s">
        <v>43</v>
      </c>
    </row>
    <row r="446" spans="21:40" ht="12.75" customHeight="1" x14ac:dyDescent="0.2">
      <c r="U446" s="365"/>
      <c r="V446" s="363"/>
      <c r="W446" s="348"/>
      <c r="X446" s="348"/>
      <c r="Y446" s="65"/>
      <c r="Z446" s="580"/>
      <c r="AA446" s="580"/>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3"/>
      <c r="W447" s="348"/>
      <c r="X447" s="348"/>
      <c r="Y447" s="65"/>
      <c r="Z447" s="348"/>
      <c r="AA447" s="348"/>
      <c r="AB447" s="46"/>
      <c r="AC447" s="68"/>
      <c r="AD447" s="69"/>
      <c r="AE447" s="70"/>
      <c r="AF447" s="76"/>
      <c r="AG447" s="77"/>
      <c r="AH447" s="65"/>
      <c r="AI447" s="68"/>
      <c r="AJ447" s="69"/>
      <c r="AK447" s="70"/>
      <c r="AL447" s="71"/>
      <c r="AM447" s="72"/>
      <c r="AN447" s="73"/>
    </row>
    <row r="448" spans="21:40" ht="12.75" customHeight="1" x14ac:dyDescent="0.2">
      <c r="U448" s="364"/>
      <c r="V448" s="363"/>
      <c r="W448" s="79"/>
      <c r="X448" s="348"/>
      <c r="Y448" s="65"/>
      <c r="Z448" s="348"/>
      <c r="AA448" s="348"/>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41">
        <f>AL449+0.5</f>
        <v>38</v>
      </c>
      <c r="AN448" s="63">
        <f t="shared" ref="AN448:AN462" si="43">IF(AM448&gt;AL448,"ALARM",AL448-AL449)</f>
        <v>2.5</v>
      </c>
    </row>
    <row r="449" spans="21:40" ht="12.75" customHeight="1" x14ac:dyDescent="0.2">
      <c r="U449" s="364"/>
      <c r="V449" s="363"/>
      <c r="W449" s="348"/>
      <c r="X449" s="348"/>
      <c r="Y449" s="65"/>
      <c r="Z449" s="348"/>
      <c r="AA449" s="348"/>
      <c r="AB449" s="46"/>
      <c r="AC449" s="58">
        <v>1</v>
      </c>
      <c r="AD449" s="59">
        <v>14</v>
      </c>
      <c r="AE449" s="65"/>
      <c r="AF449" s="60">
        <f>I2Ext!$H$35+27*(100-I2Ext!$H$35)/30</f>
        <v>94</v>
      </c>
      <c r="AG449" s="61">
        <f t="shared" si="42"/>
        <v>88.1</v>
      </c>
      <c r="AH449" s="65"/>
      <c r="AI449" s="58">
        <v>1</v>
      </c>
      <c r="AJ449" s="59">
        <v>14</v>
      </c>
      <c r="AK449" s="65"/>
      <c r="AL449" s="60">
        <f>ROUNDDOWN(I2Ext!$H$30*AF449/500,1)*5</f>
        <v>37.5</v>
      </c>
      <c r="AM449" s="341">
        <f t="shared" ref="AM449:AM461" si="44">AL450+0.5</f>
        <v>35.5</v>
      </c>
      <c r="AN449" s="63">
        <f t="shared" si="43"/>
        <v>2.5</v>
      </c>
    </row>
    <row r="450" spans="21:40" ht="12.75" customHeight="1" x14ac:dyDescent="0.2">
      <c r="U450" s="364"/>
      <c r="V450" s="363"/>
      <c r="W450" s="348"/>
      <c r="X450" s="348"/>
      <c r="Y450" s="65"/>
      <c r="Z450" s="348"/>
      <c r="AA450" s="348"/>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41">
        <f t="shared" si="44"/>
        <v>33</v>
      </c>
      <c r="AN450" s="73">
        <f t="shared" si="43"/>
        <v>2.5</v>
      </c>
    </row>
    <row r="451" spans="21:40" ht="12.75" customHeight="1" x14ac:dyDescent="0.2">
      <c r="U451" s="364"/>
      <c r="V451" s="363"/>
      <c r="W451" s="348"/>
      <c r="X451" s="348"/>
      <c r="Y451" s="65"/>
      <c r="Z451" s="348"/>
      <c r="AA451" s="348"/>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41">
        <f t="shared" si="44"/>
        <v>30.5</v>
      </c>
      <c r="AN451" s="63">
        <f t="shared" si="43"/>
        <v>2.5</v>
      </c>
    </row>
    <row r="452" spans="21:40" ht="12.75" customHeight="1" x14ac:dyDescent="0.2">
      <c r="U452" s="364"/>
      <c r="V452" s="363"/>
      <c r="W452" s="348"/>
      <c r="X452" s="348"/>
      <c r="Y452" s="65"/>
      <c r="Z452" s="348"/>
      <c r="AA452" s="348"/>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41">
        <f t="shared" si="44"/>
        <v>28.5</v>
      </c>
      <c r="AN452" s="63">
        <f t="shared" si="43"/>
        <v>2</v>
      </c>
    </row>
    <row r="453" spans="21:40" ht="12.75" customHeight="1" x14ac:dyDescent="0.2">
      <c r="U453" s="364"/>
      <c r="V453" s="363"/>
      <c r="W453" s="348"/>
      <c r="X453" s="348"/>
      <c r="Y453" s="65"/>
      <c r="Z453" s="348"/>
      <c r="AA453" s="348"/>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41">
        <f t="shared" si="44"/>
        <v>26</v>
      </c>
      <c r="AN453" s="73">
        <f t="shared" si="43"/>
        <v>2.5</v>
      </c>
    </row>
    <row r="454" spans="21:40" ht="12.75" customHeight="1" x14ac:dyDescent="0.2">
      <c r="U454" s="364"/>
      <c r="V454" s="363"/>
      <c r="W454" s="348"/>
      <c r="X454" s="348"/>
      <c r="Y454" s="65"/>
      <c r="Z454" s="348"/>
      <c r="AA454" s="348"/>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41">
        <f t="shared" si="44"/>
        <v>24.5</v>
      </c>
      <c r="AN454" s="63">
        <f t="shared" si="43"/>
        <v>1.5</v>
      </c>
    </row>
    <row r="455" spans="21:40" ht="12.75" customHeight="1" x14ac:dyDescent="0.2">
      <c r="U455" s="364"/>
      <c r="V455" s="363"/>
      <c r="W455" s="348"/>
      <c r="X455" s="348"/>
      <c r="Y455" s="65"/>
      <c r="Z455" s="348"/>
      <c r="AA455" s="348"/>
      <c r="AB455" s="46"/>
      <c r="AC455" s="58">
        <v>3</v>
      </c>
      <c r="AD455" s="59">
        <v>8</v>
      </c>
      <c r="AE455" s="65"/>
      <c r="AF455" s="60">
        <f>I2Ext!$H$35+10*(100-I2Ext!$H$35)/30</f>
        <v>60</v>
      </c>
      <c r="AG455" s="61">
        <f t="shared" si="42"/>
        <v>56.1</v>
      </c>
      <c r="AH455" s="65"/>
      <c r="AI455" s="58">
        <v>3</v>
      </c>
      <c r="AJ455" s="59">
        <v>8</v>
      </c>
      <c r="AK455" s="65"/>
      <c r="AL455" s="60">
        <f>ROUNDDOWN(I2Ext!$H$30*AF455/500,1)*5</f>
        <v>24</v>
      </c>
      <c r="AM455" s="341">
        <f t="shared" si="44"/>
        <v>22.5</v>
      </c>
      <c r="AN455" s="63">
        <f t="shared" si="43"/>
        <v>2</v>
      </c>
    </row>
    <row r="456" spans="21:40" ht="12.75" customHeight="1" x14ac:dyDescent="0.2">
      <c r="U456" s="364"/>
      <c r="V456" s="363"/>
      <c r="W456" s="348"/>
      <c r="X456" s="348"/>
      <c r="Y456" s="65"/>
      <c r="Z456" s="348"/>
      <c r="AA456" s="348"/>
      <c r="AB456" s="46"/>
      <c r="AC456" s="81" t="s">
        <v>22</v>
      </c>
      <c r="AD456" s="69">
        <v>7</v>
      </c>
      <c r="AE456" s="70"/>
      <c r="AF456" s="82">
        <f>I2Ext!$H$35+8*(100-I2Ext!$H$35)/30</f>
        <v>56</v>
      </c>
      <c r="AG456" s="83">
        <f t="shared" si="42"/>
        <v>52.1</v>
      </c>
      <c r="AH456" s="65"/>
      <c r="AI456" s="81" t="s">
        <v>22</v>
      </c>
      <c r="AJ456" s="69">
        <v>7</v>
      </c>
      <c r="AK456" s="70"/>
      <c r="AL456" s="60">
        <f>ROUNDDOWN(I2Ext!$H$30*AF456/500,1)*5</f>
        <v>22</v>
      </c>
      <c r="AM456" s="341">
        <f t="shared" si="44"/>
        <v>21</v>
      </c>
      <c r="AN456" s="73">
        <f t="shared" si="43"/>
        <v>1.5</v>
      </c>
    </row>
    <row r="457" spans="21:40" ht="12.75" customHeight="1" x14ac:dyDescent="0.2">
      <c r="U457" s="364"/>
      <c r="V457" s="363"/>
      <c r="W457" s="348"/>
      <c r="X457" s="348"/>
      <c r="Y457" s="65"/>
      <c r="Z457" s="348"/>
      <c r="AA457" s="348"/>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41">
        <f t="shared" si="44"/>
        <v>19.5</v>
      </c>
      <c r="AN457" s="63">
        <f t="shared" si="43"/>
        <v>1.5</v>
      </c>
    </row>
    <row r="458" spans="21:40" ht="12.75" customHeight="1" x14ac:dyDescent="0.2">
      <c r="U458" s="364"/>
      <c r="V458" s="363"/>
      <c r="W458" s="348"/>
      <c r="X458" s="348"/>
      <c r="Y458" s="65"/>
      <c r="Z458" s="348"/>
      <c r="AA458" s="348"/>
      <c r="AB458" s="46"/>
      <c r="AC458" s="58">
        <v>4</v>
      </c>
      <c r="AD458" s="59">
        <v>5</v>
      </c>
      <c r="AE458" s="65"/>
      <c r="AF458" s="60">
        <f>I2Ext!$H$35+4*(100-I2Ext!$H$35)/30</f>
        <v>48</v>
      </c>
      <c r="AG458" s="61">
        <f t="shared" si="42"/>
        <v>44.1</v>
      </c>
      <c r="AH458" s="65"/>
      <c r="AI458" s="58">
        <v>4</v>
      </c>
      <c r="AJ458" s="59">
        <v>5</v>
      </c>
      <c r="AK458" s="65"/>
      <c r="AL458" s="60">
        <f>ROUNDDOWN(I2Ext!$H$30*AF458/500,1)*5</f>
        <v>19</v>
      </c>
      <c r="AM458" s="341">
        <f t="shared" si="44"/>
        <v>18</v>
      </c>
      <c r="AN458" s="63">
        <f t="shared" si="43"/>
        <v>1.5</v>
      </c>
    </row>
    <row r="459" spans="21:40" ht="12.75" customHeight="1" x14ac:dyDescent="0.2">
      <c r="U459" s="364"/>
      <c r="V459" s="363"/>
      <c r="W459" s="348"/>
      <c r="X459" s="348"/>
      <c r="Y459" s="65"/>
      <c r="Z459" s="348"/>
      <c r="AA459" s="348"/>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41">
        <f t="shared" si="44"/>
        <v>16.5</v>
      </c>
      <c r="AN459" s="73">
        <f t="shared" si="43"/>
        <v>1.5</v>
      </c>
    </row>
    <row r="460" spans="21:40" ht="12.75" customHeight="1" x14ac:dyDescent="0.2">
      <c r="U460" s="364"/>
      <c r="V460" s="363"/>
      <c r="W460" s="348"/>
      <c r="X460" s="348"/>
      <c r="Y460" s="65"/>
      <c r="Z460" s="348"/>
      <c r="AA460" s="348"/>
      <c r="AB460" s="46"/>
      <c r="AC460" s="78" t="s">
        <v>50</v>
      </c>
      <c r="AD460" s="59">
        <v>3</v>
      </c>
      <c r="AE460" s="65"/>
      <c r="AF460" s="60">
        <f>I2Ext!$H$35</f>
        <v>40</v>
      </c>
      <c r="AG460" s="61">
        <f>AF461+0.01</f>
        <v>33.343333333333334</v>
      </c>
      <c r="AH460" s="65"/>
      <c r="AI460" s="78" t="s">
        <v>50</v>
      </c>
      <c r="AJ460" s="59">
        <v>3</v>
      </c>
      <c r="AK460" s="65"/>
      <c r="AL460" s="60">
        <f>ROUNDDOWN(I2Ext!$H$30*AF460/500,1)*5</f>
        <v>16</v>
      </c>
      <c r="AM460" s="341">
        <f t="shared" si="44"/>
        <v>13.5</v>
      </c>
      <c r="AN460" s="63">
        <f t="shared" si="43"/>
        <v>3</v>
      </c>
    </row>
    <row r="461" spans="21:40" ht="12.75" customHeight="1" x14ac:dyDescent="0.2">
      <c r="U461" s="364"/>
      <c r="V461" s="363"/>
      <c r="W461" s="348"/>
      <c r="X461" s="348"/>
      <c r="Y461" s="65"/>
      <c r="Z461" s="348"/>
      <c r="AA461" s="348"/>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41">
        <f t="shared" si="44"/>
        <v>11</v>
      </c>
      <c r="AN461" s="63">
        <f t="shared" si="43"/>
        <v>2.5</v>
      </c>
    </row>
    <row r="462" spans="21:40" ht="12.75" customHeight="1" x14ac:dyDescent="0.2">
      <c r="U462" s="364"/>
      <c r="V462" s="363"/>
      <c r="W462" s="348"/>
      <c r="X462" s="363"/>
      <c r="Y462" s="65"/>
      <c r="Z462" s="348"/>
      <c r="AA462" s="348"/>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9">
        <f>ROUNDUP(I2Ext!$H$30*(I2Ext!$H$34/500),1)*5</f>
        <v>8</v>
      </c>
      <c r="AN462" s="73">
        <f t="shared" si="43"/>
        <v>3</v>
      </c>
    </row>
    <row r="463" spans="21:40" ht="12.75" customHeight="1" thickBot="1" x14ac:dyDescent="0.25">
      <c r="U463" s="363"/>
      <c r="V463" s="363"/>
      <c r="W463" s="348"/>
      <c r="X463" s="348"/>
      <c r="Y463" s="65"/>
      <c r="Z463" s="348"/>
      <c r="AA463" s="348"/>
      <c r="AB463" s="46"/>
      <c r="AC463" s="89">
        <v>6</v>
      </c>
      <c r="AD463" s="90">
        <v>0</v>
      </c>
      <c r="AE463" s="91"/>
      <c r="AF463" s="96">
        <f>I2Ext!$H$34-0.1</f>
        <v>19.899999999999999</v>
      </c>
      <c r="AG463" s="97">
        <v>0</v>
      </c>
      <c r="AH463" s="65"/>
      <c r="AI463" s="89">
        <v>6</v>
      </c>
      <c r="AJ463" s="90">
        <v>0</v>
      </c>
      <c r="AK463" s="91"/>
      <c r="AL463" s="96">
        <f>AM462-0.5</f>
        <v>7.5</v>
      </c>
      <c r="AM463" s="350">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7" t="s">
        <v>73</v>
      </c>
      <c r="U502" s="47"/>
      <c r="V502" s="48"/>
      <c r="W502" s="581" t="s">
        <v>39</v>
      </c>
      <c r="X502" s="582"/>
      <c r="Y502" s="591" t="s">
        <v>32</v>
      </c>
      <c r="Z502" s="589" t="s">
        <v>40</v>
      </c>
      <c r="AA502" s="590"/>
      <c r="AB502" s="46"/>
      <c r="AC502" s="49" t="s">
        <v>17</v>
      </c>
      <c r="AD502" s="50" t="s">
        <v>32</v>
      </c>
      <c r="AE502" s="51"/>
      <c r="AF502" s="587" t="s">
        <v>41</v>
      </c>
      <c r="AG502" s="588"/>
      <c r="AH502" s="52"/>
      <c r="AI502" s="49" t="s">
        <v>17</v>
      </c>
      <c r="AJ502" s="50" t="s">
        <v>32</v>
      </c>
      <c r="AK502" s="53"/>
      <c r="AL502" s="578" t="s">
        <v>42</v>
      </c>
      <c r="AM502" s="579"/>
      <c r="AN502" s="54" t="s">
        <v>43</v>
      </c>
    </row>
    <row r="503" spans="20:40" ht="12.75" customHeight="1" x14ac:dyDescent="0.2">
      <c r="U503" s="55" t="s">
        <v>44</v>
      </c>
      <c r="V503" s="41" t="s">
        <v>43</v>
      </c>
      <c r="W503" s="583" t="s">
        <v>42</v>
      </c>
      <c r="X503" s="584"/>
      <c r="Y503" s="592"/>
      <c r="Z503" s="585" t="s">
        <v>45</v>
      </c>
      <c r="AA503" s="586"/>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92"/>
      <c r="Z504" s="585" t="s">
        <v>49</v>
      </c>
      <c r="AA504" s="586"/>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93"/>
      <c r="Z505" s="115"/>
      <c r="AA505" s="63"/>
      <c r="AB505" s="65"/>
      <c r="AC505" s="68"/>
      <c r="AD505" s="69"/>
      <c r="AE505" s="70"/>
      <c r="AF505" s="76"/>
      <c r="AG505" s="77"/>
      <c r="AH505" s="65"/>
      <c r="AI505" s="78" t="s">
        <v>50</v>
      </c>
      <c r="AJ505" s="59">
        <v>15</v>
      </c>
      <c r="AK505" s="65"/>
      <c r="AL505" s="60">
        <f>I3Ext!$H$30</f>
        <v>40</v>
      </c>
      <c r="AM505" s="341">
        <f>AL506+0.5</f>
        <v>38.5</v>
      </c>
      <c r="AN505" s="63">
        <f t="shared" ref="AN505:AN519" si="45">IF(AM505&gt;AL505,"ALARM",AL505-AL506)</f>
        <v>2</v>
      </c>
    </row>
    <row r="506" spans="20:40" ht="12.75" customHeight="1" x14ac:dyDescent="0.2">
      <c r="U506" s="108">
        <f>+I3Ext!A43</f>
        <v>0</v>
      </c>
      <c r="V506" s="110">
        <f>IF(I3Ext!$H$32="M",AN505+U506,AN548+U506)</f>
        <v>2</v>
      </c>
      <c r="W506" s="368">
        <f>I3Ext!$H$30</f>
        <v>40</v>
      </c>
      <c r="X506" s="341">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41">
        <f t="shared" ref="AM506:AM518" si="47">AL507+0.5</f>
        <v>36.5</v>
      </c>
      <c r="AN506" s="63">
        <f t="shared" si="45"/>
        <v>2</v>
      </c>
    </row>
    <row r="507" spans="20:40" ht="12.75" customHeight="1" x14ac:dyDescent="0.2">
      <c r="U507" s="108">
        <f>+I3Ext!A44</f>
        <v>0</v>
      </c>
      <c r="V507" s="111">
        <f>IF(I3Ext!$H$32="M",AN506+U507,AN549+U507)</f>
        <v>2</v>
      </c>
      <c r="W507" s="368">
        <f t="shared" ref="W507:W521" si="48">W506-V506</f>
        <v>38</v>
      </c>
      <c r="X507" s="341">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41">
        <f t="shared" si="47"/>
        <v>34.5</v>
      </c>
      <c r="AN507" s="73">
        <f t="shared" si="45"/>
        <v>2</v>
      </c>
    </row>
    <row r="508" spans="20:40" ht="12.75" customHeight="1" x14ac:dyDescent="0.2">
      <c r="U508" s="108">
        <f>+I3Ext!A45</f>
        <v>0</v>
      </c>
      <c r="V508" s="111">
        <f>IF(I3Ext!$H$32="M",AN507+U508,AN550+U508)</f>
        <v>2</v>
      </c>
      <c r="W508" s="369">
        <f t="shared" si="48"/>
        <v>36</v>
      </c>
      <c r="X508" s="341">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41">
        <f t="shared" si="47"/>
        <v>32.5</v>
      </c>
      <c r="AN508" s="63">
        <f t="shared" si="45"/>
        <v>2</v>
      </c>
    </row>
    <row r="509" spans="20:40" ht="12.75" customHeight="1" x14ac:dyDescent="0.2">
      <c r="U509" s="108">
        <f>+I3Ext!A46</f>
        <v>0</v>
      </c>
      <c r="V509" s="110">
        <f>IF(I3Ext!$H$32="M",AN508+U509,AN551+U509)</f>
        <v>2</v>
      </c>
      <c r="W509" s="368">
        <f t="shared" si="48"/>
        <v>34</v>
      </c>
      <c r="X509" s="341">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41">
        <f t="shared" si="47"/>
        <v>30.5</v>
      </c>
      <c r="AN509" s="63">
        <f t="shared" si="45"/>
        <v>2</v>
      </c>
    </row>
    <row r="510" spans="20:40" ht="12.75" customHeight="1" x14ac:dyDescent="0.2">
      <c r="U510" s="108">
        <f>+I3Ext!A47</f>
        <v>0</v>
      </c>
      <c r="V510" s="111">
        <f>IF(I3Ext!$H$32="M",AN509+U510,AN552+U510)</f>
        <v>2</v>
      </c>
      <c r="W510" s="368">
        <f t="shared" si="48"/>
        <v>32</v>
      </c>
      <c r="X510" s="341">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41">
        <f t="shared" si="47"/>
        <v>28.5</v>
      </c>
      <c r="AN510" s="73">
        <f t="shared" si="45"/>
        <v>2</v>
      </c>
    </row>
    <row r="511" spans="20:40" ht="12.75" customHeight="1" x14ac:dyDescent="0.2">
      <c r="U511" s="108">
        <f>+I3Ext!A48</f>
        <v>0</v>
      </c>
      <c r="V511" s="113">
        <f>IF(I3Ext!$H$32="M",AN510+U511,AN553+U511)</f>
        <v>2</v>
      </c>
      <c r="W511" s="369">
        <f t="shared" si="48"/>
        <v>30</v>
      </c>
      <c r="X511" s="341">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41">
        <f t="shared" si="47"/>
        <v>26.5</v>
      </c>
      <c r="AN511" s="63">
        <f t="shared" si="45"/>
        <v>2</v>
      </c>
    </row>
    <row r="512" spans="20:40" ht="12.75" customHeight="1" x14ac:dyDescent="0.2">
      <c r="U512" s="108">
        <f>+I3Ext!A49</f>
        <v>0</v>
      </c>
      <c r="V512" s="111">
        <f>IF(I3Ext!$H$32="M",AN511+U512,AN554+U512)</f>
        <v>2</v>
      </c>
      <c r="W512" s="368">
        <f t="shared" si="48"/>
        <v>28</v>
      </c>
      <c r="X512" s="341">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41">
        <f t="shared" si="47"/>
        <v>24.5</v>
      </c>
      <c r="AN512" s="63">
        <f t="shared" si="45"/>
        <v>2</v>
      </c>
    </row>
    <row r="513" spans="21:40" ht="12.75" customHeight="1" x14ac:dyDescent="0.2">
      <c r="U513" s="108">
        <f>+I3Ext!A50</f>
        <v>0</v>
      </c>
      <c r="V513" s="111">
        <f>IF(I3Ext!$H$32="M",AN512+U513,AN555+U513)</f>
        <v>2</v>
      </c>
      <c r="W513" s="368">
        <f t="shared" si="48"/>
        <v>26</v>
      </c>
      <c r="X513" s="341">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41">
        <f t="shared" si="47"/>
        <v>22.5</v>
      </c>
      <c r="AN513" s="73">
        <f t="shared" si="45"/>
        <v>2</v>
      </c>
    </row>
    <row r="514" spans="21:40" ht="12.75" customHeight="1" x14ac:dyDescent="0.2">
      <c r="U514" s="108">
        <f>+I3Ext!A51</f>
        <v>0</v>
      </c>
      <c r="V514" s="111">
        <f>IF(I3Ext!$H$32="M",AN513+U514,AN556+U514)</f>
        <v>2</v>
      </c>
      <c r="W514" s="369">
        <f t="shared" si="48"/>
        <v>24</v>
      </c>
      <c r="X514" s="341">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41">
        <f t="shared" si="47"/>
        <v>20.5</v>
      </c>
      <c r="AN514" s="63">
        <f t="shared" si="45"/>
        <v>2</v>
      </c>
    </row>
    <row r="515" spans="21:40" ht="12.75" customHeight="1" x14ac:dyDescent="0.2">
      <c r="U515" s="108">
        <f>+I3Ext!A52</f>
        <v>0</v>
      </c>
      <c r="V515" s="110">
        <f>IF(I3Ext!$H$32="M",AN514+U515,AN557+U515)</f>
        <v>2</v>
      </c>
      <c r="W515" s="368">
        <f t="shared" si="48"/>
        <v>22</v>
      </c>
      <c r="X515" s="341">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41">
        <f t="shared" si="47"/>
        <v>18.5</v>
      </c>
      <c r="AN515" s="63">
        <f t="shared" si="45"/>
        <v>2</v>
      </c>
    </row>
    <row r="516" spans="21:40" ht="12.75" customHeight="1" x14ac:dyDescent="0.2">
      <c r="U516" s="108">
        <f>+I3Ext!A53</f>
        <v>0</v>
      </c>
      <c r="V516" s="111">
        <f>IF(I3Ext!$H$32="M",AN515+U516,AN558+U516)</f>
        <v>2</v>
      </c>
      <c r="W516" s="368">
        <f t="shared" si="48"/>
        <v>20</v>
      </c>
      <c r="X516" s="341">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41">
        <f t="shared" si="47"/>
        <v>16.5</v>
      </c>
      <c r="AN516" s="73">
        <f t="shared" si="45"/>
        <v>2</v>
      </c>
    </row>
    <row r="517" spans="21:40" ht="12.75" customHeight="1" x14ac:dyDescent="0.2">
      <c r="U517" s="108">
        <f>+I3Ext!A54</f>
        <v>0</v>
      </c>
      <c r="V517" s="113">
        <f>IF(I3Ext!$H$32="M",AN516+U517,AN559+U517)</f>
        <v>2</v>
      </c>
      <c r="W517" s="369">
        <f t="shared" si="48"/>
        <v>18</v>
      </c>
      <c r="X517" s="341">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41">
        <f t="shared" si="47"/>
        <v>13.5</v>
      </c>
      <c r="AN517" s="63">
        <f t="shared" si="45"/>
        <v>3</v>
      </c>
    </row>
    <row r="518" spans="21:40" ht="12.75" customHeight="1" x14ac:dyDescent="0.2">
      <c r="U518" s="108">
        <f>+I3Ext!A55</f>
        <v>0</v>
      </c>
      <c r="V518" s="110">
        <f>IF(I3Ext!$H$32="M",AN517+U518,AN560+U518)</f>
        <v>3</v>
      </c>
      <c r="W518" s="368">
        <f t="shared" si="48"/>
        <v>16</v>
      </c>
      <c r="X518" s="341">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41">
        <f t="shared" si="47"/>
        <v>11</v>
      </c>
      <c r="AN518" s="63">
        <f t="shared" si="45"/>
        <v>2.5</v>
      </c>
    </row>
    <row r="519" spans="21:40" ht="12.75" customHeight="1" x14ac:dyDescent="0.2">
      <c r="U519" s="108">
        <f>+I3Ext!A56</f>
        <v>0</v>
      </c>
      <c r="V519" s="111">
        <f>IF(I3Ext!$H$32="M",AN518+U519,AN561+U519)</f>
        <v>2.5</v>
      </c>
      <c r="W519" s="368">
        <f t="shared" si="48"/>
        <v>13</v>
      </c>
      <c r="X519" s="341">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9">
        <f>ROUNDUP(I3Ext!$H$30*(I3Ext!$H$34/500),1)*5</f>
        <v>8</v>
      </c>
      <c r="AN519" s="73">
        <f t="shared" si="45"/>
        <v>3</v>
      </c>
    </row>
    <row r="520" spans="21:40" ht="12.75" customHeight="1" thickBot="1" x14ac:dyDescent="0.25">
      <c r="U520" s="108">
        <f>+I3Ext!A57</f>
        <v>0</v>
      </c>
      <c r="V520" s="113">
        <f>IF(I3Ext!$H$32="M",AN519+U520,AN562+U520)</f>
        <v>3</v>
      </c>
      <c r="W520" s="369">
        <f t="shared" si="48"/>
        <v>10.5</v>
      </c>
      <c r="X520" s="341">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50">
        <v>0</v>
      </c>
      <c r="AN520" s="94">
        <f>IF(AM520&gt;AM519,"ALARM",AL520)</f>
        <v>7.5</v>
      </c>
    </row>
    <row r="521" spans="21:40" ht="12.75" customHeight="1" thickBot="1" x14ac:dyDescent="0.25">
      <c r="U521" s="43" t="s">
        <v>51</v>
      </c>
      <c r="V521" s="112">
        <f>IF(I3Ext!$H$32="M",+W521,W563)</f>
        <v>7.5</v>
      </c>
      <c r="W521" s="372">
        <f t="shared" si="48"/>
        <v>7.5</v>
      </c>
      <c r="X521" s="350">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7">
        <f t="shared" ref="V524:V539" si="50">+X524</f>
        <v>0</v>
      </c>
      <c r="W524" s="347">
        <f>+W521</f>
        <v>7.5</v>
      </c>
      <c r="X524" s="347">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7">
        <f t="shared" si="50"/>
        <v>8</v>
      </c>
      <c r="W525" s="347">
        <f>+W520</f>
        <v>10.5</v>
      </c>
      <c r="X525" s="347">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7">
        <f t="shared" si="50"/>
        <v>11</v>
      </c>
      <c r="W526" s="347">
        <f>+W519</f>
        <v>13</v>
      </c>
      <c r="X526" s="347">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7">
        <f t="shared" si="50"/>
        <v>13.5</v>
      </c>
      <c r="W527" s="347">
        <f>+W518</f>
        <v>16</v>
      </c>
      <c r="X527" s="347">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7">
        <f t="shared" si="50"/>
        <v>16.5</v>
      </c>
      <c r="W528" s="347">
        <f>+W517</f>
        <v>18</v>
      </c>
      <c r="X528" s="347">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7">
        <f t="shared" si="50"/>
        <v>18.5</v>
      </c>
      <c r="W529" s="347">
        <f>+W516</f>
        <v>20</v>
      </c>
      <c r="X529" s="347">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7">
        <f t="shared" si="50"/>
        <v>20.5</v>
      </c>
      <c r="W530" s="347">
        <f>+W515</f>
        <v>22</v>
      </c>
      <c r="X530" s="347">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7">
        <f t="shared" si="50"/>
        <v>22.5</v>
      </c>
      <c r="W531" s="347">
        <f>+W514</f>
        <v>24</v>
      </c>
      <c r="X531" s="347">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7">
        <f t="shared" si="50"/>
        <v>24.5</v>
      </c>
      <c r="W532" s="347">
        <f>+W513</f>
        <v>26</v>
      </c>
      <c r="X532" s="347">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7">
        <f t="shared" si="50"/>
        <v>26.5</v>
      </c>
      <c r="W533" s="347">
        <f>+W512</f>
        <v>28</v>
      </c>
      <c r="X533" s="347">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7">
        <f t="shared" si="50"/>
        <v>28.5</v>
      </c>
      <c r="W534" s="347">
        <f>+W511</f>
        <v>30</v>
      </c>
      <c r="X534" s="347">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7">
        <f t="shared" si="50"/>
        <v>30.5</v>
      </c>
      <c r="W535" s="347">
        <f>+W510</f>
        <v>32</v>
      </c>
      <c r="X535" s="347">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7">
        <f t="shared" si="50"/>
        <v>32.5</v>
      </c>
      <c r="W536" s="347">
        <f>+W509</f>
        <v>34</v>
      </c>
      <c r="X536" s="347">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7">
        <f t="shared" si="50"/>
        <v>34.5</v>
      </c>
      <c r="W537" s="347">
        <f>+W508</f>
        <v>36</v>
      </c>
      <c r="X537" s="347">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7">
        <f t="shared" si="50"/>
        <v>36.5</v>
      </c>
      <c r="W538" s="347">
        <f>+W507</f>
        <v>38</v>
      </c>
      <c r="X538" s="347">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7">
        <f t="shared" si="50"/>
        <v>38.5</v>
      </c>
      <c r="W539" s="347">
        <f>+W506</f>
        <v>40</v>
      </c>
      <c r="X539" s="347">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8"/>
      <c r="V544" s="363"/>
      <c r="W544" s="580"/>
      <c r="X544" s="580"/>
      <c r="Y544" s="65"/>
      <c r="Z544" s="580"/>
      <c r="AA544" s="580"/>
      <c r="AB544" s="46"/>
      <c r="AC544" s="65"/>
      <c r="AD544" s="57"/>
      <c r="AE544" s="57"/>
      <c r="AF544" s="60"/>
      <c r="AG544" s="60"/>
      <c r="AH544" s="52"/>
      <c r="AI544" s="65"/>
      <c r="AJ544" s="57"/>
      <c r="AK544" s="65"/>
      <c r="AL544" s="57"/>
      <c r="AM544" s="57"/>
      <c r="AN544" s="57"/>
    </row>
    <row r="545" spans="21:40" ht="12.75" customHeight="1" x14ac:dyDescent="0.2">
      <c r="U545" s="364"/>
      <c r="V545" s="363"/>
      <c r="W545" s="584"/>
      <c r="X545" s="584"/>
      <c r="Y545" s="65"/>
      <c r="Z545" s="580"/>
      <c r="AA545" s="580"/>
      <c r="AB545" s="46"/>
      <c r="AC545" s="49" t="s">
        <v>17</v>
      </c>
      <c r="AD545" s="50" t="s">
        <v>32</v>
      </c>
      <c r="AE545" s="51"/>
      <c r="AF545" s="587" t="s">
        <v>41</v>
      </c>
      <c r="AG545" s="588"/>
      <c r="AH545" s="52"/>
      <c r="AI545" s="49" t="s">
        <v>17</v>
      </c>
      <c r="AJ545" s="50" t="s">
        <v>32</v>
      </c>
      <c r="AK545" s="53"/>
      <c r="AL545" s="578" t="s">
        <v>42</v>
      </c>
      <c r="AM545" s="579"/>
      <c r="AN545" s="54" t="s">
        <v>43</v>
      </c>
    </row>
    <row r="546" spans="21:40" ht="12.75" customHeight="1" x14ac:dyDescent="0.2">
      <c r="U546" s="365"/>
      <c r="V546" s="363"/>
      <c r="W546" s="348"/>
      <c r="X546" s="348"/>
      <c r="Y546" s="65"/>
      <c r="Z546" s="580"/>
      <c r="AA546" s="580"/>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3"/>
      <c r="W547" s="348"/>
      <c r="X547" s="348"/>
      <c r="Y547" s="65"/>
      <c r="Z547" s="348"/>
      <c r="AA547" s="348"/>
      <c r="AB547" s="46"/>
      <c r="AC547" s="68"/>
      <c r="AD547" s="69"/>
      <c r="AE547" s="70"/>
      <c r="AF547" s="76"/>
      <c r="AG547" s="77"/>
      <c r="AH547" s="65"/>
      <c r="AI547" s="68"/>
      <c r="AJ547" s="69"/>
      <c r="AK547" s="70"/>
      <c r="AL547" s="71"/>
      <c r="AM547" s="72"/>
      <c r="AN547" s="73"/>
    </row>
    <row r="548" spans="21:40" ht="12.75" customHeight="1" x14ac:dyDescent="0.2">
      <c r="U548" s="364"/>
      <c r="V548" s="363"/>
      <c r="W548" s="79"/>
      <c r="X548" s="348"/>
      <c r="Y548" s="65"/>
      <c r="Z548" s="348"/>
      <c r="AA548" s="348"/>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41">
        <f>AL549+0.5</f>
        <v>38</v>
      </c>
      <c r="AN548" s="63">
        <f t="shared" ref="AN548:AN562" si="52">IF(AM548&gt;AL548,"ALARM",AL548-AL549)</f>
        <v>2.5</v>
      </c>
    </row>
    <row r="549" spans="21:40" ht="12.75" customHeight="1" x14ac:dyDescent="0.2">
      <c r="U549" s="364"/>
      <c r="V549" s="363"/>
      <c r="W549" s="348"/>
      <c r="X549" s="348"/>
      <c r="Y549" s="65"/>
      <c r="Z549" s="348"/>
      <c r="AA549" s="348"/>
      <c r="AB549" s="46"/>
      <c r="AC549" s="58">
        <v>1</v>
      </c>
      <c r="AD549" s="59">
        <v>14</v>
      </c>
      <c r="AE549" s="65"/>
      <c r="AF549" s="60">
        <f>I3Ext!$H$35+27*(100-I3Ext!$H$35)/30</f>
        <v>94</v>
      </c>
      <c r="AG549" s="61">
        <f t="shared" si="51"/>
        <v>88.1</v>
      </c>
      <c r="AH549" s="65"/>
      <c r="AI549" s="58">
        <v>1</v>
      </c>
      <c r="AJ549" s="59">
        <v>14</v>
      </c>
      <c r="AK549" s="65"/>
      <c r="AL549" s="60">
        <f>ROUNDDOWN(I3Ext!$H$30*AF549/500,1)*5</f>
        <v>37.5</v>
      </c>
      <c r="AM549" s="341">
        <f t="shared" ref="AM549:AM561" si="53">AL550+0.5</f>
        <v>35.5</v>
      </c>
      <c r="AN549" s="63">
        <f t="shared" si="52"/>
        <v>2.5</v>
      </c>
    </row>
    <row r="550" spans="21:40" ht="12.75" customHeight="1" x14ac:dyDescent="0.2">
      <c r="U550" s="364"/>
      <c r="V550" s="363"/>
      <c r="W550" s="348"/>
      <c r="X550" s="348"/>
      <c r="Y550" s="65"/>
      <c r="Z550" s="348"/>
      <c r="AA550" s="348"/>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41">
        <f t="shared" si="53"/>
        <v>33</v>
      </c>
      <c r="AN550" s="73">
        <f t="shared" si="52"/>
        <v>2.5</v>
      </c>
    </row>
    <row r="551" spans="21:40" ht="12.75" customHeight="1" x14ac:dyDescent="0.2">
      <c r="U551" s="364"/>
      <c r="V551" s="363"/>
      <c r="W551" s="348"/>
      <c r="X551" s="348"/>
      <c r="Y551" s="65"/>
      <c r="Z551" s="348"/>
      <c r="AA551" s="348"/>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41">
        <f t="shared" si="53"/>
        <v>30.5</v>
      </c>
      <c r="AN551" s="63">
        <f t="shared" si="52"/>
        <v>2.5</v>
      </c>
    </row>
    <row r="552" spans="21:40" ht="12.75" customHeight="1" x14ac:dyDescent="0.2">
      <c r="U552" s="364"/>
      <c r="V552" s="363"/>
      <c r="W552" s="348"/>
      <c r="X552" s="348"/>
      <c r="Y552" s="65"/>
      <c r="Z552" s="348"/>
      <c r="AA552" s="348"/>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41">
        <f t="shared" si="53"/>
        <v>28.5</v>
      </c>
      <c r="AN552" s="63">
        <f t="shared" si="52"/>
        <v>2</v>
      </c>
    </row>
    <row r="553" spans="21:40" ht="12.75" customHeight="1" x14ac:dyDescent="0.2">
      <c r="U553" s="364"/>
      <c r="V553" s="363"/>
      <c r="W553" s="348"/>
      <c r="X553" s="348"/>
      <c r="Y553" s="65"/>
      <c r="Z553" s="348"/>
      <c r="AA553" s="348"/>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41">
        <f t="shared" si="53"/>
        <v>26</v>
      </c>
      <c r="AN553" s="73">
        <f t="shared" si="52"/>
        <v>2.5</v>
      </c>
    </row>
    <row r="554" spans="21:40" ht="12.75" customHeight="1" x14ac:dyDescent="0.2">
      <c r="U554" s="364"/>
      <c r="V554" s="363"/>
      <c r="W554" s="348"/>
      <c r="X554" s="348"/>
      <c r="Y554" s="65"/>
      <c r="Z554" s="348"/>
      <c r="AA554" s="348"/>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41">
        <f t="shared" si="53"/>
        <v>24.5</v>
      </c>
      <c r="AN554" s="63">
        <f t="shared" si="52"/>
        <v>1.5</v>
      </c>
    </row>
    <row r="555" spans="21:40" ht="12.75" customHeight="1" x14ac:dyDescent="0.2">
      <c r="U555" s="364"/>
      <c r="V555" s="363"/>
      <c r="W555" s="348"/>
      <c r="X555" s="348"/>
      <c r="Y555" s="65"/>
      <c r="Z555" s="348"/>
      <c r="AA555" s="348"/>
      <c r="AB555" s="46"/>
      <c r="AC555" s="58">
        <v>3</v>
      </c>
      <c r="AD555" s="59">
        <v>8</v>
      </c>
      <c r="AE555" s="65"/>
      <c r="AF555" s="60">
        <f>I3Ext!$H$35+10*(100-I3Ext!$H$35)/30</f>
        <v>60</v>
      </c>
      <c r="AG555" s="61">
        <f t="shared" si="51"/>
        <v>56.1</v>
      </c>
      <c r="AH555" s="65"/>
      <c r="AI555" s="58">
        <v>3</v>
      </c>
      <c r="AJ555" s="59">
        <v>8</v>
      </c>
      <c r="AK555" s="65"/>
      <c r="AL555" s="60">
        <f>ROUNDDOWN(I3Ext!$H$30*AF555/500,1)*5</f>
        <v>24</v>
      </c>
      <c r="AM555" s="341">
        <f t="shared" si="53"/>
        <v>22.5</v>
      </c>
      <c r="AN555" s="63">
        <f t="shared" si="52"/>
        <v>2</v>
      </c>
    </row>
    <row r="556" spans="21:40" ht="12.75" customHeight="1" x14ac:dyDescent="0.2">
      <c r="U556" s="364"/>
      <c r="V556" s="363"/>
      <c r="W556" s="348"/>
      <c r="X556" s="348"/>
      <c r="Y556" s="65"/>
      <c r="Z556" s="348"/>
      <c r="AA556" s="348"/>
      <c r="AB556" s="46"/>
      <c r="AC556" s="81" t="s">
        <v>22</v>
      </c>
      <c r="AD556" s="69">
        <v>7</v>
      </c>
      <c r="AE556" s="70"/>
      <c r="AF556" s="82">
        <f>I3Ext!$H$35+8*(100-I3Ext!$H$35)/30</f>
        <v>56</v>
      </c>
      <c r="AG556" s="83">
        <f t="shared" si="51"/>
        <v>52.1</v>
      </c>
      <c r="AH556" s="65"/>
      <c r="AI556" s="81" t="s">
        <v>22</v>
      </c>
      <c r="AJ556" s="69">
        <v>7</v>
      </c>
      <c r="AK556" s="70"/>
      <c r="AL556" s="60">
        <f>ROUNDDOWN(I3Ext!$H$30*AF556/500,1)*5</f>
        <v>22</v>
      </c>
      <c r="AM556" s="341">
        <f t="shared" si="53"/>
        <v>21</v>
      </c>
      <c r="AN556" s="73">
        <f t="shared" si="52"/>
        <v>1.5</v>
      </c>
    </row>
    <row r="557" spans="21:40" ht="12.75" customHeight="1" x14ac:dyDescent="0.2">
      <c r="U557" s="364"/>
      <c r="V557" s="363"/>
      <c r="W557" s="348"/>
      <c r="X557" s="348"/>
      <c r="Y557" s="65"/>
      <c r="Z557" s="348"/>
      <c r="AA557" s="348"/>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41">
        <f t="shared" si="53"/>
        <v>19.5</v>
      </c>
      <c r="AN557" s="63">
        <f t="shared" si="52"/>
        <v>1.5</v>
      </c>
    </row>
    <row r="558" spans="21:40" ht="12.75" customHeight="1" x14ac:dyDescent="0.2">
      <c r="U558" s="364"/>
      <c r="V558" s="363"/>
      <c r="W558" s="348"/>
      <c r="X558" s="348"/>
      <c r="Y558" s="65"/>
      <c r="Z558" s="348"/>
      <c r="AA558" s="348"/>
      <c r="AB558" s="46"/>
      <c r="AC558" s="58">
        <v>4</v>
      </c>
      <c r="AD558" s="59">
        <v>5</v>
      </c>
      <c r="AE558" s="65"/>
      <c r="AF558" s="60">
        <f>I3Ext!$H$35+4*(100-I3Ext!$H$35)/30</f>
        <v>48</v>
      </c>
      <c r="AG558" s="61">
        <f t="shared" si="51"/>
        <v>44.1</v>
      </c>
      <c r="AH558" s="65"/>
      <c r="AI558" s="58">
        <v>4</v>
      </c>
      <c r="AJ558" s="59">
        <v>5</v>
      </c>
      <c r="AK558" s="65"/>
      <c r="AL558" s="60">
        <f>ROUNDDOWN(I3Ext!$H$30*AF558/500,1)*5</f>
        <v>19</v>
      </c>
      <c r="AM558" s="341">
        <f t="shared" si="53"/>
        <v>18</v>
      </c>
      <c r="AN558" s="63">
        <f t="shared" si="52"/>
        <v>1.5</v>
      </c>
    </row>
    <row r="559" spans="21:40" ht="12.75" customHeight="1" x14ac:dyDescent="0.2">
      <c r="U559" s="364"/>
      <c r="V559" s="363"/>
      <c r="W559" s="348"/>
      <c r="X559" s="348"/>
      <c r="Y559" s="65"/>
      <c r="Z559" s="348"/>
      <c r="AA559" s="348"/>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41">
        <f t="shared" si="53"/>
        <v>16.5</v>
      </c>
      <c r="AN559" s="73">
        <f t="shared" si="52"/>
        <v>1.5</v>
      </c>
    </row>
    <row r="560" spans="21:40" ht="12.75" customHeight="1" x14ac:dyDescent="0.2">
      <c r="U560" s="364"/>
      <c r="V560" s="363"/>
      <c r="W560" s="348"/>
      <c r="X560" s="348"/>
      <c r="Y560" s="65"/>
      <c r="Z560" s="348"/>
      <c r="AA560" s="348"/>
      <c r="AB560" s="46"/>
      <c r="AC560" s="78" t="s">
        <v>50</v>
      </c>
      <c r="AD560" s="59">
        <v>3</v>
      </c>
      <c r="AE560" s="65"/>
      <c r="AF560" s="60">
        <f>I3Ext!$H$35</f>
        <v>40</v>
      </c>
      <c r="AG560" s="61">
        <f>AF561+0.01</f>
        <v>33.343333333333334</v>
      </c>
      <c r="AH560" s="65"/>
      <c r="AI560" s="78" t="s">
        <v>50</v>
      </c>
      <c r="AJ560" s="59">
        <v>3</v>
      </c>
      <c r="AK560" s="65"/>
      <c r="AL560" s="60">
        <f>ROUNDDOWN(I3Ext!$H$30*AF560/500,1)*5</f>
        <v>16</v>
      </c>
      <c r="AM560" s="341">
        <f t="shared" si="53"/>
        <v>13.5</v>
      </c>
      <c r="AN560" s="63">
        <f t="shared" si="52"/>
        <v>3</v>
      </c>
    </row>
    <row r="561" spans="21:40" ht="12.75" customHeight="1" x14ac:dyDescent="0.2">
      <c r="U561" s="364"/>
      <c r="V561" s="363"/>
      <c r="W561" s="348"/>
      <c r="X561" s="348"/>
      <c r="Y561" s="65"/>
      <c r="Z561" s="348"/>
      <c r="AA561" s="348"/>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41">
        <f t="shared" si="53"/>
        <v>11</v>
      </c>
      <c r="AN561" s="63">
        <f t="shared" si="52"/>
        <v>2.5</v>
      </c>
    </row>
    <row r="562" spans="21:40" ht="12.75" customHeight="1" x14ac:dyDescent="0.2">
      <c r="U562" s="364"/>
      <c r="V562" s="363"/>
      <c r="W562" s="348"/>
      <c r="X562" s="363"/>
      <c r="Y562" s="65"/>
      <c r="Z562" s="348"/>
      <c r="AA562" s="348"/>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9">
        <f>ROUNDUP(I3Ext!$H$30*(I3Ext!$H$34/500),1)*5</f>
        <v>8</v>
      </c>
      <c r="AN562" s="73">
        <f t="shared" si="52"/>
        <v>3</v>
      </c>
    </row>
    <row r="563" spans="21:40" ht="12.75" customHeight="1" thickBot="1" x14ac:dyDescent="0.25">
      <c r="U563" s="363"/>
      <c r="V563" s="363"/>
      <c r="W563" s="348"/>
      <c r="X563" s="348"/>
      <c r="Y563" s="65"/>
      <c r="Z563" s="348"/>
      <c r="AA563" s="348"/>
      <c r="AB563" s="46"/>
      <c r="AC563" s="89">
        <v>6</v>
      </c>
      <c r="AD563" s="90">
        <v>0</v>
      </c>
      <c r="AE563" s="91"/>
      <c r="AF563" s="96">
        <f>I3Ext!$H$34-0.1</f>
        <v>19.899999999999999</v>
      </c>
      <c r="AG563" s="97">
        <v>0</v>
      </c>
      <c r="AH563" s="65"/>
      <c r="AI563" s="89">
        <v>6</v>
      </c>
      <c r="AJ563" s="90">
        <v>0</v>
      </c>
      <c r="AK563" s="91"/>
      <c r="AL563" s="96">
        <f>AM562-0.5</f>
        <v>7.5</v>
      </c>
      <c r="AM563" s="350">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7" t="s">
        <v>74</v>
      </c>
      <c r="U602" s="47"/>
      <c r="V602" s="48"/>
      <c r="W602" s="581" t="s">
        <v>39</v>
      </c>
      <c r="X602" s="582"/>
      <c r="Y602" s="591" t="s">
        <v>32</v>
      </c>
      <c r="Z602" s="589" t="s">
        <v>40</v>
      </c>
      <c r="AA602" s="590"/>
      <c r="AB602" s="46"/>
      <c r="AC602" s="49" t="s">
        <v>17</v>
      </c>
      <c r="AD602" s="50" t="s">
        <v>32</v>
      </c>
      <c r="AE602" s="51"/>
      <c r="AF602" s="587" t="s">
        <v>41</v>
      </c>
      <c r="AG602" s="588"/>
      <c r="AH602" s="52"/>
      <c r="AI602" s="49" t="s">
        <v>17</v>
      </c>
      <c r="AJ602" s="50" t="s">
        <v>32</v>
      </c>
      <c r="AK602" s="53"/>
      <c r="AL602" s="578" t="s">
        <v>42</v>
      </c>
      <c r="AM602" s="579"/>
      <c r="AN602" s="54" t="s">
        <v>43</v>
      </c>
    </row>
    <row r="603" spans="20:40" ht="12.75" customHeight="1" x14ac:dyDescent="0.2">
      <c r="U603" s="55" t="s">
        <v>44</v>
      </c>
      <c r="V603" s="41" t="s">
        <v>43</v>
      </c>
      <c r="W603" s="583" t="s">
        <v>42</v>
      </c>
      <c r="X603" s="584"/>
      <c r="Y603" s="592"/>
      <c r="Z603" s="585" t="s">
        <v>45</v>
      </c>
      <c r="AA603" s="586"/>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92"/>
      <c r="Z604" s="585" t="s">
        <v>49</v>
      </c>
      <c r="AA604" s="586"/>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93"/>
      <c r="Z605" s="115"/>
      <c r="AA605" s="63"/>
      <c r="AB605" s="65"/>
      <c r="AC605" s="68"/>
      <c r="AD605" s="69"/>
      <c r="AE605" s="70"/>
      <c r="AF605" s="76"/>
      <c r="AG605" s="77"/>
      <c r="AH605" s="65"/>
      <c r="AI605" s="78" t="s">
        <v>50</v>
      </c>
      <c r="AJ605" s="59">
        <v>15</v>
      </c>
      <c r="AK605" s="65"/>
      <c r="AL605" s="60">
        <f>I4Ext!$H$30</f>
        <v>40</v>
      </c>
      <c r="AM605" s="341">
        <f>AL606+0.5</f>
        <v>38.5</v>
      </c>
      <c r="AN605" s="63">
        <f t="shared" ref="AN605:AN619" si="54">IF(AM605&gt;AL605,"ALARM",AL605-AL606)</f>
        <v>2</v>
      </c>
    </row>
    <row r="606" spans="20:40" ht="12.75" customHeight="1" x14ac:dyDescent="0.2">
      <c r="U606" s="108">
        <f>+I4Ext!A43</f>
        <v>0</v>
      </c>
      <c r="V606" s="110">
        <f>IF(I4Ext!$H$32="M",AN605+U606,AN648+U606)</f>
        <v>2</v>
      </c>
      <c r="W606" s="368">
        <f>I4Ext!$H$30</f>
        <v>40</v>
      </c>
      <c r="X606" s="341">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41">
        <f t="shared" ref="AM606:AM618" si="56">AL607+0.5</f>
        <v>36.5</v>
      </c>
      <c r="AN606" s="63">
        <f t="shared" si="54"/>
        <v>2</v>
      </c>
    </row>
    <row r="607" spans="20:40" ht="12.75" customHeight="1" x14ac:dyDescent="0.2">
      <c r="U607" s="108">
        <f>+I4Ext!A44</f>
        <v>0</v>
      </c>
      <c r="V607" s="111">
        <f>IF(I4Ext!$H$32="M",AN606+U607,AN649+U607)</f>
        <v>2</v>
      </c>
      <c r="W607" s="368">
        <f t="shared" ref="W607:W621" si="57">W606-V606</f>
        <v>38</v>
      </c>
      <c r="X607" s="341">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41">
        <f t="shared" si="56"/>
        <v>34.5</v>
      </c>
      <c r="AN607" s="73">
        <f t="shared" si="54"/>
        <v>2</v>
      </c>
    </row>
    <row r="608" spans="20:40" ht="12.75" customHeight="1" x14ac:dyDescent="0.2">
      <c r="U608" s="108">
        <f>+I4Ext!A45</f>
        <v>0</v>
      </c>
      <c r="V608" s="111">
        <f>IF(I4Ext!$H$32="M",AN607+U608,AN650+U608)</f>
        <v>2</v>
      </c>
      <c r="W608" s="369">
        <f t="shared" si="57"/>
        <v>36</v>
      </c>
      <c r="X608" s="341">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41">
        <f t="shared" si="56"/>
        <v>32.5</v>
      </c>
      <c r="AN608" s="63">
        <f t="shared" si="54"/>
        <v>2</v>
      </c>
    </row>
    <row r="609" spans="21:40" ht="12.75" customHeight="1" x14ac:dyDescent="0.2">
      <c r="U609" s="108">
        <f>+I4Ext!A46</f>
        <v>0</v>
      </c>
      <c r="V609" s="110">
        <f>IF(I4Ext!$H$32="M",AN608+U609,AN651+U609)</f>
        <v>2</v>
      </c>
      <c r="W609" s="368">
        <f t="shared" si="57"/>
        <v>34</v>
      </c>
      <c r="X609" s="341">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41">
        <f t="shared" si="56"/>
        <v>30.5</v>
      </c>
      <c r="AN609" s="63">
        <f t="shared" si="54"/>
        <v>2</v>
      </c>
    </row>
    <row r="610" spans="21:40" ht="12.75" customHeight="1" x14ac:dyDescent="0.2">
      <c r="U610" s="108">
        <f>+I4Ext!A47</f>
        <v>0</v>
      </c>
      <c r="V610" s="111">
        <f>IF(I4Ext!$H$32="M",AN609+U610,AN652+U610)</f>
        <v>2</v>
      </c>
      <c r="W610" s="368">
        <f t="shared" si="57"/>
        <v>32</v>
      </c>
      <c r="X610" s="341">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41">
        <f t="shared" si="56"/>
        <v>28.5</v>
      </c>
      <c r="AN610" s="73">
        <f t="shared" si="54"/>
        <v>2</v>
      </c>
    </row>
    <row r="611" spans="21:40" ht="12.75" customHeight="1" x14ac:dyDescent="0.2">
      <c r="U611" s="108">
        <f>+I4Ext!A48</f>
        <v>0</v>
      </c>
      <c r="V611" s="113">
        <f>IF(I4Ext!$H$32="M",AN610+U611,AN653+U611)</f>
        <v>2</v>
      </c>
      <c r="W611" s="369">
        <f t="shared" si="57"/>
        <v>30</v>
      </c>
      <c r="X611" s="341">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41">
        <f t="shared" si="56"/>
        <v>26.5</v>
      </c>
      <c r="AN611" s="63">
        <f t="shared" si="54"/>
        <v>2</v>
      </c>
    </row>
    <row r="612" spans="21:40" ht="12.75" customHeight="1" x14ac:dyDescent="0.2">
      <c r="U612" s="108">
        <f>+I4Ext!A49</f>
        <v>0</v>
      </c>
      <c r="V612" s="111">
        <f>IF(I4Ext!$H$32="M",AN611+U612,AN654+U612)</f>
        <v>2</v>
      </c>
      <c r="W612" s="368">
        <f t="shared" si="57"/>
        <v>28</v>
      </c>
      <c r="X612" s="341">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41">
        <f t="shared" si="56"/>
        <v>24.5</v>
      </c>
      <c r="AN612" s="63">
        <f t="shared" si="54"/>
        <v>2</v>
      </c>
    </row>
    <row r="613" spans="21:40" ht="12.75" customHeight="1" x14ac:dyDescent="0.2">
      <c r="U613" s="108">
        <f>+I4Ext!A50</f>
        <v>0</v>
      </c>
      <c r="V613" s="111">
        <f>IF(I4Ext!$H$32="M",AN612+U613,AN655+U613)</f>
        <v>2</v>
      </c>
      <c r="W613" s="368">
        <f t="shared" si="57"/>
        <v>26</v>
      </c>
      <c r="X613" s="341">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41">
        <f t="shared" si="56"/>
        <v>22.5</v>
      </c>
      <c r="AN613" s="73">
        <f t="shared" si="54"/>
        <v>2</v>
      </c>
    </row>
    <row r="614" spans="21:40" ht="12.75" customHeight="1" x14ac:dyDescent="0.2">
      <c r="U614" s="108">
        <f>+I4Ext!A51</f>
        <v>0</v>
      </c>
      <c r="V614" s="111">
        <f>IF(I4Ext!$H$32="M",AN613+U614,AN656+U614)</f>
        <v>2</v>
      </c>
      <c r="W614" s="369">
        <f t="shared" si="57"/>
        <v>24</v>
      </c>
      <c r="X614" s="341">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41">
        <f t="shared" si="56"/>
        <v>20.5</v>
      </c>
      <c r="AN614" s="63">
        <f t="shared" si="54"/>
        <v>2</v>
      </c>
    </row>
    <row r="615" spans="21:40" ht="12.75" customHeight="1" x14ac:dyDescent="0.2">
      <c r="U615" s="108">
        <f>+I4Ext!A52</f>
        <v>0</v>
      </c>
      <c r="V615" s="110">
        <f>IF(I4Ext!$H$32="M",AN614+U615,AN657+U615)</f>
        <v>2</v>
      </c>
      <c r="W615" s="368">
        <f t="shared" si="57"/>
        <v>22</v>
      </c>
      <c r="X615" s="341">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41">
        <f t="shared" si="56"/>
        <v>18.5</v>
      </c>
      <c r="AN615" s="63">
        <f t="shared" si="54"/>
        <v>2</v>
      </c>
    </row>
    <row r="616" spans="21:40" ht="12.75" customHeight="1" x14ac:dyDescent="0.2">
      <c r="U616" s="108">
        <f>+I4Ext!A53</f>
        <v>0</v>
      </c>
      <c r="V616" s="111">
        <f>IF(I4Ext!$H$32="M",AN615+U616,AN658+U616)</f>
        <v>2</v>
      </c>
      <c r="W616" s="368">
        <f t="shared" si="57"/>
        <v>20</v>
      </c>
      <c r="X616" s="341">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41">
        <f t="shared" si="56"/>
        <v>16.5</v>
      </c>
      <c r="AN616" s="73">
        <f t="shared" si="54"/>
        <v>2</v>
      </c>
    </row>
    <row r="617" spans="21:40" ht="12.75" customHeight="1" x14ac:dyDescent="0.2">
      <c r="U617" s="108">
        <f>+I4Ext!A54</f>
        <v>0</v>
      </c>
      <c r="V617" s="113">
        <f>IF(I4Ext!$H$32="M",AN616+U617,AN659+U617)</f>
        <v>2</v>
      </c>
      <c r="W617" s="369">
        <f t="shared" si="57"/>
        <v>18</v>
      </c>
      <c r="X617" s="341">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41">
        <f t="shared" si="56"/>
        <v>13.5</v>
      </c>
      <c r="AN617" s="63">
        <f t="shared" si="54"/>
        <v>3</v>
      </c>
    </row>
    <row r="618" spans="21:40" ht="12.75" customHeight="1" x14ac:dyDescent="0.2">
      <c r="U618" s="108">
        <f>+I4Ext!A55</f>
        <v>0</v>
      </c>
      <c r="V618" s="110">
        <f>IF(I4Ext!$H$32="M",AN617+U618,AN660+U618)</f>
        <v>3</v>
      </c>
      <c r="W618" s="368">
        <f t="shared" si="57"/>
        <v>16</v>
      </c>
      <c r="X618" s="341">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41">
        <f t="shared" si="56"/>
        <v>11</v>
      </c>
      <c r="AN618" s="63">
        <f t="shared" si="54"/>
        <v>2.5</v>
      </c>
    </row>
    <row r="619" spans="21:40" ht="12.75" customHeight="1" x14ac:dyDescent="0.2">
      <c r="U619" s="108">
        <f>+I4Ext!A56</f>
        <v>0</v>
      </c>
      <c r="V619" s="111">
        <f>IF(I4Ext!$H$32="M",AN618+U619,AN661+U619)</f>
        <v>2.5</v>
      </c>
      <c r="W619" s="368">
        <f t="shared" si="57"/>
        <v>13</v>
      </c>
      <c r="X619" s="341">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9">
        <f>ROUNDUP(I4Ext!$H$30*(I4Ext!$H$34/500),1)*5</f>
        <v>8</v>
      </c>
      <c r="AN619" s="73">
        <f t="shared" si="54"/>
        <v>3</v>
      </c>
    </row>
    <row r="620" spans="21:40" ht="12.75" customHeight="1" thickBot="1" x14ac:dyDescent="0.25">
      <c r="U620" s="108">
        <f>+I4Ext!A57</f>
        <v>0</v>
      </c>
      <c r="V620" s="113">
        <f>IF(I4Ext!$H$32="M",AN619+U620,AN662+U620)</f>
        <v>3</v>
      </c>
      <c r="W620" s="369">
        <f t="shared" si="57"/>
        <v>10.5</v>
      </c>
      <c r="X620" s="341">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50">
        <v>0</v>
      </c>
      <c r="AN620" s="94">
        <f>IF(AM620&gt;AM619,"ALARM",AL620)</f>
        <v>7.5</v>
      </c>
    </row>
    <row r="621" spans="21:40" ht="12.75" customHeight="1" thickBot="1" x14ac:dyDescent="0.25">
      <c r="U621" s="43" t="s">
        <v>51</v>
      </c>
      <c r="V621" s="112">
        <f>IF(I4Ext!$H$32="M",+W621,W663)</f>
        <v>7.5</v>
      </c>
      <c r="W621" s="372">
        <f t="shared" si="57"/>
        <v>7.5</v>
      </c>
      <c r="X621" s="350">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7">
        <f t="shared" ref="V624:V639" si="59">+X624</f>
        <v>0</v>
      </c>
      <c r="W624" s="347">
        <f>+W621</f>
        <v>7.5</v>
      </c>
      <c r="X624" s="347">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7">
        <f t="shared" si="59"/>
        <v>8</v>
      </c>
      <c r="W625" s="347">
        <f>+W620</f>
        <v>10.5</v>
      </c>
      <c r="X625" s="347">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7">
        <f t="shared" si="59"/>
        <v>11</v>
      </c>
      <c r="W626" s="347">
        <f>+W619</f>
        <v>13</v>
      </c>
      <c r="X626" s="347">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7">
        <f t="shared" si="59"/>
        <v>13.5</v>
      </c>
      <c r="W627" s="347">
        <f>+W618</f>
        <v>16</v>
      </c>
      <c r="X627" s="347">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7">
        <f t="shared" si="59"/>
        <v>16.5</v>
      </c>
      <c r="W628" s="347">
        <f>+W617</f>
        <v>18</v>
      </c>
      <c r="X628" s="347">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7">
        <f t="shared" si="59"/>
        <v>18.5</v>
      </c>
      <c r="W629" s="347">
        <f>+W616</f>
        <v>20</v>
      </c>
      <c r="X629" s="347">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7">
        <f t="shared" si="59"/>
        <v>20.5</v>
      </c>
      <c r="W630" s="347">
        <f>+W615</f>
        <v>22</v>
      </c>
      <c r="X630" s="347">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7">
        <f t="shared" si="59"/>
        <v>22.5</v>
      </c>
      <c r="W631" s="347">
        <f>+W614</f>
        <v>24</v>
      </c>
      <c r="X631" s="347">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7">
        <f t="shared" si="59"/>
        <v>24.5</v>
      </c>
      <c r="W632" s="347">
        <f>+W613</f>
        <v>26</v>
      </c>
      <c r="X632" s="347">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7">
        <f t="shared" si="59"/>
        <v>26.5</v>
      </c>
      <c r="W633" s="347">
        <f>+W612</f>
        <v>28</v>
      </c>
      <c r="X633" s="347">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7">
        <f t="shared" si="59"/>
        <v>28.5</v>
      </c>
      <c r="W634" s="347">
        <f>+W611</f>
        <v>30</v>
      </c>
      <c r="X634" s="347">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7">
        <f t="shared" si="59"/>
        <v>30.5</v>
      </c>
      <c r="W635" s="347">
        <f>+W610</f>
        <v>32</v>
      </c>
      <c r="X635" s="347">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7">
        <f t="shared" si="59"/>
        <v>32.5</v>
      </c>
      <c r="W636" s="347">
        <f>+W609</f>
        <v>34</v>
      </c>
      <c r="X636" s="347">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7">
        <f t="shared" si="59"/>
        <v>34.5</v>
      </c>
      <c r="W637" s="347">
        <f>+W608</f>
        <v>36</v>
      </c>
      <c r="X637" s="347">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7">
        <f t="shared" si="59"/>
        <v>36.5</v>
      </c>
      <c r="W638" s="347">
        <f>+W607</f>
        <v>38</v>
      </c>
      <c r="X638" s="347">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7">
        <f t="shared" si="59"/>
        <v>38.5</v>
      </c>
      <c r="W639" s="347">
        <f>+W606</f>
        <v>40</v>
      </c>
      <c r="X639" s="347">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8"/>
      <c r="V644" s="363"/>
      <c r="W644" s="580"/>
      <c r="X644" s="580"/>
      <c r="Y644" s="65"/>
      <c r="Z644" s="580"/>
      <c r="AA644" s="580"/>
      <c r="AB644" s="46"/>
      <c r="AC644" s="65"/>
      <c r="AD644" s="57"/>
      <c r="AE644" s="57"/>
      <c r="AF644" s="60"/>
      <c r="AG644" s="60"/>
      <c r="AH644" s="52"/>
      <c r="AI644" s="65"/>
      <c r="AJ644" s="57"/>
      <c r="AK644" s="65"/>
      <c r="AL644" s="57"/>
      <c r="AM644" s="57"/>
      <c r="AN644" s="57"/>
    </row>
    <row r="645" spans="21:40" ht="12.75" customHeight="1" x14ac:dyDescent="0.2">
      <c r="U645" s="364"/>
      <c r="V645" s="363"/>
      <c r="W645" s="584"/>
      <c r="X645" s="584"/>
      <c r="Y645" s="65"/>
      <c r="Z645" s="580"/>
      <c r="AA645" s="580"/>
      <c r="AB645" s="46"/>
      <c r="AC645" s="49" t="s">
        <v>17</v>
      </c>
      <c r="AD645" s="50" t="s">
        <v>32</v>
      </c>
      <c r="AE645" s="51"/>
      <c r="AF645" s="587" t="s">
        <v>41</v>
      </c>
      <c r="AG645" s="588"/>
      <c r="AH645" s="52"/>
      <c r="AI645" s="49" t="s">
        <v>17</v>
      </c>
      <c r="AJ645" s="50" t="s">
        <v>32</v>
      </c>
      <c r="AK645" s="53"/>
      <c r="AL645" s="578" t="s">
        <v>42</v>
      </c>
      <c r="AM645" s="579"/>
      <c r="AN645" s="54" t="s">
        <v>43</v>
      </c>
    </row>
    <row r="646" spans="21:40" ht="12.75" customHeight="1" x14ac:dyDescent="0.2">
      <c r="U646" s="365"/>
      <c r="V646" s="363"/>
      <c r="W646" s="348"/>
      <c r="X646" s="348"/>
      <c r="Y646" s="65"/>
      <c r="Z646" s="580"/>
      <c r="AA646" s="580"/>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3"/>
      <c r="W647" s="348"/>
      <c r="X647" s="348"/>
      <c r="Y647" s="65"/>
      <c r="Z647" s="348"/>
      <c r="AA647" s="348"/>
      <c r="AB647" s="46"/>
      <c r="AC647" s="68"/>
      <c r="AD647" s="69"/>
      <c r="AE647" s="70"/>
      <c r="AF647" s="76"/>
      <c r="AG647" s="77"/>
      <c r="AH647" s="65"/>
      <c r="AI647" s="68"/>
      <c r="AJ647" s="69"/>
      <c r="AK647" s="70"/>
      <c r="AL647" s="71"/>
      <c r="AM647" s="72"/>
      <c r="AN647" s="73"/>
    </row>
    <row r="648" spans="21:40" ht="12.75" customHeight="1" x14ac:dyDescent="0.2">
      <c r="U648" s="364"/>
      <c r="V648" s="363"/>
      <c r="W648" s="79"/>
      <c r="X648" s="348"/>
      <c r="Y648" s="65"/>
      <c r="Z648" s="348"/>
      <c r="AA648" s="348"/>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4"/>
      <c r="V649" s="363"/>
      <c r="W649" s="348"/>
      <c r="X649" s="348"/>
      <c r="Y649" s="65"/>
      <c r="Z649" s="348"/>
      <c r="AA649" s="348"/>
      <c r="AB649" s="46"/>
      <c r="AC649" s="58">
        <v>1</v>
      </c>
      <c r="AD649" s="59">
        <v>14</v>
      </c>
      <c r="AE649" s="65"/>
      <c r="AF649" s="60">
        <f>I4Ext!$H$35+27*(100-I4Ext!$H$35)/30</f>
        <v>94</v>
      </c>
      <c r="AG649" s="61">
        <f t="shared" si="60"/>
        <v>88.1</v>
      </c>
      <c r="AH649" s="65"/>
      <c r="AI649" s="58">
        <v>1</v>
      </c>
      <c r="AJ649" s="59">
        <v>14</v>
      </c>
      <c r="AK649" s="65"/>
      <c r="AL649" s="57">
        <f>ROUNDDOWN(I4Ext!$H$30*AF649/500,1)*5</f>
        <v>37.5</v>
      </c>
      <c r="AM649" s="340">
        <f t="shared" ref="AM649:AM661" si="62">AL650+0.5</f>
        <v>35.5</v>
      </c>
      <c r="AN649" s="63">
        <f t="shared" si="61"/>
        <v>2.5</v>
      </c>
    </row>
    <row r="650" spans="21:40" ht="12.75" customHeight="1" x14ac:dyDescent="0.2">
      <c r="U650" s="364"/>
      <c r="V650" s="363"/>
      <c r="W650" s="348"/>
      <c r="X650" s="348"/>
      <c r="Y650" s="65"/>
      <c r="Z650" s="348"/>
      <c r="AA650" s="348"/>
      <c r="AB650" s="46"/>
      <c r="AC650" s="81" t="s">
        <v>22</v>
      </c>
      <c r="AD650" s="69">
        <v>13</v>
      </c>
      <c r="AE650" s="70"/>
      <c r="AF650" s="82">
        <f>I4Ext!$H$35+24*(100-I4Ext!$H$35)/30</f>
        <v>88</v>
      </c>
      <c r="AG650" s="83">
        <f t="shared" si="60"/>
        <v>82.1</v>
      </c>
      <c r="AH650" s="65"/>
      <c r="AI650" s="81" t="s">
        <v>22</v>
      </c>
      <c r="AJ650" s="69">
        <v>13</v>
      </c>
      <c r="AK650" s="70"/>
      <c r="AL650" s="371">
        <f>ROUNDDOWN(I4Ext!$H$30*AF650/500,1)*5</f>
        <v>35</v>
      </c>
      <c r="AM650" s="340">
        <f t="shared" si="62"/>
        <v>33</v>
      </c>
      <c r="AN650" s="73">
        <f t="shared" si="61"/>
        <v>2.5</v>
      </c>
    </row>
    <row r="651" spans="21:40" ht="12.75" customHeight="1" x14ac:dyDescent="0.2">
      <c r="U651" s="364"/>
      <c r="V651" s="363"/>
      <c r="W651" s="348"/>
      <c r="X651" s="348"/>
      <c r="Y651" s="65"/>
      <c r="Z651" s="348"/>
      <c r="AA651" s="348"/>
      <c r="AB651" s="46"/>
      <c r="AC651" s="78" t="s">
        <v>50</v>
      </c>
      <c r="AD651" s="59">
        <v>12</v>
      </c>
      <c r="AE651" s="65"/>
      <c r="AF651" s="60">
        <f>I4Ext!$H$35+21*(100-I4Ext!$H$35)/30</f>
        <v>82</v>
      </c>
      <c r="AG651" s="61">
        <f t="shared" si="60"/>
        <v>76.099999999999994</v>
      </c>
      <c r="AH651" s="65"/>
      <c r="AI651" s="78" t="s">
        <v>50</v>
      </c>
      <c r="AJ651" s="59">
        <v>12</v>
      </c>
      <c r="AK651" s="65"/>
      <c r="AL651" s="371">
        <f>ROUNDDOWN(I4Ext!$H$30*AF651/500,1)*5</f>
        <v>32.5</v>
      </c>
      <c r="AM651" s="340">
        <f t="shared" si="62"/>
        <v>30.5</v>
      </c>
      <c r="AN651" s="63">
        <f t="shared" si="61"/>
        <v>2.5</v>
      </c>
    </row>
    <row r="652" spans="21:40" ht="12.75" customHeight="1" x14ac:dyDescent="0.2">
      <c r="U652" s="364"/>
      <c r="V652" s="363"/>
      <c r="W652" s="348"/>
      <c r="X652" s="348"/>
      <c r="Y652" s="65"/>
      <c r="Z652" s="348"/>
      <c r="AA652" s="348"/>
      <c r="AB652" s="46"/>
      <c r="AC652" s="58">
        <v>2</v>
      </c>
      <c r="AD652" s="59">
        <v>11</v>
      </c>
      <c r="AE652" s="65"/>
      <c r="AF652" s="60">
        <f>I4Ext!$H$35+18*(100-I4Ext!$H$35)/30</f>
        <v>76</v>
      </c>
      <c r="AG652" s="61">
        <f t="shared" si="60"/>
        <v>70.099999999999994</v>
      </c>
      <c r="AH652" s="65"/>
      <c r="AI652" s="58">
        <v>2</v>
      </c>
      <c r="AJ652" s="59">
        <v>11</v>
      </c>
      <c r="AK652" s="65"/>
      <c r="AL652" s="371">
        <f>ROUNDDOWN(I4Ext!$H$30*AF652/500,1)*5</f>
        <v>30</v>
      </c>
      <c r="AM652" s="340">
        <f t="shared" si="62"/>
        <v>28.5</v>
      </c>
      <c r="AN652" s="63">
        <f t="shared" si="61"/>
        <v>2</v>
      </c>
    </row>
    <row r="653" spans="21:40" ht="12.75" customHeight="1" x14ac:dyDescent="0.2">
      <c r="U653" s="364"/>
      <c r="V653" s="363"/>
      <c r="W653" s="348"/>
      <c r="X653" s="348"/>
      <c r="Y653" s="65"/>
      <c r="Z653" s="348"/>
      <c r="AA653" s="348"/>
      <c r="AB653" s="46"/>
      <c r="AC653" s="81" t="s">
        <v>22</v>
      </c>
      <c r="AD653" s="69">
        <v>10</v>
      </c>
      <c r="AE653" s="70"/>
      <c r="AF653" s="82">
        <f>I4Ext!$H$35+15*(100-I4Ext!$H$35)/30</f>
        <v>70</v>
      </c>
      <c r="AG653" s="83">
        <f t="shared" si="60"/>
        <v>64.099999999999994</v>
      </c>
      <c r="AH653" s="65"/>
      <c r="AI653" s="81" t="s">
        <v>22</v>
      </c>
      <c r="AJ653" s="69">
        <v>10</v>
      </c>
      <c r="AK653" s="70"/>
      <c r="AL653" s="371">
        <f>ROUNDDOWN(I4Ext!$H$30*AF653/500,1)*5</f>
        <v>28</v>
      </c>
      <c r="AM653" s="340">
        <f t="shared" si="62"/>
        <v>26</v>
      </c>
      <c r="AN653" s="73">
        <f t="shared" si="61"/>
        <v>2.5</v>
      </c>
    </row>
    <row r="654" spans="21:40" ht="12.75" customHeight="1" x14ac:dyDescent="0.2">
      <c r="U654" s="364"/>
      <c r="V654" s="363"/>
      <c r="W654" s="348"/>
      <c r="X654" s="348"/>
      <c r="Y654" s="65"/>
      <c r="Z654" s="348"/>
      <c r="AA654" s="348"/>
      <c r="AB654" s="46"/>
      <c r="AC654" s="78" t="s">
        <v>50</v>
      </c>
      <c r="AD654" s="59">
        <v>9</v>
      </c>
      <c r="AE654" s="65"/>
      <c r="AF654" s="60">
        <f>I4Ext!$H$35+12*(100-I4Ext!$H$35)/30</f>
        <v>64</v>
      </c>
      <c r="AG654" s="61">
        <f t="shared" si="60"/>
        <v>60.1</v>
      </c>
      <c r="AH654" s="65"/>
      <c r="AI654" s="78" t="s">
        <v>50</v>
      </c>
      <c r="AJ654" s="59">
        <v>9</v>
      </c>
      <c r="AK654" s="65"/>
      <c r="AL654" s="371">
        <f>ROUNDDOWN(I4Ext!$H$30*AF654/500,1)*5</f>
        <v>25.5</v>
      </c>
      <c r="AM654" s="340">
        <f t="shared" si="62"/>
        <v>24.5</v>
      </c>
      <c r="AN654" s="63">
        <f t="shared" si="61"/>
        <v>1.5</v>
      </c>
    </row>
    <row r="655" spans="21:40" ht="12.75" customHeight="1" x14ac:dyDescent="0.2">
      <c r="U655" s="364"/>
      <c r="V655" s="363"/>
      <c r="W655" s="348"/>
      <c r="X655" s="348"/>
      <c r="Y655" s="65"/>
      <c r="Z655" s="348"/>
      <c r="AA655" s="348"/>
      <c r="AB655" s="46"/>
      <c r="AC655" s="58">
        <v>3</v>
      </c>
      <c r="AD655" s="59">
        <v>8</v>
      </c>
      <c r="AE655" s="65"/>
      <c r="AF655" s="60">
        <f>I4Ext!$H$35+10*(100-I4Ext!$H$35)/30</f>
        <v>60</v>
      </c>
      <c r="AG655" s="61">
        <f t="shared" si="60"/>
        <v>56.1</v>
      </c>
      <c r="AH655" s="65"/>
      <c r="AI655" s="58">
        <v>3</v>
      </c>
      <c r="AJ655" s="59">
        <v>8</v>
      </c>
      <c r="AK655" s="65"/>
      <c r="AL655" s="371">
        <f>ROUNDDOWN(I4Ext!$H$30*AF655/500,1)*5</f>
        <v>24</v>
      </c>
      <c r="AM655" s="340">
        <f t="shared" si="62"/>
        <v>22.5</v>
      </c>
      <c r="AN655" s="63">
        <f t="shared" si="61"/>
        <v>2</v>
      </c>
    </row>
    <row r="656" spans="21:40" ht="12.75" customHeight="1" x14ac:dyDescent="0.2">
      <c r="U656" s="364"/>
      <c r="V656" s="363"/>
      <c r="W656" s="348"/>
      <c r="X656" s="348"/>
      <c r="Y656" s="65"/>
      <c r="Z656" s="348"/>
      <c r="AA656" s="348"/>
      <c r="AB656" s="46"/>
      <c r="AC656" s="81" t="s">
        <v>22</v>
      </c>
      <c r="AD656" s="69">
        <v>7</v>
      </c>
      <c r="AE656" s="70"/>
      <c r="AF656" s="82">
        <f>I4Ext!$H$35+8*(100-I4Ext!$H$35)/30</f>
        <v>56</v>
      </c>
      <c r="AG656" s="83">
        <f t="shared" si="60"/>
        <v>52.1</v>
      </c>
      <c r="AH656" s="65"/>
      <c r="AI656" s="81" t="s">
        <v>22</v>
      </c>
      <c r="AJ656" s="69">
        <v>7</v>
      </c>
      <c r="AK656" s="70"/>
      <c r="AL656" s="371">
        <f>ROUNDDOWN(I4Ext!$H$30*AF656/500,1)*5</f>
        <v>22</v>
      </c>
      <c r="AM656" s="340">
        <f t="shared" si="62"/>
        <v>21</v>
      </c>
      <c r="AN656" s="73">
        <f t="shared" si="61"/>
        <v>1.5</v>
      </c>
    </row>
    <row r="657" spans="21:40" ht="12.75" customHeight="1" x14ac:dyDescent="0.2">
      <c r="U657" s="364"/>
      <c r="V657" s="363"/>
      <c r="W657" s="348"/>
      <c r="X657" s="348"/>
      <c r="Y657" s="65"/>
      <c r="Z657" s="348"/>
      <c r="AA657" s="348"/>
      <c r="AB657" s="46"/>
      <c r="AC657" s="78" t="s">
        <v>50</v>
      </c>
      <c r="AD657" s="59">
        <v>6</v>
      </c>
      <c r="AE657" s="65"/>
      <c r="AF657" s="60">
        <f>I4Ext!$H$35+6*(100-I4Ext!$H$35)/30</f>
        <v>52</v>
      </c>
      <c r="AG657" s="61">
        <f t="shared" si="60"/>
        <v>48.1</v>
      </c>
      <c r="AH657" s="65"/>
      <c r="AI657" s="78" t="s">
        <v>50</v>
      </c>
      <c r="AJ657" s="59">
        <v>6</v>
      </c>
      <c r="AK657" s="65"/>
      <c r="AL657" s="371">
        <f>ROUNDDOWN(I4Ext!$H$30*AF657/500,1)*5</f>
        <v>20.5</v>
      </c>
      <c r="AM657" s="340">
        <f t="shared" si="62"/>
        <v>19.5</v>
      </c>
      <c r="AN657" s="63">
        <f t="shared" si="61"/>
        <v>1.5</v>
      </c>
    </row>
    <row r="658" spans="21:40" ht="12.75" customHeight="1" x14ac:dyDescent="0.2">
      <c r="U658" s="364"/>
      <c r="V658" s="363"/>
      <c r="W658" s="348"/>
      <c r="X658" s="348"/>
      <c r="Y658" s="65"/>
      <c r="Z658" s="348"/>
      <c r="AA658" s="348"/>
      <c r="AB658" s="46"/>
      <c r="AC658" s="58">
        <v>4</v>
      </c>
      <c r="AD658" s="59">
        <v>5</v>
      </c>
      <c r="AE658" s="65"/>
      <c r="AF658" s="60">
        <f>I4Ext!$H$35+4*(100-I4Ext!$H$35)/30</f>
        <v>48</v>
      </c>
      <c r="AG658" s="61">
        <f t="shared" si="60"/>
        <v>44.1</v>
      </c>
      <c r="AH658" s="65"/>
      <c r="AI658" s="58">
        <v>4</v>
      </c>
      <c r="AJ658" s="59">
        <v>5</v>
      </c>
      <c r="AK658" s="65"/>
      <c r="AL658" s="371">
        <f>ROUNDDOWN(I4Ext!$H$30*AF658/500,1)*5</f>
        <v>19</v>
      </c>
      <c r="AM658" s="340">
        <f t="shared" si="62"/>
        <v>18</v>
      </c>
      <c r="AN658" s="63">
        <f t="shared" si="61"/>
        <v>1.5</v>
      </c>
    </row>
    <row r="659" spans="21:40" ht="12.75" customHeight="1" x14ac:dyDescent="0.2">
      <c r="U659" s="364"/>
      <c r="V659" s="363"/>
      <c r="W659" s="348"/>
      <c r="X659" s="348"/>
      <c r="Y659" s="65"/>
      <c r="Z659" s="348"/>
      <c r="AA659" s="348"/>
      <c r="AB659" s="46"/>
      <c r="AC659" s="81" t="s">
        <v>22</v>
      </c>
      <c r="AD659" s="69">
        <v>4</v>
      </c>
      <c r="AE659" s="70"/>
      <c r="AF659" s="82">
        <f>I4Ext!$H$35+2*(100-I4Ext!$H$35)/30</f>
        <v>44</v>
      </c>
      <c r="AG659" s="83">
        <f t="shared" si="60"/>
        <v>40.1</v>
      </c>
      <c r="AH659" s="65"/>
      <c r="AI659" s="81" t="s">
        <v>22</v>
      </c>
      <c r="AJ659" s="69">
        <v>4</v>
      </c>
      <c r="AK659" s="70"/>
      <c r="AL659" s="371">
        <f>ROUNDDOWN(I4Ext!$H$30*AF659/500,1)*5</f>
        <v>17.5</v>
      </c>
      <c r="AM659" s="340">
        <f t="shared" si="62"/>
        <v>16.5</v>
      </c>
      <c r="AN659" s="73">
        <f t="shared" si="61"/>
        <v>1.5</v>
      </c>
    </row>
    <row r="660" spans="21:40" ht="12.75" customHeight="1" x14ac:dyDescent="0.2">
      <c r="U660" s="364"/>
      <c r="V660" s="363"/>
      <c r="W660" s="348"/>
      <c r="X660" s="348"/>
      <c r="Y660" s="65"/>
      <c r="Z660" s="348"/>
      <c r="AA660" s="348"/>
      <c r="AB660" s="46"/>
      <c r="AC660" s="78" t="s">
        <v>50</v>
      </c>
      <c r="AD660" s="59">
        <v>3</v>
      </c>
      <c r="AE660" s="65"/>
      <c r="AF660" s="60">
        <f>I4Ext!$H$35</f>
        <v>40</v>
      </c>
      <c r="AG660" s="61">
        <f>AF661+0.01</f>
        <v>33.343333333333334</v>
      </c>
      <c r="AH660" s="65"/>
      <c r="AI660" s="78" t="s">
        <v>50</v>
      </c>
      <c r="AJ660" s="59">
        <v>3</v>
      </c>
      <c r="AK660" s="65"/>
      <c r="AL660" s="371">
        <f>ROUNDDOWN(I4Ext!$H$30*AF660/500,1)*5</f>
        <v>16</v>
      </c>
      <c r="AM660" s="340">
        <f t="shared" si="62"/>
        <v>13.5</v>
      </c>
      <c r="AN660" s="63">
        <f t="shared" si="61"/>
        <v>3</v>
      </c>
    </row>
    <row r="661" spans="21:40" ht="12.75" customHeight="1" x14ac:dyDescent="0.2">
      <c r="U661" s="364"/>
      <c r="V661" s="363"/>
      <c r="W661" s="348"/>
      <c r="X661" s="348"/>
      <c r="Y661" s="65"/>
      <c r="Z661" s="348"/>
      <c r="AA661" s="348"/>
      <c r="AB661" s="46"/>
      <c r="AC661" s="58">
        <v>5</v>
      </c>
      <c r="AD661" s="59">
        <v>2</v>
      </c>
      <c r="AE661" s="65"/>
      <c r="AF661" s="60">
        <f>AG662+2*(AF660-AG662)/3</f>
        <v>33.333333333333336</v>
      </c>
      <c r="AG661" s="61">
        <f>AF662+0.01</f>
        <v>26.676666666666669</v>
      </c>
      <c r="AH661" s="65"/>
      <c r="AI661" s="58">
        <v>5</v>
      </c>
      <c r="AJ661" s="59">
        <v>2</v>
      </c>
      <c r="AK661" s="65"/>
      <c r="AL661" s="371">
        <f>ROUNDDOWN(I4Ext!$H$30*AF661/500,1)*5</f>
        <v>13</v>
      </c>
      <c r="AM661" s="340">
        <f t="shared" si="62"/>
        <v>11</v>
      </c>
      <c r="AN661" s="63">
        <f t="shared" si="61"/>
        <v>2.5</v>
      </c>
    </row>
    <row r="662" spans="21:40" ht="12.75" customHeight="1" x14ac:dyDescent="0.2">
      <c r="U662" s="364"/>
      <c r="V662" s="363"/>
      <c r="W662" s="348"/>
      <c r="X662" s="363"/>
      <c r="Y662" s="65"/>
      <c r="Z662" s="348"/>
      <c r="AA662" s="348"/>
      <c r="AB662" s="46"/>
      <c r="AC662" s="81" t="s">
        <v>22</v>
      </c>
      <c r="AD662" s="69">
        <v>1</v>
      </c>
      <c r="AE662" s="70"/>
      <c r="AF662" s="82">
        <f>AG662+(AF660-AG662)/3</f>
        <v>26.666666666666668</v>
      </c>
      <c r="AG662" s="83">
        <f>I4Ext!$H$34</f>
        <v>20</v>
      </c>
      <c r="AH662" s="65"/>
      <c r="AI662" s="81" t="s">
        <v>22</v>
      </c>
      <c r="AJ662" s="69">
        <v>1</v>
      </c>
      <c r="AK662" s="70"/>
      <c r="AL662" s="371">
        <f>ROUNDDOWN(I4Ext!$H$30*AF662/500,1)*5</f>
        <v>10.5</v>
      </c>
      <c r="AM662" s="72">
        <f>ROUNDUP(I4Ext!$H$30*(I4Ext!$H$34/500),1)*5</f>
        <v>8</v>
      </c>
      <c r="AN662" s="73">
        <f t="shared" si="61"/>
        <v>3</v>
      </c>
    </row>
    <row r="663" spans="21:40" ht="12.75" customHeight="1" thickBot="1" x14ac:dyDescent="0.25">
      <c r="U663" s="363"/>
      <c r="V663" s="363"/>
      <c r="W663" s="348"/>
      <c r="X663" s="348"/>
      <c r="Y663" s="65"/>
      <c r="Z663" s="348"/>
      <c r="AA663" s="348"/>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7" t="s">
        <v>75</v>
      </c>
      <c r="U702" s="47"/>
      <c r="V702" s="48"/>
      <c r="W702" s="581" t="s">
        <v>39</v>
      </c>
      <c r="X702" s="582"/>
      <c r="Y702" s="591" t="s">
        <v>32</v>
      </c>
      <c r="Z702" s="589" t="s">
        <v>40</v>
      </c>
      <c r="AA702" s="590"/>
      <c r="AB702" s="46"/>
      <c r="AC702" s="49" t="s">
        <v>17</v>
      </c>
      <c r="AD702" s="50" t="s">
        <v>32</v>
      </c>
      <c r="AE702" s="51"/>
      <c r="AF702" s="587" t="s">
        <v>41</v>
      </c>
      <c r="AG702" s="588"/>
      <c r="AH702" s="52"/>
      <c r="AI702" s="49" t="s">
        <v>17</v>
      </c>
      <c r="AJ702" s="50" t="s">
        <v>32</v>
      </c>
      <c r="AK702" s="53"/>
      <c r="AL702" s="578" t="s">
        <v>42</v>
      </c>
      <c r="AM702" s="579"/>
      <c r="AN702" s="54" t="s">
        <v>43</v>
      </c>
      <c r="AO702" s="46"/>
    </row>
    <row r="703" spans="20:41" ht="12.75" customHeight="1" x14ac:dyDescent="0.2">
      <c r="U703" s="55" t="s">
        <v>44</v>
      </c>
      <c r="V703" s="41" t="s">
        <v>43</v>
      </c>
      <c r="W703" s="583" t="s">
        <v>42</v>
      </c>
      <c r="X703" s="584"/>
      <c r="Y703" s="592"/>
      <c r="Z703" s="585" t="s">
        <v>45</v>
      </c>
      <c r="AA703" s="586"/>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92"/>
      <c r="Z704" s="585" t="s">
        <v>49</v>
      </c>
      <c r="AA704" s="586"/>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93"/>
      <c r="Z705" s="115"/>
      <c r="AA705" s="63"/>
      <c r="AB705" s="65"/>
      <c r="AC705" s="68"/>
      <c r="AD705" s="69"/>
      <c r="AE705" s="70"/>
      <c r="AF705" s="76"/>
      <c r="AG705" s="77"/>
      <c r="AH705" s="65"/>
      <c r="AI705" s="78" t="s">
        <v>50</v>
      </c>
      <c r="AJ705" s="59">
        <v>15</v>
      </c>
      <c r="AK705" s="65"/>
      <c r="AL705" s="60">
        <f>II1SA!$H$30</f>
        <v>40</v>
      </c>
      <c r="AM705" s="341">
        <f>AL706+0.5</f>
        <v>38.5</v>
      </c>
      <c r="AN705" s="63">
        <f t="shared" ref="AN705:AN719" si="63">IF(AM705&gt;AL705,"ALARM",AL705-AL706)</f>
        <v>2</v>
      </c>
      <c r="AO705" s="65"/>
      <c r="AP705" s="374"/>
    </row>
    <row r="706" spans="21:42" ht="12.75" customHeight="1" x14ac:dyDescent="0.2">
      <c r="U706" s="108">
        <f>+II1SA!A43</f>
        <v>0</v>
      </c>
      <c r="V706" s="110">
        <f>IF(II1SA!$H$32="M",AN705+U706,AN748+U706)</f>
        <v>2</v>
      </c>
      <c r="W706" s="368">
        <f>II1SA!$H$30</f>
        <v>40</v>
      </c>
      <c r="X706" s="341">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41">
        <f t="shared" ref="AM706:AM718" si="65">AL707+0.5</f>
        <v>36.5</v>
      </c>
      <c r="AN706" s="63">
        <f t="shared" si="63"/>
        <v>2</v>
      </c>
      <c r="AO706" s="65"/>
      <c r="AP706" s="374"/>
    </row>
    <row r="707" spans="21:42" ht="12.75" customHeight="1" x14ac:dyDescent="0.2">
      <c r="U707" s="108">
        <f>+II1SA!A44</f>
        <v>0</v>
      </c>
      <c r="V707" s="111">
        <f>IF(II1SA!$H$32="M",AN706+U707,AN749+U707)</f>
        <v>2</v>
      </c>
      <c r="W707" s="368">
        <f t="shared" ref="W707:W721" si="66">W706-V706</f>
        <v>38</v>
      </c>
      <c r="X707" s="341">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41">
        <f t="shared" si="65"/>
        <v>34.5</v>
      </c>
      <c r="AN707" s="73">
        <f t="shared" si="63"/>
        <v>2</v>
      </c>
      <c r="AO707" s="65"/>
      <c r="AP707" s="374"/>
    </row>
    <row r="708" spans="21:42" ht="12.75" customHeight="1" x14ac:dyDescent="0.2">
      <c r="U708" s="108">
        <f>+II1SA!A45</f>
        <v>0</v>
      </c>
      <c r="V708" s="111">
        <f>IF(II1SA!$H$32="M",AN707+U708,AN750+U708)</f>
        <v>2</v>
      </c>
      <c r="W708" s="369">
        <f t="shared" si="66"/>
        <v>36</v>
      </c>
      <c r="X708" s="341">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41">
        <f t="shared" si="65"/>
        <v>32.5</v>
      </c>
      <c r="AN708" s="63">
        <f t="shared" si="63"/>
        <v>2</v>
      </c>
      <c r="AO708" s="65"/>
      <c r="AP708" s="374"/>
    </row>
    <row r="709" spans="21:42" ht="12.75" customHeight="1" x14ac:dyDescent="0.2">
      <c r="U709" s="108">
        <f>+II1SA!A46</f>
        <v>0</v>
      </c>
      <c r="V709" s="110">
        <f>IF(II1SA!$H$32="M",AN708+U709,AN751+U709)</f>
        <v>2</v>
      </c>
      <c r="W709" s="368">
        <f t="shared" si="66"/>
        <v>34</v>
      </c>
      <c r="X709" s="341">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41">
        <f t="shared" si="65"/>
        <v>30.5</v>
      </c>
      <c r="AN709" s="63">
        <f t="shared" si="63"/>
        <v>2</v>
      </c>
      <c r="AO709" s="65"/>
      <c r="AP709" s="374"/>
    </row>
    <row r="710" spans="21:42" ht="12.75" customHeight="1" x14ac:dyDescent="0.2">
      <c r="U710" s="108">
        <f>+II1SA!A47</f>
        <v>0</v>
      </c>
      <c r="V710" s="111">
        <f>IF(II1SA!$H$32="M",AN709+U710,AN752+U710)</f>
        <v>2</v>
      </c>
      <c r="W710" s="368">
        <f t="shared" si="66"/>
        <v>32</v>
      </c>
      <c r="X710" s="341">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41">
        <f t="shared" si="65"/>
        <v>28.5</v>
      </c>
      <c r="AN710" s="73">
        <f t="shared" si="63"/>
        <v>2</v>
      </c>
      <c r="AO710" s="65"/>
      <c r="AP710" s="374"/>
    </row>
    <row r="711" spans="21:42" ht="12.75" customHeight="1" x14ac:dyDescent="0.2">
      <c r="U711" s="108">
        <f>+II1SA!A48</f>
        <v>0</v>
      </c>
      <c r="V711" s="113">
        <f>IF(II1SA!$H$32="M",AN710+U711,AN753+U711)</f>
        <v>2</v>
      </c>
      <c r="W711" s="369">
        <f t="shared" si="66"/>
        <v>30</v>
      </c>
      <c r="X711" s="341">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41">
        <f t="shared" si="65"/>
        <v>26.5</v>
      </c>
      <c r="AN711" s="63">
        <f t="shared" si="63"/>
        <v>2</v>
      </c>
      <c r="AO711" s="65"/>
      <c r="AP711" s="374"/>
    </row>
    <row r="712" spans="21:42" ht="12.75" customHeight="1" x14ac:dyDescent="0.2">
      <c r="U712" s="108">
        <f>+II1SA!A49</f>
        <v>0</v>
      </c>
      <c r="V712" s="111">
        <f>IF(II1SA!$H$32="M",AN711+U712,AN754+U712)</f>
        <v>2</v>
      </c>
      <c r="W712" s="368">
        <f t="shared" si="66"/>
        <v>28</v>
      </c>
      <c r="X712" s="341">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41">
        <f t="shared" si="65"/>
        <v>24.5</v>
      </c>
      <c r="AN712" s="63">
        <f t="shared" si="63"/>
        <v>2</v>
      </c>
      <c r="AO712" s="65"/>
      <c r="AP712" s="374"/>
    </row>
    <row r="713" spans="21:42" ht="12.75" customHeight="1" x14ac:dyDescent="0.2">
      <c r="U713" s="108">
        <f>+II1SA!A50</f>
        <v>0</v>
      </c>
      <c r="V713" s="111">
        <f>IF(II1SA!$H$32="M",AN712+U713,AN755+U713)</f>
        <v>2</v>
      </c>
      <c r="W713" s="368">
        <f t="shared" si="66"/>
        <v>26</v>
      </c>
      <c r="X713" s="341">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41">
        <f t="shared" si="65"/>
        <v>22.5</v>
      </c>
      <c r="AN713" s="73">
        <f t="shared" si="63"/>
        <v>2</v>
      </c>
      <c r="AO713" s="65"/>
      <c r="AP713" s="374"/>
    </row>
    <row r="714" spans="21:42" ht="12.75" customHeight="1" x14ac:dyDescent="0.2">
      <c r="U714" s="108">
        <f>+II1SA!A51</f>
        <v>0</v>
      </c>
      <c r="V714" s="111">
        <f>IF(II1SA!$H$32="M",AN713+U714,AN756+U714)</f>
        <v>2</v>
      </c>
      <c r="W714" s="369">
        <f t="shared" si="66"/>
        <v>24</v>
      </c>
      <c r="X714" s="341">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41">
        <f t="shared" si="65"/>
        <v>20.5</v>
      </c>
      <c r="AN714" s="63">
        <f t="shared" si="63"/>
        <v>2</v>
      </c>
      <c r="AO714" s="65"/>
      <c r="AP714" s="374"/>
    </row>
    <row r="715" spans="21:42" ht="12.75" customHeight="1" x14ac:dyDescent="0.2">
      <c r="U715" s="108">
        <f>+II1SA!A52</f>
        <v>0</v>
      </c>
      <c r="V715" s="110">
        <f>IF(II1SA!$H$32="M",AN714+U715,AN757+U715)</f>
        <v>2</v>
      </c>
      <c r="W715" s="368">
        <f t="shared" si="66"/>
        <v>22</v>
      </c>
      <c r="X715" s="341">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41">
        <f t="shared" si="65"/>
        <v>18.5</v>
      </c>
      <c r="AN715" s="63">
        <f t="shared" si="63"/>
        <v>2</v>
      </c>
      <c r="AO715" s="65"/>
      <c r="AP715" s="374"/>
    </row>
    <row r="716" spans="21:42" ht="12.75" customHeight="1" x14ac:dyDescent="0.2">
      <c r="U716" s="108">
        <f>+II1SA!A53</f>
        <v>0</v>
      </c>
      <c r="V716" s="111">
        <f>IF(II1SA!$H$32="M",AN715+U716,AN758+U716)</f>
        <v>2</v>
      </c>
      <c r="W716" s="368">
        <f t="shared" si="66"/>
        <v>20</v>
      </c>
      <c r="X716" s="341">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41">
        <f t="shared" si="65"/>
        <v>16.5</v>
      </c>
      <c r="AN716" s="73">
        <f t="shared" si="63"/>
        <v>2</v>
      </c>
      <c r="AO716" s="65"/>
      <c r="AP716" s="374"/>
    </row>
    <row r="717" spans="21:42" ht="12.75" customHeight="1" x14ac:dyDescent="0.2">
      <c r="U717" s="108">
        <f>+II1SA!A54</f>
        <v>0</v>
      </c>
      <c r="V717" s="113">
        <f>IF(II1SA!$H$32="M",AN716+U717,AN759+U717)</f>
        <v>2</v>
      </c>
      <c r="W717" s="369">
        <f t="shared" si="66"/>
        <v>18</v>
      </c>
      <c r="X717" s="341">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41">
        <f t="shared" si="65"/>
        <v>13.5</v>
      </c>
      <c r="AN717" s="63">
        <f t="shared" si="63"/>
        <v>3</v>
      </c>
      <c r="AO717" s="65"/>
      <c r="AP717" s="374"/>
    </row>
    <row r="718" spans="21:42" ht="12.75" customHeight="1" x14ac:dyDescent="0.2">
      <c r="U718" s="108">
        <f>+II1SA!A55</f>
        <v>0</v>
      </c>
      <c r="V718" s="110">
        <f>IF(II1SA!$H$32="M",AN717+U718,AN760+U718)</f>
        <v>3</v>
      </c>
      <c r="W718" s="368">
        <f t="shared" si="66"/>
        <v>16</v>
      </c>
      <c r="X718" s="341">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41">
        <f t="shared" si="65"/>
        <v>11</v>
      </c>
      <c r="AN718" s="63">
        <f t="shared" si="63"/>
        <v>2.5</v>
      </c>
      <c r="AO718" s="65"/>
      <c r="AP718" s="374"/>
    </row>
    <row r="719" spans="21:42" ht="12.75" customHeight="1" x14ac:dyDescent="0.2">
      <c r="U719" s="108">
        <f>+II1SA!A56</f>
        <v>0</v>
      </c>
      <c r="V719" s="111">
        <f>IF(II1SA!$H$32="M",AN718+U719,AN761+U719)</f>
        <v>2.5</v>
      </c>
      <c r="W719" s="368">
        <f t="shared" si="66"/>
        <v>13</v>
      </c>
      <c r="X719" s="341">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9">
        <f>ROUNDUP(II1SA!$H$30*(II1SA!$H$34/500),1)*5</f>
        <v>8</v>
      </c>
      <c r="AN719" s="73">
        <f t="shared" si="63"/>
        <v>3</v>
      </c>
      <c r="AO719" s="65"/>
    </row>
    <row r="720" spans="21:42" ht="12.75" customHeight="1" thickBot="1" x14ac:dyDescent="0.25">
      <c r="U720" s="108">
        <f>+II1SA!A57</f>
        <v>0</v>
      </c>
      <c r="V720" s="113">
        <f>IF(II1SA!$H$32="M",AN719+U720,AN762+U720)</f>
        <v>3</v>
      </c>
      <c r="W720" s="369">
        <f t="shared" si="66"/>
        <v>10.5</v>
      </c>
      <c r="X720" s="341">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50">
        <v>0</v>
      </c>
      <c r="AN720" s="94">
        <f>IF(AM720&gt;AM719,"ALARM",AL720)</f>
        <v>7.5</v>
      </c>
      <c r="AO720" s="65"/>
    </row>
    <row r="721" spans="21:41" ht="12.75" customHeight="1" thickBot="1" x14ac:dyDescent="0.25">
      <c r="U721" s="43" t="s">
        <v>51</v>
      </c>
      <c r="V721" s="112">
        <f>IF(II1SA!$H$32="M",+W721,W763)</f>
        <v>7.5</v>
      </c>
      <c r="W721" s="372">
        <f t="shared" si="66"/>
        <v>7.5</v>
      </c>
      <c r="X721" s="350">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7">
        <f t="shared" ref="V724:V739" si="68">+X724</f>
        <v>0</v>
      </c>
      <c r="W724" s="347">
        <f>+W721</f>
        <v>7.5</v>
      </c>
      <c r="X724" s="347">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7">
        <f t="shared" si="68"/>
        <v>8</v>
      </c>
      <c r="W725" s="347">
        <f>+W720</f>
        <v>10.5</v>
      </c>
      <c r="X725" s="347">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7">
        <f t="shared" si="68"/>
        <v>11</v>
      </c>
      <c r="W726" s="347">
        <f>+W719</f>
        <v>13</v>
      </c>
      <c r="X726" s="347">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7">
        <f t="shared" si="68"/>
        <v>13.5</v>
      </c>
      <c r="W727" s="347">
        <f>+W718</f>
        <v>16</v>
      </c>
      <c r="X727" s="347">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7">
        <f t="shared" si="68"/>
        <v>16.5</v>
      </c>
      <c r="W728" s="347">
        <f>+W717</f>
        <v>18</v>
      </c>
      <c r="X728" s="347">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7">
        <f t="shared" si="68"/>
        <v>18.5</v>
      </c>
      <c r="W729" s="347">
        <f>+W716</f>
        <v>20</v>
      </c>
      <c r="X729" s="347">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7">
        <f t="shared" si="68"/>
        <v>20.5</v>
      </c>
      <c r="W730" s="347">
        <f>+W715</f>
        <v>22</v>
      </c>
      <c r="X730" s="347">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7">
        <f t="shared" si="68"/>
        <v>22.5</v>
      </c>
      <c r="W731" s="347">
        <f>+W714</f>
        <v>24</v>
      </c>
      <c r="X731" s="347">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7">
        <f t="shared" si="68"/>
        <v>24.5</v>
      </c>
      <c r="W732" s="347">
        <f>+W713</f>
        <v>26</v>
      </c>
      <c r="X732" s="347">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7">
        <f t="shared" si="68"/>
        <v>26.5</v>
      </c>
      <c r="W733" s="347">
        <f>+W712</f>
        <v>28</v>
      </c>
      <c r="X733" s="347">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7">
        <f t="shared" si="68"/>
        <v>28.5</v>
      </c>
      <c r="W734" s="347">
        <f>+W711</f>
        <v>30</v>
      </c>
      <c r="X734" s="347">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7">
        <f t="shared" si="68"/>
        <v>30.5</v>
      </c>
      <c r="W735" s="347">
        <f>+W710</f>
        <v>32</v>
      </c>
      <c r="X735" s="347">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7">
        <f t="shared" si="68"/>
        <v>32.5</v>
      </c>
      <c r="W736" s="347">
        <f>+W709</f>
        <v>34</v>
      </c>
      <c r="X736" s="347">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7">
        <f t="shared" si="68"/>
        <v>34.5</v>
      </c>
      <c r="W737" s="347">
        <f>+W708</f>
        <v>36</v>
      </c>
      <c r="X737" s="347">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7">
        <f t="shared" si="68"/>
        <v>36.5</v>
      </c>
      <c r="W738" s="347">
        <f>+W707</f>
        <v>38</v>
      </c>
      <c r="X738" s="347">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7">
        <f t="shared" si="68"/>
        <v>38.5</v>
      </c>
      <c r="W739" s="347">
        <f>+W706</f>
        <v>40</v>
      </c>
      <c r="X739" s="347">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8"/>
      <c r="V744" s="363"/>
      <c r="W744" s="580"/>
      <c r="X744" s="580"/>
      <c r="Y744" s="65"/>
      <c r="Z744" s="580"/>
      <c r="AA744" s="580"/>
      <c r="AB744" s="46"/>
      <c r="AC744" s="65"/>
      <c r="AD744" s="57"/>
      <c r="AE744" s="57"/>
      <c r="AF744" s="60"/>
      <c r="AG744" s="60"/>
      <c r="AH744" s="52"/>
      <c r="AI744" s="65"/>
      <c r="AJ744" s="57"/>
      <c r="AK744" s="65"/>
      <c r="AL744" s="57"/>
      <c r="AM744" s="57"/>
      <c r="AN744" s="57"/>
      <c r="AO744" s="57"/>
    </row>
    <row r="745" spans="21:41" ht="12.75" customHeight="1" x14ac:dyDescent="0.2">
      <c r="U745" s="364"/>
      <c r="V745" s="363"/>
      <c r="W745" s="584"/>
      <c r="X745" s="584"/>
      <c r="Y745" s="65"/>
      <c r="Z745" s="580"/>
      <c r="AA745" s="580"/>
      <c r="AB745" s="46"/>
      <c r="AC745" s="49" t="s">
        <v>17</v>
      </c>
      <c r="AD745" s="50" t="s">
        <v>32</v>
      </c>
      <c r="AE745" s="51"/>
      <c r="AF745" s="587" t="s">
        <v>41</v>
      </c>
      <c r="AG745" s="588"/>
      <c r="AH745" s="52"/>
      <c r="AI745" s="49" t="s">
        <v>17</v>
      </c>
      <c r="AJ745" s="50" t="s">
        <v>32</v>
      </c>
      <c r="AK745" s="53"/>
      <c r="AL745" s="578" t="s">
        <v>42</v>
      </c>
      <c r="AM745" s="579"/>
      <c r="AN745" s="54" t="s">
        <v>43</v>
      </c>
      <c r="AO745" s="52"/>
    </row>
    <row r="746" spans="21:41" ht="12.75" customHeight="1" x14ac:dyDescent="0.2">
      <c r="U746" s="365"/>
      <c r="V746" s="363"/>
      <c r="W746" s="348"/>
      <c r="X746" s="348"/>
      <c r="Y746" s="65"/>
      <c r="Z746" s="580"/>
      <c r="AA746" s="580"/>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3"/>
      <c r="W747" s="348"/>
      <c r="X747" s="348"/>
      <c r="Y747" s="65"/>
      <c r="Z747" s="348"/>
      <c r="AA747" s="348"/>
      <c r="AB747" s="46"/>
      <c r="AC747" s="68"/>
      <c r="AD747" s="69"/>
      <c r="AE747" s="70"/>
      <c r="AF747" s="76"/>
      <c r="AG747" s="77"/>
      <c r="AH747" s="65"/>
      <c r="AI747" s="68"/>
      <c r="AJ747" s="69"/>
      <c r="AK747" s="70"/>
      <c r="AL747" s="71"/>
      <c r="AM747" s="72"/>
      <c r="AN747" s="73"/>
      <c r="AO747" s="65"/>
    </row>
    <row r="748" spans="21:41" ht="12.75" customHeight="1" x14ac:dyDescent="0.2">
      <c r="U748" s="364"/>
      <c r="V748" s="363"/>
      <c r="W748" s="79"/>
      <c r="X748" s="348"/>
      <c r="Y748" s="65"/>
      <c r="Z748" s="348"/>
      <c r="AA748" s="348"/>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41">
        <f>AL749+0.5</f>
        <v>38</v>
      </c>
      <c r="AN748" s="63">
        <f t="shared" ref="AN748:AN762" si="70">IF(AM748&gt;AL748,"ALARM",AL748-AL749)</f>
        <v>2.5</v>
      </c>
      <c r="AO748" s="65"/>
    </row>
    <row r="749" spans="21:41" ht="12.75" customHeight="1" x14ac:dyDescent="0.2">
      <c r="U749" s="364"/>
      <c r="V749" s="363"/>
      <c r="W749" s="348"/>
      <c r="X749" s="348"/>
      <c r="Y749" s="65"/>
      <c r="Z749" s="348"/>
      <c r="AA749" s="348"/>
      <c r="AB749" s="46"/>
      <c r="AC749" s="58">
        <v>1</v>
      </c>
      <c r="AD749" s="59">
        <v>14</v>
      </c>
      <c r="AE749" s="65"/>
      <c r="AF749" s="60">
        <f>II1SA!$H$35+27*(100-II1SA!$H$35)/30</f>
        <v>94</v>
      </c>
      <c r="AG749" s="61">
        <f t="shared" si="69"/>
        <v>88.1</v>
      </c>
      <c r="AH749" s="65"/>
      <c r="AI749" s="58">
        <v>1</v>
      </c>
      <c r="AJ749" s="59">
        <v>14</v>
      </c>
      <c r="AK749" s="65"/>
      <c r="AL749" s="60">
        <f>ROUNDDOWN(II1SA!$H$30*AF749/500,1)*5</f>
        <v>37.5</v>
      </c>
      <c r="AM749" s="341">
        <f t="shared" ref="AM749:AM761" si="71">AL750+0.5</f>
        <v>35.5</v>
      </c>
      <c r="AN749" s="63">
        <f t="shared" si="70"/>
        <v>2.5</v>
      </c>
      <c r="AO749" s="65"/>
    </row>
    <row r="750" spans="21:41" ht="12.75" customHeight="1" x14ac:dyDescent="0.2">
      <c r="U750" s="364"/>
      <c r="V750" s="363"/>
      <c r="W750" s="348"/>
      <c r="X750" s="348"/>
      <c r="Y750" s="65"/>
      <c r="Z750" s="348"/>
      <c r="AA750" s="348"/>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41">
        <f t="shared" si="71"/>
        <v>33</v>
      </c>
      <c r="AN750" s="73">
        <f t="shared" si="70"/>
        <v>2.5</v>
      </c>
      <c r="AO750" s="65"/>
    </row>
    <row r="751" spans="21:41" ht="12.75" customHeight="1" x14ac:dyDescent="0.2">
      <c r="U751" s="364"/>
      <c r="V751" s="363"/>
      <c r="W751" s="348"/>
      <c r="X751" s="348"/>
      <c r="Y751" s="65"/>
      <c r="Z751" s="348"/>
      <c r="AA751" s="348"/>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41">
        <f t="shared" si="71"/>
        <v>30.5</v>
      </c>
      <c r="AN751" s="63">
        <f t="shared" si="70"/>
        <v>2.5</v>
      </c>
      <c r="AO751" s="65"/>
    </row>
    <row r="752" spans="21:41" ht="12.75" customHeight="1" x14ac:dyDescent="0.2">
      <c r="U752" s="364"/>
      <c r="V752" s="363"/>
      <c r="W752" s="348"/>
      <c r="X752" s="348"/>
      <c r="Y752" s="65"/>
      <c r="Z752" s="348"/>
      <c r="AA752" s="348"/>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41">
        <f t="shared" si="71"/>
        <v>28.5</v>
      </c>
      <c r="AN752" s="63">
        <f t="shared" si="70"/>
        <v>2</v>
      </c>
      <c r="AO752" s="65"/>
    </row>
    <row r="753" spans="21:41" ht="12.75" customHeight="1" x14ac:dyDescent="0.2">
      <c r="U753" s="364"/>
      <c r="V753" s="363"/>
      <c r="W753" s="348"/>
      <c r="X753" s="348"/>
      <c r="Y753" s="65"/>
      <c r="Z753" s="348"/>
      <c r="AA753" s="348"/>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41">
        <f t="shared" si="71"/>
        <v>26</v>
      </c>
      <c r="AN753" s="73">
        <f t="shared" si="70"/>
        <v>2.5</v>
      </c>
      <c r="AO753" s="65"/>
    </row>
    <row r="754" spans="21:41" ht="12.75" customHeight="1" x14ac:dyDescent="0.2">
      <c r="U754" s="364"/>
      <c r="V754" s="363"/>
      <c r="W754" s="348"/>
      <c r="X754" s="348"/>
      <c r="Y754" s="65"/>
      <c r="Z754" s="348"/>
      <c r="AA754" s="348"/>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41">
        <f t="shared" si="71"/>
        <v>24.5</v>
      </c>
      <c r="AN754" s="63">
        <f t="shared" si="70"/>
        <v>1.5</v>
      </c>
      <c r="AO754" s="65"/>
    </row>
    <row r="755" spans="21:41" ht="12.75" customHeight="1" x14ac:dyDescent="0.2">
      <c r="U755" s="364"/>
      <c r="V755" s="363"/>
      <c r="W755" s="348"/>
      <c r="X755" s="348"/>
      <c r="Y755" s="65"/>
      <c r="Z755" s="348"/>
      <c r="AA755" s="348"/>
      <c r="AB755" s="46"/>
      <c r="AC755" s="58">
        <v>3</v>
      </c>
      <c r="AD755" s="59">
        <v>8</v>
      </c>
      <c r="AE755" s="65"/>
      <c r="AF755" s="60">
        <f>II1SA!$H$35+10*(100-II1SA!$H$35)/30</f>
        <v>60</v>
      </c>
      <c r="AG755" s="61">
        <f t="shared" si="69"/>
        <v>56.1</v>
      </c>
      <c r="AH755" s="65"/>
      <c r="AI755" s="58">
        <v>3</v>
      </c>
      <c r="AJ755" s="59">
        <v>8</v>
      </c>
      <c r="AK755" s="65"/>
      <c r="AL755" s="60">
        <f>ROUNDDOWN(II1SA!$H$30*AF755/500,1)*5</f>
        <v>24</v>
      </c>
      <c r="AM755" s="341">
        <f t="shared" si="71"/>
        <v>22.5</v>
      </c>
      <c r="AN755" s="63">
        <f t="shared" si="70"/>
        <v>2</v>
      </c>
      <c r="AO755" s="65"/>
    </row>
    <row r="756" spans="21:41" ht="12.75" customHeight="1" x14ac:dyDescent="0.2">
      <c r="U756" s="364"/>
      <c r="V756" s="363"/>
      <c r="W756" s="348"/>
      <c r="X756" s="348"/>
      <c r="Y756" s="65"/>
      <c r="Z756" s="348"/>
      <c r="AA756" s="348"/>
      <c r="AB756" s="46"/>
      <c r="AC756" s="81" t="s">
        <v>22</v>
      </c>
      <c r="AD756" s="69">
        <v>7</v>
      </c>
      <c r="AE756" s="70"/>
      <c r="AF756" s="82">
        <f>II1SA!$H$35+8*(100-II1SA!$H$35)/30</f>
        <v>56</v>
      </c>
      <c r="AG756" s="83">
        <f t="shared" si="69"/>
        <v>52.1</v>
      </c>
      <c r="AH756" s="65"/>
      <c r="AI756" s="81" t="s">
        <v>22</v>
      </c>
      <c r="AJ756" s="69">
        <v>7</v>
      </c>
      <c r="AK756" s="70"/>
      <c r="AL756" s="60">
        <f>ROUNDDOWN(II1SA!$H$30*AF756/500,1)*5</f>
        <v>22</v>
      </c>
      <c r="AM756" s="341">
        <f t="shared" si="71"/>
        <v>21</v>
      </c>
      <c r="AN756" s="73">
        <f t="shared" si="70"/>
        <v>1.5</v>
      </c>
      <c r="AO756" s="65"/>
    </row>
    <row r="757" spans="21:41" ht="12.75" customHeight="1" x14ac:dyDescent="0.2">
      <c r="U757" s="364"/>
      <c r="V757" s="363"/>
      <c r="W757" s="348"/>
      <c r="X757" s="348"/>
      <c r="Y757" s="65"/>
      <c r="Z757" s="348"/>
      <c r="AA757" s="348"/>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41">
        <f t="shared" si="71"/>
        <v>19.5</v>
      </c>
      <c r="AN757" s="63">
        <f t="shared" si="70"/>
        <v>1.5</v>
      </c>
      <c r="AO757" s="65"/>
    </row>
    <row r="758" spans="21:41" ht="12.75" customHeight="1" x14ac:dyDescent="0.2">
      <c r="U758" s="364"/>
      <c r="V758" s="363"/>
      <c r="W758" s="348"/>
      <c r="X758" s="348"/>
      <c r="Y758" s="65"/>
      <c r="Z758" s="348"/>
      <c r="AA758" s="348"/>
      <c r="AB758" s="46"/>
      <c r="AC758" s="58">
        <v>4</v>
      </c>
      <c r="AD758" s="59">
        <v>5</v>
      </c>
      <c r="AE758" s="65"/>
      <c r="AF758" s="60">
        <f>II1SA!$H$35+4*(100-II1SA!$H$35)/30</f>
        <v>48</v>
      </c>
      <c r="AG758" s="61">
        <f t="shared" si="69"/>
        <v>44.1</v>
      </c>
      <c r="AH758" s="65"/>
      <c r="AI758" s="58">
        <v>4</v>
      </c>
      <c r="AJ758" s="59">
        <v>5</v>
      </c>
      <c r="AK758" s="65"/>
      <c r="AL758" s="60">
        <f>ROUNDDOWN(II1SA!$H$30*AF758/500,1)*5</f>
        <v>19</v>
      </c>
      <c r="AM758" s="341">
        <f t="shared" si="71"/>
        <v>18</v>
      </c>
      <c r="AN758" s="63">
        <f t="shared" si="70"/>
        <v>1.5</v>
      </c>
      <c r="AO758" s="65"/>
    </row>
    <row r="759" spans="21:41" ht="12.75" customHeight="1" x14ac:dyDescent="0.2">
      <c r="U759" s="364"/>
      <c r="V759" s="363"/>
      <c r="W759" s="348"/>
      <c r="X759" s="348"/>
      <c r="Y759" s="65"/>
      <c r="Z759" s="348"/>
      <c r="AA759" s="348"/>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41">
        <f t="shared" si="71"/>
        <v>16.5</v>
      </c>
      <c r="AN759" s="73">
        <f t="shared" si="70"/>
        <v>1.5</v>
      </c>
      <c r="AO759" s="65"/>
    </row>
    <row r="760" spans="21:41" ht="12.75" customHeight="1" x14ac:dyDescent="0.2">
      <c r="U760" s="364"/>
      <c r="V760" s="363"/>
      <c r="W760" s="348"/>
      <c r="X760" s="348"/>
      <c r="Y760" s="65"/>
      <c r="Z760" s="348"/>
      <c r="AA760" s="348"/>
      <c r="AB760" s="46"/>
      <c r="AC760" s="78" t="s">
        <v>50</v>
      </c>
      <c r="AD760" s="59">
        <v>3</v>
      </c>
      <c r="AE760" s="65"/>
      <c r="AF760" s="60">
        <f>II1SA!$H$35</f>
        <v>40</v>
      </c>
      <c r="AG760" s="61">
        <f>AF761+0.01</f>
        <v>33.343333333333334</v>
      </c>
      <c r="AH760" s="65"/>
      <c r="AI760" s="78" t="s">
        <v>50</v>
      </c>
      <c r="AJ760" s="59">
        <v>3</v>
      </c>
      <c r="AK760" s="65"/>
      <c r="AL760" s="60">
        <f>ROUNDDOWN(II1SA!$H$30*AF760/500,1)*5</f>
        <v>16</v>
      </c>
      <c r="AM760" s="341">
        <f t="shared" si="71"/>
        <v>13.5</v>
      </c>
      <c r="AN760" s="63">
        <f t="shared" si="70"/>
        <v>3</v>
      </c>
      <c r="AO760" s="65"/>
    </row>
    <row r="761" spans="21:41" ht="12.75" customHeight="1" x14ac:dyDescent="0.2">
      <c r="U761" s="364"/>
      <c r="V761" s="363"/>
      <c r="W761" s="348"/>
      <c r="X761" s="348"/>
      <c r="Y761" s="65"/>
      <c r="Z761" s="348"/>
      <c r="AA761" s="348"/>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41">
        <f t="shared" si="71"/>
        <v>11</v>
      </c>
      <c r="AN761" s="63">
        <f t="shared" si="70"/>
        <v>2.5</v>
      </c>
      <c r="AO761" s="65"/>
    </row>
    <row r="762" spans="21:41" ht="12.75" customHeight="1" x14ac:dyDescent="0.2">
      <c r="U762" s="364"/>
      <c r="V762" s="363"/>
      <c r="W762" s="348"/>
      <c r="X762" s="363"/>
      <c r="Y762" s="65"/>
      <c r="Z762" s="348"/>
      <c r="AA762" s="348"/>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9">
        <f>ROUNDUP(II1SA!$H$30*(II1SA!$H$34/500),1)*5</f>
        <v>8</v>
      </c>
      <c r="AN762" s="73">
        <f t="shared" si="70"/>
        <v>3</v>
      </c>
      <c r="AO762" s="65"/>
    </row>
    <row r="763" spans="21:41" ht="12.75" customHeight="1" thickBot="1" x14ac:dyDescent="0.25">
      <c r="U763" s="363"/>
      <c r="V763" s="363"/>
      <c r="W763" s="348"/>
      <c r="X763" s="348"/>
      <c r="Y763" s="65"/>
      <c r="Z763" s="348"/>
      <c r="AA763" s="348"/>
      <c r="AB763" s="46"/>
      <c r="AC763" s="89">
        <v>6</v>
      </c>
      <c r="AD763" s="90">
        <v>0</v>
      </c>
      <c r="AE763" s="91"/>
      <c r="AF763" s="96">
        <f>II1SA!$H$34-0.1</f>
        <v>19.899999999999999</v>
      </c>
      <c r="AG763" s="97">
        <v>0</v>
      </c>
      <c r="AH763" s="65"/>
      <c r="AI763" s="89">
        <v>6</v>
      </c>
      <c r="AJ763" s="90">
        <v>0</v>
      </c>
      <c r="AK763" s="91"/>
      <c r="AL763" s="96">
        <f>AM762-0.5</f>
        <v>7.5</v>
      </c>
      <c r="AM763" s="350">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7" t="s">
        <v>76</v>
      </c>
      <c r="U802" s="47"/>
      <c r="V802" s="48"/>
      <c r="W802" s="581" t="s">
        <v>39</v>
      </c>
      <c r="X802" s="582"/>
      <c r="Y802" s="591" t="s">
        <v>32</v>
      </c>
      <c r="Z802" s="589" t="s">
        <v>40</v>
      </c>
      <c r="AA802" s="590"/>
      <c r="AB802" s="46"/>
      <c r="AC802" s="49" t="s">
        <v>17</v>
      </c>
      <c r="AD802" s="50" t="s">
        <v>32</v>
      </c>
      <c r="AE802" s="51"/>
      <c r="AF802" s="587" t="s">
        <v>41</v>
      </c>
      <c r="AG802" s="588"/>
      <c r="AH802" s="52"/>
      <c r="AI802" s="49" t="s">
        <v>17</v>
      </c>
      <c r="AJ802" s="50" t="s">
        <v>32</v>
      </c>
      <c r="AK802" s="53"/>
      <c r="AL802" s="578" t="s">
        <v>42</v>
      </c>
      <c r="AM802" s="579"/>
      <c r="AN802" s="54" t="s">
        <v>43</v>
      </c>
    </row>
    <row r="803" spans="20:40" ht="12.75" customHeight="1" x14ac:dyDescent="0.2">
      <c r="U803" s="55" t="s">
        <v>44</v>
      </c>
      <c r="V803" s="41" t="s">
        <v>43</v>
      </c>
      <c r="W803" s="583" t="s">
        <v>42</v>
      </c>
      <c r="X803" s="584"/>
      <c r="Y803" s="592"/>
      <c r="Z803" s="585" t="s">
        <v>45</v>
      </c>
      <c r="AA803" s="586"/>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92"/>
      <c r="Z804" s="585" t="s">
        <v>49</v>
      </c>
      <c r="AA804" s="586"/>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93"/>
      <c r="Z805" s="115"/>
      <c r="AA805" s="63"/>
      <c r="AB805" s="65"/>
      <c r="AC805" s="68"/>
      <c r="AD805" s="69"/>
      <c r="AE805" s="70"/>
      <c r="AF805" s="76"/>
      <c r="AG805" s="77"/>
      <c r="AH805" s="65"/>
      <c r="AI805" s="78" t="s">
        <v>50</v>
      </c>
      <c r="AJ805" s="59">
        <v>15</v>
      </c>
      <c r="AK805" s="65"/>
      <c r="AL805" s="60">
        <f>II2SA!$H$30</f>
        <v>40</v>
      </c>
      <c r="AM805" s="341">
        <f>AL806+0.5</f>
        <v>38.5</v>
      </c>
      <c r="AN805" s="63">
        <f t="shared" ref="AN805:AN819" si="72">IF(AM805&gt;AL805,"ALARM",AL805-AL806)</f>
        <v>2</v>
      </c>
    </row>
    <row r="806" spans="20:40" ht="12.75" customHeight="1" x14ac:dyDescent="0.2">
      <c r="U806" s="108">
        <f>+II2SA!A43</f>
        <v>0</v>
      </c>
      <c r="V806" s="110">
        <f>IF(II2SA!$H$32="M",AN805+U806,AN848+U806)</f>
        <v>2</v>
      </c>
      <c r="W806" s="368">
        <f>II2SA!$H$30</f>
        <v>40</v>
      </c>
      <c r="X806" s="341">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41">
        <f t="shared" ref="AM806:AM818" si="74">AL807+0.5</f>
        <v>36.5</v>
      </c>
      <c r="AN806" s="63">
        <f t="shared" si="72"/>
        <v>2</v>
      </c>
    </row>
    <row r="807" spans="20:40" ht="12.75" customHeight="1" x14ac:dyDescent="0.2">
      <c r="U807" s="108">
        <f>+II2SA!A44</f>
        <v>0</v>
      </c>
      <c r="V807" s="111">
        <f>IF(II2SA!$H$32="M",AN806+U807,AN849+U807)</f>
        <v>2</v>
      </c>
      <c r="W807" s="368">
        <f t="shared" ref="W807:W821" si="75">W806-V806</f>
        <v>38</v>
      </c>
      <c r="X807" s="341">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41">
        <f t="shared" si="74"/>
        <v>34.5</v>
      </c>
      <c r="AN807" s="73">
        <f t="shared" si="72"/>
        <v>2</v>
      </c>
    </row>
    <row r="808" spans="20:40" ht="12.75" customHeight="1" x14ac:dyDescent="0.2">
      <c r="U808" s="108">
        <f>+II2SA!A45</f>
        <v>0</v>
      </c>
      <c r="V808" s="111">
        <f>IF(II2SA!$H$32="M",AN807+U808,AN850+U808)</f>
        <v>2</v>
      </c>
      <c r="W808" s="369">
        <f t="shared" si="75"/>
        <v>36</v>
      </c>
      <c r="X808" s="341">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41">
        <f t="shared" si="74"/>
        <v>32.5</v>
      </c>
      <c r="AN808" s="63">
        <f t="shared" si="72"/>
        <v>2</v>
      </c>
    </row>
    <row r="809" spans="20:40" ht="12.75" customHeight="1" x14ac:dyDescent="0.2">
      <c r="U809" s="108">
        <f>+II2SA!A46</f>
        <v>0</v>
      </c>
      <c r="V809" s="110">
        <f>IF(II2SA!$H$32="M",AN808+U809,AN851+U809)</f>
        <v>2</v>
      </c>
      <c r="W809" s="368">
        <f t="shared" si="75"/>
        <v>34</v>
      </c>
      <c r="X809" s="341">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41">
        <f t="shared" si="74"/>
        <v>30.5</v>
      </c>
      <c r="AN809" s="63">
        <f t="shared" si="72"/>
        <v>2</v>
      </c>
    </row>
    <row r="810" spans="20:40" ht="12.75" customHeight="1" x14ac:dyDescent="0.2">
      <c r="U810" s="108">
        <f>+II2SA!A47</f>
        <v>0</v>
      </c>
      <c r="V810" s="111">
        <f>IF(II2SA!$H$32="M",AN809+U810,AN852+U810)</f>
        <v>2</v>
      </c>
      <c r="W810" s="368">
        <f t="shared" si="75"/>
        <v>32</v>
      </c>
      <c r="X810" s="341">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41">
        <f t="shared" si="74"/>
        <v>28.5</v>
      </c>
      <c r="AN810" s="73">
        <f t="shared" si="72"/>
        <v>2</v>
      </c>
    </row>
    <row r="811" spans="20:40" ht="12.75" customHeight="1" x14ac:dyDescent="0.2">
      <c r="U811" s="108">
        <f>+II2SA!A48</f>
        <v>0</v>
      </c>
      <c r="V811" s="113">
        <f>IF(II2SA!$H$32="M",AN810+U811,AN853+U811)</f>
        <v>2</v>
      </c>
      <c r="W811" s="369">
        <f t="shared" si="75"/>
        <v>30</v>
      </c>
      <c r="X811" s="341">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41">
        <f t="shared" si="74"/>
        <v>26.5</v>
      </c>
      <c r="AN811" s="63">
        <f t="shared" si="72"/>
        <v>2</v>
      </c>
    </row>
    <row r="812" spans="20:40" ht="12.75" customHeight="1" x14ac:dyDescent="0.2">
      <c r="U812" s="108">
        <f>+II2SA!A49</f>
        <v>0</v>
      </c>
      <c r="V812" s="111">
        <f>IF(II2SA!$H$32="M",AN811+U812,AN854+U812)</f>
        <v>2</v>
      </c>
      <c r="W812" s="368">
        <f t="shared" si="75"/>
        <v>28</v>
      </c>
      <c r="X812" s="341">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41">
        <f t="shared" si="74"/>
        <v>24.5</v>
      </c>
      <c r="AN812" s="63">
        <f t="shared" si="72"/>
        <v>2</v>
      </c>
    </row>
    <row r="813" spans="20:40" ht="12.75" customHeight="1" x14ac:dyDescent="0.2">
      <c r="U813" s="108">
        <f>+II2SA!A50</f>
        <v>0</v>
      </c>
      <c r="V813" s="111">
        <f>IF(II2SA!$H$32="M",AN812+U813,AN855+U813)</f>
        <v>2</v>
      </c>
      <c r="W813" s="368">
        <f t="shared" si="75"/>
        <v>26</v>
      </c>
      <c r="X813" s="341">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41">
        <f t="shared" si="74"/>
        <v>22.5</v>
      </c>
      <c r="AN813" s="73">
        <f t="shared" si="72"/>
        <v>2</v>
      </c>
    </row>
    <row r="814" spans="20:40" ht="12.75" customHeight="1" x14ac:dyDescent="0.2">
      <c r="U814" s="108">
        <f>+II2SA!A51</f>
        <v>0</v>
      </c>
      <c r="V814" s="111">
        <f>IF(II2SA!$H$32="M",AN813+U814,AN856+U814)</f>
        <v>2</v>
      </c>
      <c r="W814" s="369">
        <f t="shared" si="75"/>
        <v>24</v>
      </c>
      <c r="X814" s="341">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41">
        <f t="shared" si="74"/>
        <v>20.5</v>
      </c>
      <c r="AN814" s="63">
        <f t="shared" si="72"/>
        <v>2</v>
      </c>
    </row>
    <row r="815" spans="20:40" ht="12.75" customHeight="1" x14ac:dyDescent="0.2">
      <c r="U815" s="108">
        <f>+II2SA!A52</f>
        <v>0</v>
      </c>
      <c r="V815" s="110">
        <f>IF(II2SA!$H$32="M",AN814+U815,AN857+U815)</f>
        <v>2</v>
      </c>
      <c r="W815" s="368">
        <f t="shared" si="75"/>
        <v>22</v>
      </c>
      <c r="X815" s="341">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41">
        <f t="shared" si="74"/>
        <v>18.5</v>
      </c>
      <c r="AN815" s="63">
        <f t="shared" si="72"/>
        <v>2</v>
      </c>
    </row>
    <row r="816" spans="20:40" ht="12.75" customHeight="1" x14ac:dyDescent="0.2">
      <c r="U816" s="108">
        <f>+II2SA!A53</f>
        <v>0</v>
      </c>
      <c r="V816" s="111">
        <f>IF(II2SA!$H$32="M",AN815+U816,AN858+U816)</f>
        <v>2</v>
      </c>
      <c r="W816" s="368">
        <f t="shared" si="75"/>
        <v>20</v>
      </c>
      <c r="X816" s="341">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41">
        <f t="shared" si="74"/>
        <v>16.5</v>
      </c>
      <c r="AN816" s="73">
        <f t="shared" si="72"/>
        <v>2</v>
      </c>
    </row>
    <row r="817" spans="21:40" ht="12.75" customHeight="1" x14ac:dyDescent="0.2">
      <c r="U817" s="108">
        <f>+II2SA!A54</f>
        <v>0</v>
      </c>
      <c r="V817" s="113">
        <f>IF(II2SA!$H$32="M",AN816+U817,AN859+U817)</f>
        <v>2</v>
      </c>
      <c r="W817" s="369">
        <f t="shared" si="75"/>
        <v>18</v>
      </c>
      <c r="X817" s="341">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41">
        <f t="shared" si="74"/>
        <v>13.5</v>
      </c>
      <c r="AN817" s="63">
        <f t="shared" si="72"/>
        <v>3</v>
      </c>
    </row>
    <row r="818" spans="21:40" ht="12.75" customHeight="1" x14ac:dyDescent="0.2">
      <c r="U818" s="108">
        <f>+II2SA!A55</f>
        <v>0</v>
      </c>
      <c r="V818" s="110">
        <f>IF(II2SA!$H$32="M",AN817+U818,AN860+U818)</f>
        <v>3</v>
      </c>
      <c r="W818" s="368">
        <f t="shared" si="75"/>
        <v>16</v>
      </c>
      <c r="X818" s="341">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41">
        <f t="shared" si="74"/>
        <v>11</v>
      </c>
      <c r="AN818" s="63">
        <f t="shared" si="72"/>
        <v>2.5</v>
      </c>
    </row>
    <row r="819" spans="21:40" ht="12.75" customHeight="1" x14ac:dyDescent="0.2">
      <c r="U819" s="108">
        <f>+II2SA!A56</f>
        <v>0</v>
      </c>
      <c r="V819" s="111">
        <f>IF(II2SA!$H$32="M",AN818+U819,AN861+U819)</f>
        <v>2.5</v>
      </c>
      <c r="W819" s="368">
        <f t="shared" si="75"/>
        <v>13</v>
      </c>
      <c r="X819" s="341">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9">
        <f>ROUNDUP(II2SA!$H$30*(II2SA!$H$34/500),1)*5</f>
        <v>8</v>
      </c>
      <c r="AN819" s="73">
        <f t="shared" si="72"/>
        <v>3</v>
      </c>
    </row>
    <row r="820" spans="21:40" ht="12.75" customHeight="1" thickBot="1" x14ac:dyDescent="0.25">
      <c r="U820" s="108">
        <f>+II2SA!A57</f>
        <v>0</v>
      </c>
      <c r="V820" s="113">
        <f>IF(II2SA!$H$32="M",AN819+U820,AN862+U820)</f>
        <v>3</v>
      </c>
      <c r="W820" s="369">
        <f t="shared" si="75"/>
        <v>10.5</v>
      </c>
      <c r="X820" s="341">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50">
        <v>0</v>
      </c>
      <c r="AN820" s="94">
        <f>IF(AM820&gt;AM819,"ALARM",AL820)</f>
        <v>7.5</v>
      </c>
    </row>
    <row r="821" spans="21:40" ht="12.75" customHeight="1" thickBot="1" x14ac:dyDescent="0.25">
      <c r="U821" s="43" t="s">
        <v>51</v>
      </c>
      <c r="V821" s="112">
        <f>IF(II2SA!$H$32="M",+W821,W863)</f>
        <v>7.5</v>
      </c>
      <c r="W821" s="372">
        <f t="shared" si="75"/>
        <v>7.5</v>
      </c>
      <c r="X821" s="350">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7">
        <f t="shared" ref="V824:V839" si="77">+X824</f>
        <v>0</v>
      </c>
      <c r="W824" s="347">
        <f>+W821</f>
        <v>7.5</v>
      </c>
      <c r="X824" s="347">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7">
        <f t="shared" si="77"/>
        <v>8</v>
      </c>
      <c r="W825" s="347">
        <f>+W820</f>
        <v>10.5</v>
      </c>
      <c r="X825" s="347">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7">
        <f t="shared" si="77"/>
        <v>11</v>
      </c>
      <c r="W826" s="347">
        <f>+W819</f>
        <v>13</v>
      </c>
      <c r="X826" s="347">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7">
        <f t="shared" si="77"/>
        <v>13.5</v>
      </c>
      <c r="W827" s="347">
        <f>+W818</f>
        <v>16</v>
      </c>
      <c r="X827" s="347">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7">
        <f t="shared" si="77"/>
        <v>16.5</v>
      </c>
      <c r="W828" s="347">
        <f>+W817</f>
        <v>18</v>
      </c>
      <c r="X828" s="347">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7">
        <f t="shared" si="77"/>
        <v>18.5</v>
      </c>
      <c r="W829" s="347">
        <f>+W816</f>
        <v>20</v>
      </c>
      <c r="X829" s="347">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7">
        <f t="shared" si="77"/>
        <v>20.5</v>
      </c>
      <c r="W830" s="347">
        <f>+W815</f>
        <v>22</v>
      </c>
      <c r="X830" s="347">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7">
        <f t="shared" si="77"/>
        <v>22.5</v>
      </c>
      <c r="W831" s="347">
        <f>+W814</f>
        <v>24</v>
      </c>
      <c r="X831" s="347">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7">
        <f t="shared" si="77"/>
        <v>24.5</v>
      </c>
      <c r="W832" s="347">
        <f>+W813</f>
        <v>26</v>
      </c>
      <c r="X832" s="347">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7">
        <f t="shared" si="77"/>
        <v>26.5</v>
      </c>
      <c r="W833" s="347">
        <f>+W812</f>
        <v>28</v>
      </c>
      <c r="X833" s="347">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7">
        <f t="shared" si="77"/>
        <v>28.5</v>
      </c>
      <c r="W834" s="347">
        <f>+W811</f>
        <v>30</v>
      </c>
      <c r="X834" s="347">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7">
        <f t="shared" si="77"/>
        <v>30.5</v>
      </c>
      <c r="W835" s="347">
        <f>+W810</f>
        <v>32</v>
      </c>
      <c r="X835" s="347">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7">
        <f t="shared" si="77"/>
        <v>32.5</v>
      </c>
      <c r="W836" s="347">
        <f>+W809</f>
        <v>34</v>
      </c>
      <c r="X836" s="347">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7">
        <f t="shared" si="77"/>
        <v>34.5</v>
      </c>
      <c r="W837" s="347">
        <f>+W808</f>
        <v>36</v>
      </c>
      <c r="X837" s="347">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7">
        <f t="shared" si="77"/>
        <v>36.5</v>
      </c>
      <c r="W838" s="347">
        <f>+W807</f>
        <v>38</v>
      </c>
      <c r="X838" s="347">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7">
        <f t="shared" si="77"/>
        <v>38.5</v>
      </c>
      <c r="W839" s="347">
        <f>+W806</f>
        <v>40</v>
      </c>
      <c r="X839" s="347">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8"/>
      <c r="V844" s="363"/>
      <c r="W844" s="580"/>
      <c r="X844" s="580"/>
      <c r="Y844" s="65"/>
      <c r="Z844" s="580"/>
      <c r="AA844" s="580"/>
      <c r="AB844" s="46"/>
      <c r="AC844" s="65"/>
      <c r="AD844" s="57"/>
      <c r="AE844" s="57"/>
      <c r="AF844" s="60"/>
      <c r="AG844" s="60"/>
      <c r="AH844" s="52"/>
      <c r="AI844" s="65"/>
      <c r="AJ844" s="57"/>
      <c r="AK844" s="65"/>
      <c r="AL844" s="57"/>
      <c r="AM844" s="57"/>
      <c r="AN844" s="57"/>
    </row>
    <row r="845" spans="21:40" ht="12.75" customHeight="1" x14ac:dyDescent="0.2">
      <c r="U845" s="364"/>
      <c r="V845" s="363"/>
      <c r="W845" s="584"/>
      <c r="X845" s="584"/>
      <c r="Y845" s="65"/>
      <c r="Z845" s="580"/>
      <c r="AA845" s="580"/>
      <c r="AB845" s="46"/>
      <c r="AC845" s="49" t="s">
        <v>17</v>
      </c>
      <c r="AD845" s="50" t="s">
        <v>32</v>
      </c>
      <c r="AE845" s="51"/>
      <c r="AF845" s="587" t="s">
        <v>41</v>
      </c>
      <c r="AG845" s="588"/>
      <c r="AH845" s="52"/>
      <c r="AI845" s="49" t="s">
        <v>17</v>
      </c>
      <c r="AJ845" s="50" t="s">
        <v>32</v>
      </c>
      <c r="AK845" s="53"/>
      <c r="AL845" s="578" t="s">
        <v>42</v>
      </c>
      <c r="AM845" s="579"/>
      <c r="AN845" s="54" t="s">
        <v>43</v>
      </c>
    </row>
    <row r="846" spans="21:40" ht="12.75" customHeight="1" x14ac:dyDescent="0.2">
      <c r="U846" s="365"/>
      <c r="V846" s="363"/>
      <c r="W846" s="348"/>
      <c r="X846" s="348"/>
      <c r="Y846" s="65"/>
      <c r="Z846" s="580"/>
      <c r="AA846" s="580"/>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3"/>
      <c r="W847" s="348"/>
      <c r="X847" s="348"/>
      <c r="Y847" s="65"/>
      <c r="Z847" s="348"/>
      <c r="AA847" s="348"/>
      <c r="AB847" s="46"/>
      <c r="AC847" s="68"/>
      <c r="AD847" s="69"/>
      <c r="AE847" s="70"/>
      <c r="AF847" s="76"/>
      <c r="AG847" s="77"/>
      <c r="AH847" s="65"/>
      <c r="AI847" s="68"/>
      <c r="AJ847" s="69"/>
      <c r="AK847" s="70"/>
      <c r="AL847" s="71"/>
      <c r="AM847" s="72"/>
      <c r="AN847" s="73"/>
    </row>
    <row r="848" spans="21:40" ht="12.75" customHeight="1" x14ac:dyDescent="0.2">
      <c r="U848" s="364"/>
      <c r="V848" s="363"/>
      <c r="W848" s="79"/>
      <c r="X848" s="348"/>
      <c r="Y848" s="65"/>
      <c r="Z848" s="348"/>
      <c r="AA848" s="348"/>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4"/>
      <c r="V849" s="363"/>
      <c r="W849" s="348"/>
      <c r="X849" s="348"/>
      <c r="Y849" s="65"/>
      <c r="Z849" s="348"/>
      <c r="AA849" s="348"/>
      <c r="AB849" s="46"/>
      <c r="AC849" s="58">
        <v>1</v>
      </c>
      <c r="AD849" s="59">
        <v>14</v>
      </c>
      <c r="AE849" s="65"/>
      <c r="AF849" s="60">
        <f>II2SA!$H$35+27*(100-II2SA!$H$35)/30</f>
        <v>94</v>
      </c>
      <c r="AG849" s="61">
        <f t="shared" si="78"/>
        <v>88.1</v>
      </c>
      <c r="AH849" s="65"/>
      <c r="AI849" s="58">
        <v>1</v>
      </c>
      <c r="AJ849" s="59">
        <v>14</v>
      </c>
      <c r="AK849" s="65"/>
      <c r="AL849" s="57">
        <f>ROUNDDOWN(II2SA!$H$30*AF849/500,1)*5</f>
        <v>37.5</v>
      </c>
      <c r="AM849" s="340">
        <f t="shared" ref="AM849:AM861" si="80">AL850+0.5</f>
        <v>35.5</v>
      </c>
      <c r="AN849" s="63">
        <f t="shared" si="79"/>
        <v>2.5</v>
      </c>
    </row>
    <row r="850" spans="21:40" ht="12.75" customHeight="1" x14ac:dyDescent="0.2">
      <c r="U850" s="364"/>
      <c r="V850" s="363"/>
      <c r="W850" s="348"/>
      <c r="X850" s="348"/>
      <c r="Y850" s="65"/>
      <c r="Z850" s="348"/>
      <c r="AA850" s="348"/>
      <c r="AB850" s="46"/>
      <c r="AC850" s="81" t="s">
        <v>22</v>
      </c>
      <c r="AD850" s="69">
        <v>13</v>
      </c>
      <c r="AE850" s="70"/>
      <c r="AF850" s="82">
        <f>II2SA!$H$35+24*(100-II2SA!$H$35)/30</f>
        <v>88</v>
      </c>
      <c r="AG850" s="83">
        <f t="shared" si="78"/>
        <v>82.1</v>
      </c>
      <c r="AH850" s="65"/>
      <c r="AI850" s="81" t="s">
        <v>22</v>
      </c>
      <c r="AJ850" s="69">
        <v>13</v>
      </c>
      <c r="AK850" s="70"/>
      <c r="AL850" s="371">
        <f>ROUNDDOWN(II2SA!$H$30*AF850/500,1)*5</f>
        <v>35</v>
      </c>
      <c r="AM850" s="340">
        <f t="shared" si="80"/>
        <v>33</v>
      </c>
      <c r="AN850" s="73">
        <f t="shared" si="79"/>
        <v>2.5</v>
      </c>
    </row>
    <row r="851" spans="21:40" ht="12.75" customHeight="1" x14ac:dyDescent="0.2">
      <c r="U851" s="364"/>
      <c r="V851" s="363"/>
      <c r="W851" s="348"/>
      <c r="X851" s="348"/>
      <c r="Y851" s="65"/>
      <c r="Z851" s="348"/>
      <c r="AA851" s="348"/>
      <c r="AB851" s="46"/>
      <c r="AC851" s="78" t="s">
        <v>50</v>
      </c>
      <c r="AD851" s="59">
        <v>12</v>
      </c>
      <c r="AE851" s="65"/>
      <c r="AF851" s="60">
        <f>II2SA!$H$35+21*(100-II2SA!$H$35)/30</f>
        <v>82</v>
      </c>
      <c r="AG851" s="61">
        <f t="shared" si="78"/>
        <v>76.099999999999994</v>
      </c>
      <c r="AH851" s="65"/>
      <c r="AI851" s="78" t="s">
        <v>50</v>
      </c>
      <c r="AJ851" s="59">
        <v>12</v>
      </c>
      <c r="AK851" s="65"/>
      <c r="AL851" s="371">
        <f>ROUNDDOWN(II2SA!$H$30*AF851/500,1)*5</f>
        <v>32.5</v>
      </c>
      <c r="AM851" s="340">
        <f t="shared" si="80"/>
        <v>30.5</v>
      </c>
      <c r="AN851" s="63">
        <f t="shared" si="79"/>
        <v>2.5</v>
      </c>
    </row>
    <row r="852" spans="21:40" ht="12.75" customHeight="1" x14ac:dyDescent="0.2">
      <c r="U852" s="364"/>
      <c r="V852" s="363"/>
      <c r="W852" s="348"/>
      <c r="X852" s="348"/>
      <c r="Y852" s="65"/>
      <c r="Z852" s="348"/>
      <c r="AA852" s="348"/>
      <c r="AB852" s="46"/>
      <c r="AC852" s="58">
        <v>2</v>
      </c>
      <c r="AD852" s="59">
        <v>11</v>
      </c>
      <c r="AE852" s="65"/>
      <c r="AF852" s="60">
        <f>II2SA!$H$35+18*(100-II2SA!$H$35)/30</f>
        <v>76</v>
      </c>
      <c r="AG852" s="61">
        <f t="shared" si="78"/>
        <v>70.099999999999994</v>
      </c>
      <c r="AH852" s="65"/>
      <c r="AI852" s="58">
        <v>2</v>
      </c>
      <c r="AJ852" s="59">
        <v>11</v>
      </c>
      <c r="AK852" s="65"/>
      <c r="AL852" s="371">
        <f>ROUNDDOWN(II2SA!$H$30*AF852/500,1)*5</f>
        <v>30</v>
      </c>
      <c r="AM852" s="340">
        <f t="shared" si="80"/>
        <v>28.5</v>
      </c>
      <c r="AN852" s="63">
        <f t="shared" si="79"/>
        <v>2</v>
      </c>
    </row>
    <row r="853" spans="21:40" ht="12.75" customHeight="1" x14ac:dyDescent="0.2">
      <c r="U853" s="364"/>
      <c r="V853" s="363"/>
      <c r="W853" s="348"/>
      <c r="X853" s="348"/>
      <c r="Y853" s="65"/>
      <c r="Z853" s="348"/>
      <c r="AA853" s="348"/>
      <c r="AB853" s="46"/>
      <c r="AC853" s="81" t="s">
        <v>22</v>
      </c>
      <c r="AD853" s="69">
        <v>10</v>
      </c>
      <c r="AE853" s="70"/>
      <c r="AF853" s="82">
        <f>II2SA!$H$35+15*(100-II2SA!$H$35)/30</f>
        <v>70</v>
      </c>
      <c r="AG853" s="83">
        <f t="shared" si="78"/>
        <v>64.099999999999994</v>
      </c>
      <c r="AH853" s="65"/>
      <c r="AI853" s="81" t="s">
        <v>22</v>
      </c>
      <c r="AJ853" s="69">
        <v>10</v>
      </c>
      <c r="AK853" s="70"/>
      <c r="AL853" s="371">
        <f>ROUNDDOWN(II2SA!$H$30*AF853/500,1)*5</f>
        <v>28</v>
      </c>
      <c r="AM853" s="340">
        <f t="shared" si="80"/>
        <v>26</v>
      </c>
      <c r="AN853" s="73">
        <f t="shared" si="79"/>
        <v>2.5</v>
      </c>
    </row>
    <row r="854" spans="21:40" ht="12.75" customHeight="1" x14ac:dyDescent="0.2">
      <c r="U854" s="364"/>
      <c r="V854" s="363"/>
      <c r="W854" s="348"/>
      <c r="X854" s="348"/>
      <c r="Y854" s="65"/>
      <c r="Z854" s="348"/>
      <c r="AA854" s="348"/>
      <c r="AB854" s="46"/>
      <c r="AC854" s="78" t="s">
        <v>50</v>
      </c>
      <c r="AD854" s="59">
        <v>9</v>
      </c>
      <c r="AE854" s="65"/>
      <c r="AF854" s="60">
        <f>II2SA!$H$35+12*(100-II2SA!$H$35)/30</f>
        <v>64</v>
      </c>
      <c r="AG854" s="61">
        <f t="shared" si="78"/>
        <v>60.1</v>
      </c>
      <c r="AH854" s="65"/>
      <c r="AI854" s="78" t="s">
        <v>50</v>
      </c>
      <c r="AJ854" s="59">
        <v>9</v>
      </c>
      <c r="AK854" s="65"/>
      <c r="AL854" s="371">
        <f>ROUNDDOWN(II2SA!$H$30*AF854/500,1)*5</f>
        <v>25.5</v>
      </c>
      <c r="AM854" s="340">
        <f t="shared" si="80"/>
        <v>24.5</v>
      </c>
      <c r="AN854" s="63">
        <f t="shared" si="79"/>
        <v>1.5</v>
      </c>
    </row>
    <row r="855" spans="21:40" ht="12.75" customHeight="1" x14ac:dyDescent="0.2">
      <c r="U855" s="364"/>
      <c r="V855" s="363"/>
      <c r="W855" s="348"/>
      <c r="X855" s="348"/>
      <c r="Y855" s="65"/>
      <c r="Z855" s="348"/>
      <c r="AA855" s="348"/>
      <c r="AB855" s="46"/>
      <c r="AC855" s="58">
        <v>3</v>
      </c>
      <c r="AD855" s="59">
        <v>8</v>
      </c>
      <c r="AE855" s="65"/>
      <c r="AF855" s="60">
        <f>II2SA!$H$35+10*(100-II2SA!$H$35)/30</f>
        <v>60</v>
      </c>
      <c r="AG855" s="61">
        <f t="shared" si="78"/>
        <v>56.1</v>
      </c>
      <c r="AH855" s="65"/>
      <c r="AI855" s="58">
        <v>3</v>
      </c>
      <c r="AJ855" s="59">
        <v>8</v>
      </c>
      <c r="AK855" s="65"/>
      <c r="AL855" s="371">
        <f>ROUNDDOWN(II2SA!$H$30*AF855/500,1)*5</f>
        <v>24</v>
      </c>
      <c r="AM855" s="340">
        <f t="shared" si="80"/>
        <v>22.5</v>
      </c>
      <c r="AN855" s="63">
        <f t="shared" si="79"/>
        <v>2</v>
      </c>
    </row>
    <row r="856" spans="21:40" ht="12.75" customHeight="1" x14ac:dyDescent="0.2">
      <c r="U856" s="364"/>
      <c r="V856" s="363"/>
      <c r="W856" s="348"/>
      <c r="X856" s="348"/>
      <c r="Y856" s="65"/>
      <c r="Z856" s="348"/>
      <c r="AA856" s="348"/>
      <c r="AB856" s="46"/>
      <c r="AC856" s="81" t="s">
        <v>22</v>
      </c>
      <c r="AD856" s="69">
        <v>7</v>
      </c>
      <c r="AE856" s="70"/>
      <c r="AF856" s="82">
        <f>II2SA!$H$35+8*(100-II2SA!$H$35)/30</f>
        <v>56</v>
      </c>
      <c r="AG856" s="83">
        <f t="shared" si="78"/>
        <v>52.1</v>
      </c>
      <c r="AH856" s="65"/>
      <c r="AI856" s="81" t="s">
        <v>22</v>
      </c>
      <c r="AJ856" s="69">
        <v>7</v>
      </c>
      <c r="AK856" s="70"/>
      <c r="AL856" s="371">
        <f>ROUNDDOWN(II2SA!$H$30*AF856/500,1)*5</f>
        <v>22</v>
      </c>
      <c r="AM856" s="340">
        <f t="shared" si="80"/>
        <v>21</v>
      </c>
      <c r="AN856" s="73">
        <f t="shared" si="79"/>
        <v>1.5</v>
      </c>
    </row>
    <row r="857" spans="21:40" ht="12.75" customHeight="1" x14ac:dyDescent="0.2">
      <c r="U857" s="364"/>
      <c r="V857" s="363"/>
      <c r="W857" s="348"/>
      <c r="X857" s="348"/>
      <c r="Y857" s="65"/>
      <c r="Z857" s="348"/>
      <c r="AA857" s="348"/>
      <c r="AB857" s="46"/>
      <c r="AC857" s="78" t="s">
        <v>50</v>
      </c>
      <c r="AD857" s="59">
        <v>6</v>
      </c>
      <c r="AE857" s="65"/>
      <c r="AF857" s="60">
        <f>II2SA!$H$35+6*(100-II2SA!$H$35)/30</f>
        <v>52</v>
      </c>
      <c r="AG857" s="61">
        <f t="shared" si="78"/>
        <v>48.1</v>
      </c>
      <c r="AH857" s="65"/>
      <c r="AI857" s="78" t="s">
        <v>50</v>
      </c>
      <c r="AJ857" s="59">
        <v>6</v>
      </c>
      <c r="AK857" s="65"/>
      <c r="AL857" s="371">
        <f>ROUNDDOWN(II2SA!$H$30*AF857/500,1)*5</f>
        <v>20.5</v>
      </c>
      <c r="AM857" s="340">
        <f t="shared" si="80"/>
        <v>19.5</v>
      </c>
      <c r="AN857" s="63">
        <f t="shared" si="79"/>
        <v>1.5</v>
      </c>
    </row>
    <row r="858" spans="21:40" ht="12.75" customHeight="1" x14ac:dyDescent="0.2">
      <c r="U858" s="364"/>
      <c r="V858" s="363"/>
      <c r="W858" s="348"/>
      <c r="X858" s="348"/>
      <c r="Y858" s="65"/>
      <c r="Z858" s="348"/>
      <c r="AA858" s="348"/>
      <c r="AB858" s="46"/>
      <c r="AC858" s="58">
        <v>4</v>
      </c>
      <c r="AD858" s="59">
        <v>5</v>
      </c>
      <c r="AE858" s="65"/>
      <c r="AF858" s="60">
        <f>II2SA!$H$35+4*(100-II2SA!$H$35)/30</f>
        <v>48</v>
      </c>
      <c r="AG858" s="61">
        <f t="shared" si="78"/>
        <v>44.1</v>
      </c>
      <c r="AH858" s="65"/>
      <c r="AI858" s="58">
        <v>4</v>
      </c>
      <c r="AJ858" s="59">
        <v>5</v>
      </c>
      <c r="AK858" s="65"/>
      <c r="AL858" s="371">
        <f>ROUNDDOWN(II2SA!$H$30*AF858/500,1)*5</f>
        <v>19</v>
      </c>
      <c r="AM858" s="340">
        <f t="shared" si="80"/>
        <v>18</v>
      </c>
      <c r="AN858" s="63">
        <f t="shared" si="79"/>
        <v>1.5</v>
      </c>
    </row>
    <row r="859" spans="21:40" ht="12.75" customHeight="1" x14ac:dyDescent="0.2">
      <c r="U859" s="364"/>
      <c r="V859" s="363"/>
      <c r="W859" s="348"/>
      <c r="X859" s="348"/>
      <c r="Y859" s="65"/>
      <c r="Z859" s="348"/>
      <c r="AA859" s="348"/>
      <c r="AB859" s="46"/>
      <c r="AC859" s="81" t="s">
        <v>22</v>
      </c>
      <c r="AD859" s="69">
        <v>4</v>
      </c>
      <c r="AE859" s="70"/>
      <c r="AF859" s="82">
        <f>II2SA!$H$35+2*(100-II2SA!$H$35)/30</f>
        <v>44</v>
      </c>
      <c r="AG859" s="83">
        <f t="shared" si="78"/>
        <v>40.1</v>
      </c>
      <c r="AH859" s="65"/>
      <c r="AI859" s="81" t="s">
        <v>22</v>
      </c>
      <c r="AJ859" s="69">
        <v>4</v>
      </c>
      <c r="AK859" s="70"/>
      <c r="AL859" s="371">
        <f>ROUNDDOWN(II2SA!$H$30*AF859/500,1)*5</f>
        <v>17.5</v>
      </c>
      <c r="AM859" s="340">
        <f t="shared" si="80"/>
        <v>16.5</v>
      </c>
      <c r="AN859" s="73">
        <f t="shared" si="79"/>
        <v>1.5</v>
      </c>
    </row>
    <row r="860" spans="21:40" ht="12.75" customHeight="1" x14ac:dyDescent="0.2">
      <c r="U860" s="364"/>
      <c r="V860" s="363"/>
      <c r="W860" s="348"/>
      <c r="X860" s="348"/>
      <c r="Y860" s="65"/>
      <c r="Z860" s="348"/>
      <c r="AA860" s="348"/>
      <c r="AB860" s="46"/>
      <c r="AC860" s="78" t="s">
        <v>50</v>
      </c>
      <c r="AD860" s="59">
        <v>3</v>
      </c>
      <c r="AE860" s="65"/>
      <c r="AF860" s="60">
        <f>II2SA!$H$35</f>
        <v>40</v>
      </c>
      <c r="AG860" s="61">
        <f>AF861+0.01</f>
        <v>33.343333333333334</v>
      </c>
      <c r="AH860" s="65"/>
      <c r="AI860" s="78" t="s">
        <v>50</v>
      </c>
      <c r="AJ860" s="59">
        <v>3</v>
      </c>
      <c r="AK860" s="65"/>
      <c r="AL860" s="371">
        <f>ROUNDDOWN(II2SA!$H$30*AF860/500,1)*5</f>
        <v>16</v>
      </c>
      <c r="AM860" s="340">
        <f t="shared" si="80"/>
        <v>13.5</v>
      </c>
      <c r="AN860" s="63">
        <f t="shared" si="79"/>
        <v>3</v>
      </c>
    </row>
    <row r="861" spans="21:40" ht="12.75" customHeight="1" x14ac:dyDescent="0.2">
      <c r="U861" s="364"/>
      <c r="V861" s="363"/>
      <c r="W861" s="348"/>
      <c r="X861" s="348"/>
      <c r="Y861" s="65"/>
      <c r="Z861" s="348"/>
      <c r="AA861" s="348"/>
      <c r="AB861" s="46"/>
      <c r="AC861" s="58">
        <v>5</v>
      </c>
      <c r="AD861" s="59">
        <v>2</v>
      </c>
      <c r="AE861" s="65"/>
      <c r="AF861" s="60">
        <f>AG862+2*(AF860-AG862)/3</f>
        <v>33.333333333333336</v>
      </c>
      <c r="AG861" s="61">
        <f>AF862+0.01</f>
        <v>26.676666666666669</v>
      </c>
      <c r="AH861" s="65"/>
      <c r="AI861" s="58">
        <v>5</v>
      </c>
      <c r="AJ861" s="59">
        <v>2</v>
      </c>
      <c r="AK861" s="65"/>
      <c r="AL861" s="371">
        <f>ROUNDDOWN(II2SA!$H$30*AF861/500,1)*5</f>
        <v>13</v>
      </c>
      <c r="AM861" s="340">
        <f t="shared" si="80"/>
        <v>11</v>
      </c>
      <c r="AN861" s="63">
        <f t="shared" si="79"/>
        <v>2.5</v>
      </c>
    </row>
    <row r="862" spans="21:40" ht="12.75" customHeight="1" x14ac:dyDescent="0.2">
      <c r="U862" s="364"/>
      <c r="V862" s="363"/>
      <c r="W862" s="348"/>
      <c r="X862" s="363"/>
      <c r="Y862" s="65"/>
      <c r="Z862" s="348"/>
      <c r="AA862" s="348"/>
      <c r="AB862" s="46"/>
      <c r="AC862" s="81" t="s">
        <v>22</v>
      </c>
      <c r="AD862" s="69">
        <v>1</v>
      </c>
      <c r="AE862" s="70"/>
      <c r="AF862" s="82">
        <f>AG862+(AF860-AG862)/3</f>
        <v>26.666666666666668</v>
      </c>
      <c r="AG862" s="83">
        <f>II2SA!$H$34</f>
        <v>20</v>
      </c>
      <c r="AH862" s="65"/>
      <c r="AI862" s="81" t="s">
        <v>22</v>
      </c>
      <c r="AJ862" s="69">
        <v>1</v>
      </c>
      <c r="AK862" s="70"/>
      <c r="AL862" s="371">
        <f>ROUNDDOWN(II2SA!$H$30*AF862/500,1)*5</f>
        <v>10.5</v>
      </c>
      <c r="AM862" s="72">
        <f>ROUNDUP(II2SA!$H$30*(II2SA!$H$34/500),1)*5</f>
        <v>8</v>
      </c>
      <c r="AN862" s="73">
        <f t="shared" si="79"/>
        <v>3</v>
      </c>
    </row>
    <row r="863" spans="21:40" ht="12.75" customHeight="1" thickBot="1" x14ac:dyDescent="0.25">
      <c r="U863" s="363"/>
      <c r="V863" s="363"/>
      <c r="W863" s="348"/>
      <c r="X863" s="348"/>
      <c r="Y863" s="65"/>
      <c r="Z863" s="348"/>
      <c r="AA863" s="348"/>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7" t="s">
        <v>77</v>
      </c>
      <c r="U902" s="47"/>
      <c r="V902" s="48"/>
      <c r="W902" s="581" t="s">
        <v>39</v>
      </c>
      <c r="X902" s="582"/>
      <c r="Y902" s="591" t="s">
        <v>32</v>
      </c>
      <c r="Z902" s="589" t="s">
        <v>40</v>
      </c>
      <c r="AA902" s="590"/>
      <c r="AB902" s="46"/>
      <c r="AC902" s="49" t="s">
        <v>17</v>
      </c>
      <c r="AD902" s="50" t="s">
        <v>32</v>
      </c>
      <c r="AE902" s="51"/>
      <c r="AF902" s="587" t="s">
        <v>41</v>
      </c>
      <c r="AG902" s="588"/>
      <c r="AH902" s="52"/>
      <c r="AI902" s="49" t="s">
        <v>17</v>
      </c>
      <c r="AJ902" s="50" t="s">
        <v>32</v>
      </c>
      <c r="AK902" s="53"/>
      <c r="AL902" s="578" t="s">
        <v>42</v>
      </c>
      <c r="AM902" s="579"/>
      <c r="AN902" s="54" t="s">
        <v>43</v>
      </c>
    </row>
    <row r="903" spans="20:40" ht="12.75" customHeight="1" x14ac:dyDescent="0.2">
      <c r="U903" s="55" t="s">
        <v>44</v>
      </c>
      <c r="V903" s="41" t="s">
        <v>43</v>
      </c>
      <c r="W903" s="583" t="s">
        <v>42</v>
      </c>
      <c r="X903" s="584"/>
      <c r="Y903" s="592"/>
      <c r="Z903" s="585" t="s">
        <v>45</v>
      </c>
      <c r="AA903" s="586"/>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92"/>
      <c r="Z904" s="585" t="s">
        <v>49</v>
      </c>
      <c r="AA904" s="586"/>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93"/>
      <c r="Z905" s="115"/>
      <c r="AA905" s="63"/>
      <c r="AB905" s="65"/>
      <c r="AC905" s="68"/>
      <c r="AD905" s="69"/>
      <c r="AE905" s="70"/>
      <c r="AF905" s="76"/>
      <c r="AG905" s="77"/>
      <c r="AH905" s="65"/>
      <c r="AI905" s="78" t="s">
        <v>50</v>
      </c>
      <c r="AJ905" s="59">
        <v>15</v>
      </c>
      <c r="AK905" s="65"/>
      <c r="AL905" s="60">
        <f>II3SA!$H$30</f>
        <v>40</v>
      </c>
      <c r="AM905" s="341">
        <f>AL906+0.5</f>
        <v>38.5</v>
      </c>
      <c r="AN905" s="63">
        <f t="shared" ref="AN905:AN919" si="81">IF(AM905&gt;AL905,"ALARM",AL905-AL906)</f>
        <v>2</v>
      </c>
    </row>
    <row r="906" spans="20:40" ht="12.75" customHeight="1" x14ac:dyDescent="0.2">
      <c r="U906" s="108">
        <f>+II3SA!A43</f>
        <v>0</v>
      </c>
      <c r="V906" s="110">
        <f>IF(II3SA!$H$32="M",AN905+U906,AN948+U906)</f>
        <v>2</v>
      </c>
      <c r="W906" s="368">
        <f>II3SA!$H$30</f>
        <v>40</v>
      </c>
      <c r="X906" s="341">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41">
        <f t="shared" ref="AM906:AM918" si="83">AL907+0.5</f>
        <v>36.5</v>
      </c>
      <c r="AN906" s="63">
        <f t="shared" si="81"/>
        <v>2</v>
      </c>
    </row>
    <row r="907" spans="20:40" ht="12.75" customHeight="1" x14ac:dyDescent="0.2">
      <c r="U907" s="108">
        <f>+II3SA!A44</f>
        <v>0</v>
      </c>
      <c r="V907" s="111">
        <f>IF(II3SA!$H$32="M",AN906+U907,AN949+U907)</f>
        <v>2</v>
      </c>
      <c r="W907" s="368">
        <f t="shared" ref="W907:W921" si="84">W906-V906</f>
        <v>38</v>
      </c>
      <c r="X907" s="341">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41">
        <f t="shared" si="83"/>
        <v>34.5</v>
      </c>
      <c r="AN907" s="73">
        <f t="shared" si="81"/>
        <v>2</v>
      </c>
    </row>
    <row r="908" spans="20:40" ht="12.75" customHeight="1" x14ac:dyDescent="0.2">
      <c r="U908" s="108">
        <f>+II3SA!A45</f>
        <v>0</v>
      </c>
      <c r="V908" s="111">
        <f>IF(II3SA!$H$32="M",AN907+U908,AN950+U908)</f>
        <v>2</v>
      </c>
      <c r="W908" s="369">
        <f t="shared" si="84"/>
        <v>36</v>
      </c>
      <c r="X908" s="341">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41">
        <f t="shared" si="83"/>
        <v>32.5</v>
      </c>
      <c r="AN908" s="63">
        <f t="shared" si="81"/>
        <v>2</v>
      </c>
    </row>
    <row r="909" spans="20:40" ht="12.75" customHeight="1" x14ac:dyDescent="0.2">
      <c r="U909" s="108">
        <f>+II3SA!A46</f>
        <v>0</v>
      </c>
      <c r="V909" s="110">
        <f>IF(II3SA!$H$32="M",AN908+U909,AN951+U909)</f>
        <v>2</v>
      </c>
      <c r="W909" s="368">
        <f t="shared" si="84"/>
        <v>34</v>
      </c>
      <c r="X909" s="341">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41">
        <f t="shared" si="83"/>
        <v>30.5</v>
      </c>
      <c r="AN909" s="63">
        <f t="shared" si="81"/>
        <v>2</v>
      </c>
    </row>
    <row r="910" spans="20:40" ht="12.75" customHeight="1" x14ac:dyDescent="0.2">
      <c r="U910" s="108">
        <f>+II3SA!A47</f>
        <v>0</v>
      </c>
      <c r="V910" s="111">
        <f>IF(II3SA!$H$32="M",AN909+U910,AN952+U910)</f>
        <v>2</v>
      </c>
      <c r="W910" s="368">
        <f t="shared" si="84"/>
        <v>32</v>
      </c>
      <c r="X910" s="341">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41">
        <f t="shared" si="83"/>
        <v>28.5</v>
      </c>
      <c r="AN910" s="73">
        <f t="shared" si="81"/>
        <v>2</v>
      </c>
    </row>
    <row r="911" spans="20:40" ht="12.75" customHeight="1" x14ac:dyDescent="0.2">
      <c r="U911" s="108">
        <f>+II3SA!A48</f>
        <v>0</v>
      </c>
      <c r="V911" s="113">
        <f>IF(II3SA!$H$32="M",AN910+U911,AN953+U911)</f>
        <v>2</v>
      </c>
      <c r="W911" s="369">
        <f t="shared" si="84"/>
        <v>30</v>
      </c>
      <c r="X911" s="341">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41">
        <f t="shared" si="83"/>
        <v>26.5</v>
      </c>
      <c r="AN911" s="63">
        <f t="shared" si="81"/>
        <v>2</v>
      </c>
    </row>
    <row r="912" spans="20:40" ht="12.75" customHeight="1" x14ac:dyDescent="0.2">
      <c r="U912" s="108">
        <f>+II3SA!A49</f>
        <v>0</v>
      </c>
      <c r="V912" s="111">
        <f>IF(II3SA!$H$32="M",AN911+U912,AN954+U912)</f>
        <v>2</v>
      </c>
      <c r="W912" s="368">
        <f t="shared" si="84"/>
        <v>28</v>
      </c>
      <c r="X912" s="341">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41">
        <f t="shared" si="83"/>
        <v>24.5</v>
      </c>
      <c r="AN912" s="63">
        <f t="shared" si="81"/>
        <v>2</v>
      </c>
    </row>
    <row r="913" spans="21:40" ht="12.75" customHeight="1" x14ac:dyDescent="0.2">
      <c r="U913" s="108">
        <f>+II3SA!A50</f>
        <v>0</v>
      </c>
      <c r="V913" s="111">
        <f>IF(II3SA!$H$32="M",AN912+U913,AN955+U913)</f>
        <v>2</v>
      </c>
      <c r="W913" s="368">
        <f t="shared" si="84"/>
        <v>26</v>
      </c>
      <c r="X913" s="341">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41">
        <f t="shared" si="83"/>
        <v>22.5</v>
      </c>
      <c r="AN913" s="73">
        <f t="shared" si="81"/>
        <v>2</v>
      </c>
    </row>
    <row r="914" spans="21:40" ht="12.75" customHeight="1" x14ac:dyDescent="0.2">
      <c r="U914" s="108">
        <f>+II3SA!A51</f>
        <v>0</v>
      </c>
      <c r="V914" s="111">
        <f>IF(II3SA!$H$32="M",AN913+U914,AN956+U914)</f>
        <v>2</v>
      </c>
      <c r="W914" s="369">
        <f t="shared" si="84"/>
        <v>24</v>
      </c>
      <c r="X914" s="341">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41">
        <f t="shared" si="83"/>
        <v>20.5</v>
      </c>
      <c r="AN914" s="63">
        <f t="shared" si="81"/>
        <v>2</v>
      </c>
    </row>
    <row r="915" spans="21:40" ht="12.75" customHeight="1" x14ac:dyDescent="0.2">
      <c r="U915" s="108">
        <f>+II3SA!A52</f>
        <v>0</v>
      </c>
      <c r="V915" s="110">
        <f>IF(II3SA!$H$32="M",AN914+U915,AN957+U915)</f>
        <v>2</v>
      </c>
      <c r="W915" s="368">
        <f t="shared" si="84"/>
        <v>22</v>
      </c>
      <c r="X915" s="341">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41">
        <f t="shared" si="83"/>
        <v>18.5</v>
      </c>
      <c r="AN915" s="63">
        <f t="shared" si="81"/>
        <v>2</v>
      </c>
    </row>
    <row r="916" spans="21:40" ht="12.75" customHeight="1" x14ac:dyDescent="0.2">
      <c r="U916" s="108">
        <f>+II3SA!A53</f>
        <v>0</v>
      </c>
      <c r="V916" s="111">
        <f>IF(II3SA!$H$32="M",AN915+U916,AN958+U916)</f>
        <v>2</v>
      </c>
      <c r="W916" s="368">
        <f t="shared" si="84"/>
        <v>20</v>
      </c>
      <c r="X916" s="341">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41">
        <f t="shared" si="83"/>
        <v>16.5</v>
      </c>
      <c r="AN916" s="73">
        <f t="shared" si="81"/>
        <v>2</v>
      </c>
    </row>
    <row r="917" spans="21:40" ht="12.75" customHeight="1" x14ac:dyDescent="0.2">
      <c r="U917" s="108">
        <f>+II3SA!A54</f>
        <v>0</v>
      </c>
      <c r="V917" s="113">
        <f>IF(II3SA!$H$32="M",AN916+U917,AN959+U917)</f>
        <v>2</v>
      </c>
      <c r="W917" s="369">
        <f t="shared" si="84"/>
        <v>18</v>
      </c>
      <c r="X917" s="341">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41">
        <f t="shared" si="83"/>
        <v>13.5</v>
      </c>
      <c r="AN917" s="63">
        <f t="shared" si="81"/>
        <v>3</v>
      </c>
    </row>
    <row r="918" spans="21:40" ht="12.75" customHeight="1" x14ac:dyDescent="0.2">
      <c r="U918" s="108">
        <f>+II3SA!A55</f>
        <v>0</v>
      </c>
      <c r="V918" s="110">
        <f>IF(II3SA!$H$32="M",AN917+U918,AN960+U918)</f>
        <v>3</v>
      </c>
      <c r="W918" s="368">
        <f t="shared" si="84"/>
        <v>16</v>
      </c>
      <c r="X918" s="341">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41">
        <f t="shared" si="83"/>
        <v>11</v>
      </c>
      <c r="AN918" s="63">
        <f t="shared" si="81"/>
        <v>2.5</v>
      </c>
    </row>
    <row r="919" spans="21:40" ht="12.75" customHeight="1" x14ac:dyDescent="0.2">
      <c r="U919" s="108">
        <f>+II3SA!A56</f>
        <v>0</v>
      </c>
      <c r="V919" s="111">
        <f>IF(II3SA!$H$32="M",AN918+U919,AN961+U919)</f>
        <v>2.5</v>
      </c>
      <c r="W919" s="368">
        <f t="shared" si="84"/>
        <v>13</v>
      </c>
      <c r="X919" s="341">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9">
        <f>ROUNDUP(II3SA!$H$30*(II3SA!$H$34/500),1)*5</f>
        <v>8</v>
      </c>
      <c r="AN919" s="73">
        <f t="shared" si="81"/>
        <v>3</v>
      </c>
    </row>
    <row r="920" spans="21:40" ht="12.75" customHeight="1" thickBot="1" x14ac:dyDescent="0.25">
      <c r="U920" s="108">
        <f>+II3SA!A57</f>
        <v>0</v>
      </c>
      <c r="V920" s="113">
        <f>IF(II3SA!$H$32="M",AN919+U920,AN962+U920)</f>
        <v>3</v>
      </c>
      <c r="W920" s="369">
        <f t="shared" si="84"/>
        <v>10.5</v>
      </c>
      <c r="X920" s="341">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50">
        <v>0</v>
      </c>
      <c r="AN920" s="94">
        <f>IF(AM920&gt;AM919,"ALARM",AL920)</f>
        <v>7.5</v>
      </c>
    </row>
    <row r="921" spans="21:40" ht="12.75" customHeight="1" thickBot="1" x14ac:dyDescent="0.25">
      <c r="U921" s="43" t="s">
        <v>51</v>
      </c>
      <c r="V921" s="112">
        <f>IF(II3SA!$H$32="M",+W921,W963)</f>
        <v>7.5</v>
      </c>
      <c r="W921" s="372">
        <f t="shared" si="84"/>
        <v>7.5</v>
      </c>
      <c r="X921" s="350">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8"/>
      <c r="V944" s="363"/>
      <c r="W944" s="580"/>
      <c r="X944" s="580"/>
      <c r="Y944" s="65"/>
      <c r="Z944" s="580"/>
      <c r="AA944" s="580"/>
      <c r="AB944" s="46"/>
      <c r="AC944" s="65"/>
      <c r="AD944" s="57"/>
      <c r="AE944" s="57"/>
      <c r="AF944" s="60"/>
      <c r="AG944" s="60"/>
      <c r="AH944" s="52"/>
      <c r="AI944" s="65"/>
      <c r="AJ944" s="57"/>
      <c r="AK944" s="65"/>
      <c r="AL944" s="57"/>
      <c r="AM944" s="57"/>
      <c r="AN944" s="57"/>
    </row>
    <row r="945" spans="21:40" ht="12.75" customHeight="1" x14ac:dyDescent="0.2">
      <c r="U945" s="364"/>
      <c r="V945" s="363"/>
      <c r="W945" s="584"/>
      <c r="X945" s="584"/>
      <c r="Y945" s="65"/>
      <c r="Z945" s="580"/>
      <c r="AA945" s="580"/>
      <c r="AB945" s="46"/>
      <c r="AC945" s="49" t="s">
        <v>17</v>
      </c>
      <c r="AD945" s="50" t="s">
        <v>32</v>
      </c>
      <c r="AE945" s="51"/>
      <c r="AF945" s="587" t="s">
        <v>41</v>
      </c>
      <c r="AG945" s="588"/>
      <c r="AH945" s="52"/>
      <c r="AI945" s="49" t="s">
        <v>17</v>
      </c>
      <c r="AJ945" s="50" t="s">
        <v>32</v>
      </c>
      <c r="AK945" s="53"/>
      <c r="AL945" s="578" t="s">
        <v>42</v>
      </c>
      <c r="AM945" s="579"/>
      <c r="AN945" s="54" t="s">
        <v>43</v>
      </c>
    </row>
    <row r="946" spans="21:40" ht="12.75" customHeight="1" x14ac:dyDescent="0.2">
      <c r="U946" s="365"/>
      <c r="V946" s="363"/>
      <c r="W946" s="348"/>
      <c r="X946" s="348"/>
      <c r="Y946" s="65"/>
      <c r="Z946" s="580"/>
      <c r="AA946" s="580"/>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3"/>
      <c r="W947" s="348"/>
      <c r="X947" s="348"/>
      <c r="Y947" s="65"/>
      <c r="Z947" s="348"/>
      <c r="AA947" s="348"/>
      <c r="AB947" s="46"/>
      <c r="AC947" s="68"/>
      <c r="AD947" s="69"/>
      <c r="AE947" s="70"/>
      <c r="AF947" s="76"/>
      <c r="AG947" s="77"/>
      <c r="AH947" s="65"/>
      <c r="AI947" s="68"/>
      <c r="AJ947" s="69"/>
      <c r="AK947" s="70"/>
      <c r="AL947" s="71"/>
      <c r="AM947" s="72"/>
      <c r="AN947" s="73"/>
    </row>
    <row r="948" spans="21:40" ht="12.75" customHeight="1" x14ac:dyDescent="0.2">
      <c r="U948" s="364"/>
      <c r="V948" s="363"/>
      <c r="W948" s="79"/>
      <c r="X948" s="348"/>
      <c r="Y948" s="65"/>
      <c r="Z948" s="348"/>
      <c r="AA948" s="348"/>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41">
        <f>AL949+0.5</f>
        <v>38</v>
      </c>
      <c r="AN948" s="63">
        <f t="shared" ref="AN948:AN962" si="88">IF(AM948&gt;AL948,"ALARM",AL948-AL949)</f>
        <v>2.5</v>
      </c>
    </row>
    <row r="949" spans="21:40" ht="12.75" customHeight="1" x14ac:dyDescent="0.2">
      <c r="U949" s="364"/>
      <c r="V949" s="363"/>
      <c r="W949" s="348"/>
      <c r="X949" s="348"/>
      <c r="Y949" s="65"/>
      <c r="Z949" s="348"/>
      <c r="AA949" s="348"/>
      <c r="AB949" s="46"/>
      <c r="AC949" s="58">
        <v>1</v>
      </c>
      <c r="AD949" s="59">
        <v>14</v>
      </c>
      <c r="AE949" s="65"/>
      <c r="AF949" s="60">
        <f>II3SA!$H$35+27*(100-II3SA!$H$35)/30</f>
        <v>94</v>
      </c>
      <c r="AG949" s="61">
        <f t="shared" si="87"/>
        <v>88.1</v>
      </c>
      <c r="AH949" s="65"/>
      <c r="AI949" s="58">
        <v>1</v>
      </c>
      <c r="AJ949" s="59">
        <v>14</v>
      </c>
      <c r="AK949" s="65"/>
      <c r="AL949" s="60">
        <f>ROUNDDOWN(II3SA!$H$30*AF949/500,1)*5</f>
        <v>37.5</v>
      </c>
      <c r="AM949" s="341">
        <f t="shared" ref="AM949:AM961" si="89">AL950+0.5</f>
        <v>35.5</v>
      </c>
      <c r="AN949" s="63">
        <f t="shared" si="88"/>
        <v>2.5</v>
      </c>
    </row>
    <row r="950" spans="21:40" ht="12.75" customHeight="1" x14ac:dyDescent="0.2">
      <c r="U950" s="364"/>
      <c r="V950" s="363"/>
      <c r="W950" s="348"/>
      <c r="X950" s="348"/>
      <c r="Y950" s="65"/>
      <c r="Z950" s="348"/>
      <c r="AA950" s="348"/>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41">
        <f t="shared" si="89"/>
        <v>33</v>
      </c>
      <c r="AN950" s="73">
        <f t="shared" si="88"/>
        <v>2.5</v>
      </c>
    </row>
    <row r="951" spans="21:40" ht="12.75" customHeight="1" x14ac:dyDescent="0.2">
      <c r="U951" s="364"/>
      <c r="V951" s="363"/>
      <c r="W951" s="348"/>
      <c r="X951" s="348"/>
      <c r="Y951" s="65"/>
      <c r="Z951" s="348"/>
      <c r="AA951" s="348"/>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41">
        <f t="shared" si="89"/>
        <v>30.5</v>
      </c>
      <c r="AN951" s="63">
        <f t="shared" si="88"/>
        <v>2.5</v>
      </c>
    </row>
    <row r="952" spans="21:40" ht="12.75" customHeight="1" x14ac:dyDescent="0.2">
      <c r="U952" s="364"/>
      <c r="V952" s="363"/>
      <c r="W952" s="348"/>
      <c r="X952" s="348"/>
      <c r="Y952" s="65"/>
      <c r="Z952" s="348"/>
      <c r="AA952" s="348"/>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41">
        <f t="shared" si="89"/>
        <v>28.5</v>
      </c>
      <c r="AN952" s="63">
        <f t="shared" si="88"/>
        <v>2</v>
      </c>
    </row>
    <row r="953" spans="21:40" ht="12.75" customHeight="1" x14ac:dyDescent="0.2">
      <c r="U953" s="364"/>
      <c r="V953" s="363"/>
      <c r="W953" s="348"/>
      <c r="X953" s="348"/>
      <c r="Y953" s="65"/>
      <c r="Z953" s="348"/>
      <c r="AA953" s="348"/>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41">
        <f t="shared" si="89"/>
        <v>26</v>
      </c>
      <c r="AN953" s="73">
        <f t="shared" si="88"/>
        <v>2.5</v>
      </c>
    </row>
    <row r="954" spans="21:40" ht="12.75" customHeight="1" x14ac:dyDescent="0.2">
      <c r="U954" s="364"/>
      <c r="V954" s="363"/>
      <c r="W954" s="348"/>
      <c r="X954" s="348"/>
      <c r="Y954" s="65"/>
      <c r="Z954" s="348"/>
      <c r="AA954" s="348"/>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41">
        <f t="shared" si="89"/>
        <v>24.5</v>
      </c>
      <c r="AN954" s="63">
        <f t="shared" si="88"/>
        <v>1.5</v>
      </c>
    </row>
    <row r="955" spans="21:40" ht="12.75" customHeight="1" x14ac:dyDescent="0.2">
      <c r="U955" s="364"/>
      <c r="V955" s="363"/>
      <c r="W955" s="348"/>
      <c r="X955" s="348"/>
      <c r="Y955" s="65"/>
      <c r="Z955" s="348"/>
      <c r="AA955" s="348"/>
      <c r="AB955" s="46"/>
      <c r="AC955" s="58">
        <v>3</v>
      </c>
      <c r="AD955" s="59">
        <v>8</v>
      </c>
      <c r="AE955" s="65"/>
      <c r="AF955" s="60">
        <f>II3SA!$H$35+10*(100-II3SA!$H$35)/30</f>
        <v>60</v>
      </c>
      <c r="AG955" s="61">
        <f t="shared" si="87"/>
        <v>56.1</v>
      </c>
      <c r="AH955" s="65"/>
      <c r="AI955" s="58">
        <v>3</v>
      </c>
      <c r="AJ955" s="59">
        <v>8</v>
      </c>
      <c r="AK955" s="65"/>
      <c r="AL955" s="60">
        <f>ROUNDDOWN(II3SA!$H$30*AF955/500,1)*5</f>
        <v>24</v>
      </c>
      <c r="AM955" s="341">
        <f t="shared" si="89"/>
        <v>22.5</v>
      </c>
      <c r="AN955" s="63">
        <f t="shared" si="88"/>
        <v>2</v>
      </c>
    </row>
    <row r="956" spans="21:40" ht="12.75" customHeight="1" x14ac:dyDescent="0.2">
      <c r="U956" s="364"/>
      <c r="V956" s="363"/>
      <c r="W956" s="348"/>
      <c r="X956" s="348"/>
      <c r="Y956" s="65"/>
      <c r="Z956" s="348"/>
      <c r="AA956" s="348"/>
      <c r="AB956" s="46"/>
      <c r="AC956" s="81" t="s">
        <v>22</v>
      </c>
      <c r="AD956" s="69">
        <v>7</v>
      </c>
      <c r="AE956" s="70"/>
      <c r="AF956" s="82">
        <f>II3SA!$H$35+8*(100-II3SA!$H$35)/30</f>
        <v>56</v>
      </c>
      <c r="AG956" s="83">
        <f t="shared" si="87"/>
        <v>52.1</v>
      </c>
      <c r="AH956" s="65"/>
      <c r="AI956" s="81" t="s">
        <v>22</v>
      </c>
      <c r="AJ956" s="69">
        <v>7</v>
      </c>
      <c r="AK956" s="70"/>
      <c r="AL956" s="60">
        <f>ROUNDDOWN(II3SA!$H$30*AF956/500,1)*5</f>
        <v>22</v>
      </c>
      <c r="AM956" s="341">
        <f t="shared" si="89"/>
        <v>21</v>
      </c>
      <c r="AN956" s="73">
        <f t="shared" si="88"/>
        <v>1.5</v>
      </c>
    </row>
    <row r="957" spans="21:40" ht="12.75" customHeight="1" x14ac:dyDescent="0.2">
      <c r="U957" s="364"/>
      <c r="V957" s="363"/>
      <c r="W957" s="348"/>
      <c r="X957" s="348"/>
      <c r="Y957" s="65"/>
      <c r="Z957" s="348"/>
      <c r="AA957" s="348"/>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41">
        <f t="shared" si="89"/>
        <v>19.5</v>
      </c>
      <c r="AN957" s="63">
        <f t="shared" si="88"/>
        <v>1.5</v>
      </c>
    </row>
    <row r="958" spans="21:40" ht="12.75" customHeight="1" x14ac:dyDescent="0.2">
      <c r="U958" s="364"/>
      <c r="V958" s="363"/>
      <c r="W958" s="348"/>
      <c r="X958" s="348"/>
      <c r="Y958" s="65"/>
      <c r="Z958" s="348"/>
      <c r="AA958" s="348"/>
      <c r="AB958" s="46"/>
      <c r="AC958" s="58">
        <v>4</v>
      </c>
      <c r="AD958" s="59">
        <v>5</v>
      </c>
      <c r="AE958" s="65"/>
      <c r="AF958" s="60">
        <f>II3SA!$H$35+4*(100-II3SA!$H$35)/30</f>
        <v>48</v>
      </c>
      <c r="AG958" s="61">
        <f t="shared" si="87"/>
        <v>44.1</v>
      </c>
      <c r="AH958" s="65"/>
      <c r="AI958" s="58">
        <v>4</v>
      </c>
      <c r="AJ958" s="59">
        <v>5</v>
      </c>
      <c r="AK958" s="65"/>
      <c r="AL958" s="60">
        <f>ROUNDDOWN(II3SA!$H$30*AF958/500,1)*5</f>
        <v>19</v>
      </c>
      <c r="AM958" s="341">
        <f t="shared" si="89"/>
        <v>18</v>
      </c>
      <c r="AN958" s="63">
        <f t="shared" si="88"/>
        <v>1.5</v>
      </c>
    </row>
    <row r="959" spans="21:40" ht="12.75" customHeight="1" x14ac:dyDescent="0.2">
      <c r="U959" s="364"/>
      <c r="V959" s="363"/>
      <c r="W959" s="348"/>
      <c r="X959" s="348"/>
      <c r="Y959" s="65"/>
      <c r="Z959" s="348"/>
      <c r="AA959" s="348"/>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41">
        <f t="shared" si="89"/>
        <v>16.5</v>
      </c>
      <c r="AN959" s="73">
        <f t="shared" si="88"/>
        <v>1.5</v>
      </c>
    </row>
    <row r="960" spans="21:40" ht="12.75" customHeight="1" x14ac:dyDescent="0.2">
      <c r="U960" s="364"/>
      <c r="V960" s="363"/>
      <c r="W960" s="348"/>
      <c r="X960" s="348"/>
      <c r="Y960" s="65"/>
      <c r="Z960" s="348"/>
      <c r="AA960" s="348"/>
      <c r="AB960" s="46"/>
      <c r="AC960" s="78" t="s">
        <v>50</v>
      </c>
      <c r="AD960" s="59">
        <v>3</v>
      </c>
      <c r="AE960" s="65"/>
      <c r="AF960" s="60">
        <f>II3SA!$H$35</f>
        <v>40</v>
      </c>
      <c r="AG960" s="61">
        <f>AF961+0.01</f>
        <v>33.343333333333334</v>
      </c>
      <c r="AH960" s="65"/>
      <c r="AI960" s="78" t="s">
        <v>50</v>
      </c>
      <c r="AJ960" s="59">
        <v>3</v>
      </c>
      <c r="AK960" s="65"/>
      <c r="AL960" s="60">
        <f>ROUNDDOWN(II3SA!$H$30*AF960/500,1)*5</f>
        <v>16</v>
      </c>
      <c r="AM960" s="341">
        <f t="shared" si="89"/>
        <v>13.5</v>
      </c>
      <c r="AN960" s="63">
        <f t="shared" si="88"/>
        <v>3</v>
      </c>
    </row>
    <row r="961" spans="21:40" ht="12.75" customHeight="1" x14ac:dyDescent="0.2">
      <c r="U961" s="364"/>
      <c r="V961" s="363"/>
      <c r="W961" s="348"/>
      <c r="X961" s="348"/>
      <c r="Y961" s="65"/>
      <c r="Z961" s="348"/>
      <c r="AA961" s="348"/>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41">
        <f t="shared" si="89"/>
        <v>11</v>
      </c>
      <c r="AN961" s="63">
        <f t="shared" si="88"/>
        <v>2.5</v>
      </c>
    </row>
    <row r="962" spans="21:40" ht="12.75" customHeight="1" x14ac:dyDescent="0.2">
      <c r="U962" s="364"/>
      <c r="V962" s="363"/>
      <c r="W962" s="348"/>
      <c r="X962" s="363"/>
      <c r="Y962" s="65"/>
      <c r="Z962" s="348"/>
      <c r="AA962" s="348"/>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9">
        <f>ROUNDUP(II3SA!$H$30*(II3SA!$H$34/500),1)*5</f>
        <v>8</v>
      </c>
      <c r="AN962" s="73">
        <f t="shared" si="88"/>
        <v>3</v>
      </c>
    </row>
    <row r="963" spans="21:40" ht="12.75" customHeight="1" thickBot="1" x14ac:dyDescent="0.25">
      <c r="U963" s="363"/>
      <c r="V963" s="363"/>
      <c r="W963" s="348"/>
      <c r="X963" s="348"/>
      <c r="Y963" s="65"/>
      <c r="Z963" s="348"/>
      <c r="AA963" s="348"/>
      <c r="AB963" s="46"/>
      <c r="AC963" s="89">
        <v>6</v>
      </c>
      <c r="AD963" s="90">
        <v>0</v>
      </c>
      <c r="AE963" s="91"/>
      <c r="AF963" s="96">
        <f>II3SA!$H$34-0.1</f>
        <v>19.899999999999999</v>
      </c>
      <c r="AG963" s="97">
        <v>0</v>
      </c>
      <c r="AH963" s="65"/>
      <c r="AI963" s="89">
        <v>6</v>
      </c>
      <c r="AJ963" s="90">
        <v>0</v>
      </c>
      <c r="AK963" s="91"/>
      <c r="AL963" s="96">
        <f>AM962-0.5</f>
        <v>7.5</v>
      </c>
      <c r="AM963" s="350">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7" t="s">
        <v>78</v>
      </c>
      <c r="U1002" s="47"/>
      <c r="V1002" s="48"/>
      <c r="W1002" s="581" t="s">
        <v>39</v>
      </c>
      <c r="X1002" s="582"/>
      <c r="Y1002" s="591" t="s">
        <v>32</v>
      </c>
      <c r="Z1002" s="589" t="s">
        <v>40</v>
      </c>
      <c r="AA1002" s="590"/>
      <c r="AB1002" s="46"/>
      <c r="AC1002" s="49" t="s">
        <v>17</v>
      </c>
      <c r="AD1002" s="50" t="s">
        <v>32</v>
      </c>
      <c r="AE1002" s="51"/>
      <c r="AF1002" s="587" t="s">
        <v>41</v>
      </c>
      <c r="AG1002" s="588"/>
      <c r="AH1002" s="52"/>
      <c r="AI1002" s="49" t="s">
        <v>17</v>
      </c>
      <c r="AJ1002" s="50" t="s">
        <v>32</v>
      </c>
      <c r="AK1002" s="53"/>
      <c r="AL1002" s="578" t="s">
        <v>42</v>
      </c>
      <c r="AM1002" s="579"/>
      <c r="AN1002" s="54" t="s">
        <v>43</v>
      </c>
    </row>
    <row r="1003" spans="20:40" ht="12.75" customHeight="1" x14ac:dyDescent="0.2">
      <c r="U1003" s="55" t="s">
        <v>44</v>
      </c>
      <c r="V1003" s="41" t="s">
        <v>43</v>
      </c>
      <c r="W1003" s="583" t="s">
        <v>42</v>
      </c>
      <c r="X1003" s="584"/>
      <c r="Y1003" s="592"/>
      <c r="Z1003" s="585" t="s">
        <v>45</v>
      </c>
      <c r="AA1003" s="586"/>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92"/>
      <c r="Z1004" s="585" t="s">
        <v>49</v>
      </c>
      <c r="AA1004" s="586"/>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93"/>
      <c r="Z1005" s="115"/>
      <c r="AA1005" s="63"/>
      <c r="AB1005" s="65"/>
      <c r="AC1005" s="68"/>
      <c r="AD1005" s="69"/>
      <c r="AE1005" s="70"/>
      <c r="AF1005" s="76"/>
      <c r="AG1005" s="77"/>
      <c r="AH1005" s="65"/>
      <c r="AI1005" s="78" t="s">
        <v>50</v>
      </c>
      <c r="AJ1005" s="59">
        <v>15</v>
      </c>
      <c r="AK1005" s="65"/>
      <c r="AL1005" s="60">
        <f>II1Ext!$H$30</f>
        <v>40</v>
      </c>
      <c r="AM1005" s="341">
        <f>AL1006+0.5</f>
        <v>38.5</v>
      </c>
      <c r="AN1005" s="63">
        <f t="shared" ref="AN1005:AN1019" si="90">IF(AM1005&gt;AL1005,"ALARM",AL1005-AL1006)</f>
        <v>2</v>
      </c>
    </row>
    <row r="1006" spans="20:40" ht="12.75" customHeight="1" x14ac:dyDescent="0.2">
      <c r="U1006" s="108">
        <f>+II1Ext!A43</f>
        <v>0</v>
      </c>
      <c r="V1006" s="110">
        <f>IF(II1Ext!$H$32="M",AN1005+U1006,AN1048+U1006)</f>
        <v>2</v>
      </c>
      <c r="W1006" s="368">
        <f>II1Ext!$H$30</f>
        <v>40</v>
      </c>
      <c r="X1006" s="341">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41">
        <f t="shared" ref="AM1006:AM1018" si="92">AL1007+0.5</f>
        <v>36.5</v>
      </c>
      <c r="AN1006" s="63">
        <f t="shared" si="90"/>
        <v>2</v>
      </c>
    </row>
    <row r="1007" spans="20:40" ht="12.75" customHeight="1" x14ac:dyDescent="0.2">
      <c r="U1007" s="108">
        <f>+II1Ext!A44</f>
        <v>0</v>
      </c>
      <c r="V1007" s="111">
        <f>IF(II1Ext!$H$32="M",AN1006+U1007,AN1049+U1007)</f>
        <v>2</v>
      </c>
      <c r="W1007" s="368">
        <f t="shared" ref="W1007:W1021" si="93">W1006-V1006</f>
        <v>38</v>
      </c>
      <c r="X1007" s="341">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41">
        <f t="shared" si="92"/>
        <v>34.5</v>
      </c>
      <c r="AN1007" s="73">
        <f t="shared" si="90"/>
        <v>2</v>
      </c>
    </row>
    <row r="1008" spans="20:40" ht="12.75" customHeight="1" x14ac:dyDescent="0.2">
      <c r="U1008" s="108">
        <f>+II1Ext!A45</f>
        <v>0</v>
      </c>
      <c r="V1008" s="111">
        <f>IF(II1Ext!$H$32="M",AN1007+U1008,AN1050+U1008)</f>
        <v>2</v>
      </c>
      <c r="W1008" s="369">
        <f t="shared" si="93"/>
        <v>36</v>
      </c>
      <c r="X1008" s="341">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41">
        <f t="shared" si="92"/>
        <v>32.5</v>
      </c>
      <c r="AN1008" s="63">
        <f t="shared" si="90"/>
        <v>2</v>
      </c>
    </row>
    <row r="1009" spans="21:40" ht="12.75" customHeight="1" x14ac:dyDescent="0.2">
      <c r="U1009" s="108">
        <f>+II1Ext!A46</f>
        <v>0</v>
      </c>
      <c r="V1009" s="110">
        <f>IF(II1Ext!$H$32="M",AN1008+U1009,AN1051+U1009)</f>
        <v>2</v>
      </c>
      <c r="W1009" s="368">
        <f t="shared" si="93"/>
        <v>34</v>
      </c>
      <c r="X1009" s="341">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41">
        <f t="shared" si="92"/>
        <v>30.5</v>
      </c>
      <c r="AN1009" s="63">
        <f t="shared" si="90"/>
        <v>2</v>
      </c>
    </row>
    <row r="1010" spans="21:40" ht="12.75" customHeight="1" x14ac:dyDescent="0.2">
      <c r="U1010" s="108">
        <f>+II1Ext!A47</f>
        <v>0</v>
      </c>
      <c r="V1010" s="111">
        <f>IF(II1Ext!$H$32="M",AN1009+U1010,AN1052+U1010)</f>
        <v>2</v>
      </c>
      <c r="W1010" s="368">
        <f t="shared" si="93"/>
        <v>32</v>
      </c>
      <c r="X1010" s="341">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41">
        <f t="shared" si="92"/>
        <v>28.5</v>
      </c>
      <c r="AN1010" s="73">
        <f t="shared" si="90"/>
        <v>2</v>
      </c>
    </row>
    <row r="1011" spans="21:40" ht="12.75" customHeight="1" x14ac:dyDescent="0.2">
      <c r="U1011" s="108">
        <f>+II1Ext!A48</f>
        <v>0</v>
      </c>
      <c r="V1011" s="113">
        <f>IF(II1Ext!$H$32="M",AN1010+U1011,AN1053+U1011)</f>
        <v>2</v>
      </c>
      <c r="W1011" s="369">
        <f t="shared" si="93"/>
        <v>30</v>
      </c>
      <c r="X1011" s="341">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41">
        <f t="shared" si="92"/>
        <v>26.5</v>
      </c>
      <c r="AN1011" s="63">
        <f t="shared" si="90"/>
        <v>2</v>
      </c>
    </row>
    <row r="1012" spans="21:40" ht="12.75" customHeight="1" x14ac:dyDescent="0.2">
      <c r="U1012" s="108">
        <f>+II1Ext!A49</f>
        <v>0</v>
      </c>
      <c r="V1012" s="111">
        <f>IF(II1Ext!$H$32="M",AN1011+U1012,AN1054+U1012)</f>
        <v>2</v>
      </c>
      <c r="W1012" s="368">
        <f t="shared" si="93"/>
        <v>28</v>
      </c>
      <c r="X1012" s="341">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41">
        <f t="shared" si="92"/>
        <v>24.5</v>
      </c>
      <c r="AN1012" s="63">
        <f t="shared" si="90"/>
        <v>2</v>
      </c>
    </row>
    <row r="1013" spans="21:40" ht="12.75" customHeight="1" x14ac:dyDescent="0.2">
      <c r="U1013" s="108">
        <f>+II1Ext!A50</f>
        <v>0</v>
      </c>
      <c r="V1013" s="111">
        <f>IF(II1Ext!$H$32="M",AN1012+U1013,AN1055+U1013)</f>
        <v>2</v>
      </c>
      <c r="W1013" s="368">
        <f t="shared" si="93"/>
        <v>26</v>
      </c>
      <c r="X1013" s="341">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41">
        <f t="shared" si="92"/>
        <v>22.5</v>
      </c>
      <c r="AN1013" s="73">
        <f t="shared" si="90"/>
        <v>2</v>
      </c>
    </row>
    <row r="1014" spans="21:40" ht="12.75" customHeight="1" x14ac:dyDescent="0.2">
      <c r="U1014" s="108">
        <f>+II1Ext!A51</f>
        <v>0</v>
      </c>
      <c r="V1014" s="111">
        <f>IF(II1Ext!$H$32="M",AN1013+U1014,AN1056+U1014)</f>
        <v>2</v>
      </c>
      <c r="W1014" s="369">
        <f t="shared" si="93"/>
        <v>24</v>
      </c>
      <c r="X1014" s="341">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41">
        <f t="shared" si="92"/>
        <v>20.5</v>
      </c>
      <c r="AN1014" s="63">
        <f t="shared" si="90"/>
        <v>2</v>
      </c>
    </row>
    <row r="1015" spans="21:40" ht="12.75" customHeight="1" x14ac:dyDescent="0.2">
      <c r="U1015" s="108">
        <f>+II1Ext!A52</f>
        <v>0</v>
      </c>
      <c r="V1015" s="110">
        <f>IF(II1Ext!$H$32="M",AN1014+U1015,AN1057+U1015)</f>
        <v>2</v>
      </c>
      <c r="W1015" s="368">
        <f t="shared" si="93"/>
        <v>22</v>
      </c>
      <c r="X1015" s="341">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41">
        <f t="shared" si="92"/>
        <v>18.5</v>
      </c>
      <c r="AN1015" s="63">
        <f t="shared" si="90"/>
        <v>2</v>
      </c>
    </row>
    <row r="1016" spans="21:40" ht="12.75" customHeight="1" x14ac:dyDescent="0.2">
      <c r="U1016" s="108">
        <f>+II1Ext!A53</f>
        <v>0</v>
      </c>
      <c r="V1016" s="111">
        <f>IF(II1Ext!$H$32="M",AN1015+U1016,AN1058+U1016)</f>
        <v>2</v>
      </c>
      <c r="W1016" s="368">
        <f t="shared" si="93"/>
        <v>20</v>
      </c>
      <c r="X1016" s="341">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41">
        <f t="shared" si="92"/>
        <v>16.5</v>
      </c>
      <c r="AN1016" s="73">
        <f t="shared" si="90"/>
        <v>2</v>
      </c>
    </row>
    <row r="1017" spans="21:40" ht="12.75" customHeight="1" x14ac:dyDescent="0.2">
      <c r="U1017" s="108">
        <f>+II1Ext!A54</f>
        <v>0</v>
      </c>
      <c r="V1017" s="113">
        <f>IF(II1Ext!$H$32="M",AN1016+U1017,AN1059+U1017)</f>
        <v>2</v>
      </c>
      <c r="W1017" s="369">
        <f t="shared" si="93"/>
        <v>18</v>
      </c>
      <c r="X1017" s="341">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41">
        <f t="shared" si="92"/>
        <v>13.5</v>
      </c>
      <c r="AN1017" s="63">
        <f t="shared" si="90"/>
        <v>3</v>
      </c>
    </row>
    <row r="1018" spans="21:40" ht="12.75" customHeight="1" x14ac:dyDescent="0.2">
      <c r="U1018" s="108">
        <f>+II1Ext!A55</f>
        <v>0</v>
      </c>
      <c r="V1018" s="110">
        <f>IF(II1Ext!$H$32="M",AN1017+U1018,AN1060+U1018)</f>
        <v>3</v>
      </c>
      <c r="W1018" s="368">
        <f t="shared" si="93"/>
        <v>16</v>
      </c>
      <c r="X1018" s="341">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41">
        <f t="shared" si="92"/>
        <v>11</v>
      </c>
      <c r="AN1018" s="63">
        <f t="shared" si="90"/>
        <v>2.5</v>
      </c>
    </row>
    <row r="1019" spans="21:40" ht="12.75" customHeight="1" x14ac:dyDescent="0.2">
      <c r="U1019" s="108">
        <f>+II1Ext!A56</f>
        <v>0</v>
      </c>
      <c r="V1019" s="111">
        <f>IF(II1Ext!$H$32="M",AN1018+U1019,AN1061+U1019)</f>
        <v>2.5</v>
      </c>
      <c r="W1019" s="368">
        <f t="shared" si="93"/>
        <v>13</v>
      </c>
      <c r="X1019" s="341">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9">
        <f>ROUNDUP(II1Ext!$H$30*(II1Ext!$H$34/500),1)*5</f>
        <v>8</v>
      </c>
      <c r="AN1019" s="73">
        <f t="shared" si="90"/>
        <v>3</v>
      </c>
    </row>
    <row r="1020" spans="21:40" ht="12.75" customHeight="1" thickBot="1" x14ac:dyDescent="0.25">
      <c r="U1020" s="108">
        <f>+II1Ext!A57</f>
        <v>0</v>
      </c>
      <c r="V1020" s="113">
        <f>IF(II1Ext!$H$32="M",AN1019+U1020,AN1062+U1020)</f>
        <v>3</v>
      </c>
      <c r="W1020" s="369">
        <f t="shared" si="93"/>
        <v>10.5</v>
      </c>
      <c r="X1020" s="341">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50">
        <v>0</v>
      </c>
      <c r="AN1020" s="94">
        <f>IF(AM1020&gt;AM1019,"ALARM",AL1020)</f>
        <v>7.5</v>
      </c>
    </row>
    <row r="1021" spans="21:40" ht="12.75" customHeight="1" thickBot="1" x14ac:dyDescent="0.25">
      <c r="U1021" s="43" t="s">
        <v>51</v>
      </c>
      <c r="V1021" s="112">
        <f>IF(II1Ext!$H$32="M",+W1021,W1063)</f>
        <v>7.5</v>
      </c>
      <c r="W1021" s="372">
        <f t="shared" si="93"/>
        <v>7.5</v>
      </c>
      <c r="X1021" s="350">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7">
        <f t="shared" ref="V1024:V1039" si="95">+X1024</f>
        <v>0</v>
      </c>
      <c r="W1024" s="347">
        <f>+W1021</f>
        <v>7.5</v>
      </c>
      <c r="X1024" s="347">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7">
        <f t="shared" si="95"/>
        <v>8</v>
      </c>
      <c r="W1025" s="347">
        <f>+W1020</f>
        <v>10.5</v>
      </c>
      <c r="X1025" s="347">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7">
        <f t="shared" si="95"/>
        <v>11</v>
      </c>
      <c r="W1026" s="347">
        <f>+W1019</f>
        <v>13</v>
      </c>
      <c r="X1026" s="347">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7">
        <f t="shared" si="95"/>
        <v>13.5</v>
      </c>
      <c r="W1027" s="347">
        <f>+W1018</f>
        <v>16</v>
      </c>
      <c r="X1027" s="347">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7">
        <f t="shared" si="95"/>
        <v>16.5</v>
      </c>
      <c r="W1028" s="347">
        <f>+W1017</f>
        <v>18</v>
      </c>
      <c r="X1028" s="347">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7">
        <f t="shared" si="95"/>
        <v>18.5</v>
      </c>
      <c r="W1029" s="347">
        <f>+W1016</f>
        <v>20</v>
      </c>
      <c r="X1029" s="347">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7">
        <f t="shared" si="95"/>
        <v>20.5</v>
      </c>
      <c r="W1030" s="347">
        <f>+W1015</f>
        <v>22</v>
      </c>
      <c r="X1030" s="347">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7">
        <f t="shared" si="95"/>
        <v>22.5</v>
      </c>
      <c r="W1031" s="347">
        <f>+W1014</f>
        <v>24</v>
      </c>
      <c r="X1031" s="347">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7">
        <f t="shared" si="95"/>
        <v>24.5</v>
      </c>
      <c r="W1032" s="347">
        <f>+W1013</f>
        <v>26</v>
      </c>
      <c r="X1032" s="347">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7">
        <f t="shared" si="95"/>
        <v>26.5</v>
      </c>
      <c r="W1033" s="347">
        <f>+W1012</f>
        <v>28</v>
      </c>
      <c r="X1033" s="347">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7">
        <f t="shared" si="95"/>
        <v>28.5</v>
      </c>
      <c r="W1034" s="347">
        <f>+W1011</f>
        <v>30</v>
      </c>
      <c r="X1034" s="347">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7">
        <f t="shared" si="95"/>
        <v>30.5</v>
      </c>
      <c r="W1035" s="347">
        <f>+W1010</f>
        <v>32</v>
      </c>
      <c r="X1035" s="347">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7">
        <f t="shared" si="95"/>
        <v>32.5</v>
      </c>
      <c r="W1036" s="347">
        <f>+W1009</f>
        <v>34</v>
      </c>
      <c r="X1036" s="347">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7">
        <f t="shared" si="95"/>
        <v>34.5</v>
      </c>
      <c r="W1037" s="347">
        <f>+W1008</f>
        <v>36</v>
      </c>
      <c r="X1037" s="347">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7">
        <f t="shared" si="95"/>
        <v>36.5</v>
      </c>
      <c r="W1038" s="347">
        <f>+W1007</f>
        <v>38</v>
      </c>
      <c r="X1038" s="347">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7">
        <f t="shared" si="95"/>
        <v>38.5</v>
      </c>
      <c r="W1039" s="347">
        <f>+W1006</f>
        <v>40</v>
      </c>
      <c r="X1039" s="347">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8"/>
      <c r="V1044" s="363"/>
      <c r="W1044" s="580"/>
      <c r="X1044" s="580"/>
      <c r="Y1044" s="65"/>
      <c r="Z1044" s="580"/>
      <c r="AA1044" s="580"/>
      <c r="AB1044" s="46"/>
      <c r="AC1044" s="65"/>
      <c r="AD1044" s="57"/>
      <c r="AE1044" s="57"/>
      <c r="AF1044" s="60"/>
      <c r="AG1044" s="60"/>
      <c r="AH1044" s="52"/>
      <c r="AI1044" s="65"/>
      <c r="AJ1044" s="57"/>
      <c r="AK1044" s="65"/>
      <c r="AL1044" s="57"/>
      <c r="AM1044" s="57"/>
      <c r="AN1044" s="57"/>
    </row>
    <row r="1045" spans="21:40" ht="12.75" customHeight="1" x14ac:dyDescent="0.2">
      <c r="U1045" s="364"/>
      <c r="V1045" s="363"/>
      <c r="W1045" s="584"/>
      <c r="X1045" s="584"/>
      <c r="Y1045" s="65"/>
      <c r="Z1045" s="580"/>
      <c r="AA1045" s="580"/>
      <c r="AB1045" s="46"/>
      <c r="AC1045" s="49" t="s">
        <v>17</v>
      </c>
      <c r="AD1045" s="50" t="s">
        <v>32</v>
      </c>
      <c r="AE1045" s="51"/>
      <c r="AF1045" s="587" t="s">
        <v>41</v>
      </c>
      <c r="AG1045" s="588"/>
      <c r="AH1045" s="52"/>
      <c r="AI1045" s="49" t="s">
        <v>17</v>
      </c>
      <c r="AJ1045" s="50" t="s">
        <v>32</v>
      </c>
      <c r="AK1045" s="53"/>
      <c r="AL1045" s="578" t="s">
        <v>42</v>
      </c>
      <c r="AM1045" s="579"/>
      <c r="AN1045" s="54" t="s">
        <v>43</v>
      </c>
    </row>
    <row r="1046" spans="21:40" ht="12.75" customHeight="1" x14ac:dyDescent="0.2">
      <c r="U1046" s="365"/>
      <c r="V1046" s="363"/>
      <c r="W1046" s="348"/>
      <c r="X1046" s="348"/>
      <c r="Y1046" s="65"/>
      <c r="Z1046" s="580"/>
      <c r="AA1046" s="580"/>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3"/>
      <c r="W1047" s="348"/>
      <c r="X1047" s="348"/>
      <c r="Y1047" s="65"/>
      <c r="Z1047" s="348"/>
      <c r="AA1047" s="348"/>
      <c r="AB1047" s="46"/>
      <c r="AC1047" s="68"/>
      <c r="AD1047" s="69"/>
      <c r="AE1047" s="70"/>
      <c r="AF1047" s="76"/>
      <c r="AG1047" s="77"/>
      <c r="AH1047" s="65"/>
      <c r="AI1047" s="68"/>
      <c r="AJ1047" s="69"/>
      <c r="AK1047" s="70"/>
      <c r="AL1047" s="71"/>
      <c r="AM1047" s="72"/>
      <c r="AN1047" s="73"/>
    </row>
    <row r="1048" spans="21:40" ht="12.75" customHeight="1" x14ac:dyDescent="0.2">
      <c r="U1048" s="364"/>
      <c r="V1048" s="363"/>
      <c r="W1048" s="79"/>
      <c r="X1048" s="348"/>
      <c r="Y1048" s="65"/>
      <c r="Z1048" s="348"/>
      <c r="AA1048" s="348"/>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4"/>
      <c r="V1049" s="363"/>
      <c r="W1049" s="348"/>
      <c r="X1049" s="348"/>
      <c r="Y1049" s="65"/>
      <c r="Z1049" s="348"/>
      <c r="AA1049" s="348"/>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40">
        <f t="shared" ref="AM1049:AM1061" si="98">AL1050+0.5</f>
        <v>35.5</v>
      </c>
      <c r="AN1049" s="63">
        <f t="shared" si="97"/>
        <v>2.5</v>
      </c>
    </row>
    <row r="1050" spans="21:40" ht="12.75" customHeight="1" x14ac:dyDescent="0.2">
      <c r="U1050" s="364"/>
      <c r="V1050" s="363"/>
      <c r="W1050" s="348"/>
      <c r="X1050" s="348"/>
      <c r="Y1050" s="65"/>
      <c r="Z1050" s="348"/>
      <c r="AA1050" s="348"/>
      <c r="AB1050" s="46"/>
      <c r="AC1050" s="81" t="s">
        <v>22</v>
      </c>
      <c r="AD1050" s="69">
        <v>13</v>
      </c>
      <c r="AE1050" s="70"/>
      <c r="AF1050" s="82">
        <f>II1Ext!$H$35+24*(100-II1Ext!$H$35)/30</f>
        <v>88</v>
      </c>
      <c r="AG1050" s="83">
        <f t="shared" si="96"/>
        <v>82.1</v>
      </c>
      <c r="AH1050" s="65"/>
      <c r="AI1050" s="81" t="s">
        <v>22</v>
      </c>
      <c r="AJ1050" s="69">
        <v>13</v>
      </c>
      <c r="AK1050" s="70"/>
      <c r="AL1050" s="371">
        <f>ROUNDDOWN(II1Ext!$H$30*AF1050/500,1)*5</f>
        <v>35</v>
      </c>
      <c r="AM1050" s="340">
        <f t="shared" si="98"/>
        <v>33</v>
      </c>
      <c r="AN1050" s="73">
        <f t="shared" si="97"/>
        <v>2.5</v>
      </c>
    </row>
    <row r="1051" spans="21:40" ht="12.75" customHeight="1" x14ac:dyDescent="0.2">
      <c r="U1051" s="364"/>
      <c r="V1051" s="363"/>
      <c r="W1051" s="348"/>
      <c r="X1051" s="348"/>
      <c r="Y1051" s="65"/>
      <c r="Z1051" s="348"/>
      <c r="AA1051" s="348"/>
      <c r="AB1051" s="46"/>
      <c r="AC1051" s="78" t="s">
        <v>50</v>
      </c>
      <c r="AD1051" s="59">
        <v>12</v>
      </c>
      <c r="AE1051" s="65"/>
      <c r="AF1051" s="60">
        <f>II1Ext!$H$35+21*(100-II1Ext!$H$35)/30</f>
        <v>82</v>
      </c>
      <c r="AG1051" s="61">
        <f t="shared" si="96"/>
        <v>76.099999999999994</v>
      </c>
      <c r="AH1051" s="65"/>
      <c r="AI1051" s="78" t="s">
        <v>50</v>
      </c>
      <c r="AJ1051" s="59">
        <v>12</v>
      </c>
      <c r="AK1051" s="65"/>
      <c r="AL1051" s="371">
        <f>ROUNDDOWN(II1Ext!$H$30*AF1051/500,1)*5</f>
        <v>32.5</v>
      </c>
      <c r="AM1051" s="340">
        <f t="shared" si="98"/>
        <v>30.5</v>
      </c>
      <c r="AN1051" s="63">
        <f t="shared" si="97"/>
        <v>2.5</v>
      </c>
    </row>
    <row r="1052" spans="21:40" ht="12.75" customHeight="1" x14ac:dyDescent="0.2">
      <c r="U1052" s="364"/>
      <c r="V1052" s="363"/>
      <c r="W1052" s="348"/>
      <c r="X1052" s="348"/>
      <c r="Y1052" s="65"/>
      <c r="Z1052" s="348"/>
      <c r="AA1052" s="348"/>
      <c r="AB1052" s="46"/>
      <c r="AC1052" s="58">
        <v>2</v>
      </c>
      <c r="AD1052" s="59">
        <v>11</v>
      </c>
      <c r="AE1052" s="65"/>
      <c r="AF1052" s="60">
        <f>II1Ext!$H$35+18*(100-II1Ext!$H$35)/30</f>
        <v>76</v>
      </c>
      <c r="AG1052" s="61">
        <f t="shared" si="96"/>
        <v>70.099999999999994</v>
      </c>
      <c r="AH1052" s="65"/>
      <c r="AI1052" s="58">
        <v>2</v>
      </c>
      <c r="AJ1052" s="59">
        <v>11</v>
      </c>
      <c r="AK1052" s="65"/>
      <c r="AL1052" s="371">
        <f>ROUNDDOWN(II1Ext!$H$30*AF1052/500,1)*5</f>
        <v>30</v>
      </c>
      <c r="AM1052" s="340">
        <f t="shared" si="98"/>
        <v>28.5</v>
      </c>
      <c r="AN1052" s="63">
        <f t="shared" si="97"/>
        <v>2</v>
      </c>
    </row>
    <row r="1053" spans="21:40" ht="12.75" customHeight="1" x14ac:dyDescent="0.2">
      <c r="U1053" s="364"/>
      <c r="V1053" s="363"/>
      <c r="W1053" s="348"/>
      <c r="X1053" s="348"/>
      <c r="Y1053" s="65"/>
      <c r="Z1053" s="348"/>
      <c r="AA1053" s="348"/>
      <c r="AB1053" s="46"/>
      <c r="AC1053" s="81" t="s">
        <v>22</v>
      </c>
      <c r="AD1053" s="69">
        <v>10</v>
      </c>
      <c r="AE1053" s="70"/>
      <c r="AF1053" s="82">
        <f>II1Ext!$H$35+15*(100-II1Ext!$H$35)/30</f>
        <v>70</v>
      </c>
      <c r="AG1053" s="83">
        <f t="shared" si="96"/>
        <v>64.099999999999994</v>
      </c>
      <c r="AH1053" s="65"/>
      <c r="AI1053" s="81" t="s">
        <v>22</v>
      </c>
      <c r="AJ1053" s="69">
        <v>10</v>
      </c>
      <c r="AK1053" s="70"/>
      <c r="AL1053" s="371">
        <f>ROUNDDOWN(II1Ext!$H$30*AF1053/500,1)*5</f>
        <v>28</v>
      </c>
      <c r="AM1053" s="340">
        <f t="shared" si="98"/>
        <v>26</v>
      </c>
      <c r="AN1053" s="73">
        <f t="shared" si="97"/>
        <v>2.5</v>
      </c>
    </row>
    <row r="1054" spans="21:40" ht="12.75" customHeight="1" x14ac:dyDescent="0.2">
      <c r="U1054" s="364"/>
      <c r="V1054" s="363"/>
      <c r="W1054" s="348"/>
      <c r="X1054" s="348"/>
      <c r="Y1054" s="65"/>
      <c r="Z1054" s="348"/>
      <c r="AA1054" s="348"/>
      <c r="AB1054" s="46"/>
      <c r="AC1054" s="78" t="s">
        <v>50</v>
      </c>
      <c r="AD1054" s="59">
        <v>9</v>
      </c>
      <c r="AE1054" s="65"/>
      <c r="AF1054" s="60">
        <f>II1Ext!$H$35+12*(100-II1Ext!$H$35)/30</f>
        <v>64</v>
      </c>
      <c r="AG1054" s="61">
        <f t="shared" si="96"/>
        <v>60.1</v>
      </c>
      <c r="AH1054" s="65"/>
      <c r="AI1054" s="78" t="s">
        <v>50</v>
      </c>
      <c r="AJ1054" s="59">
        <v>9</v>
      </c>
      <c r="AK1054" s="65"/>
      <c r="AL1054" s="371">
        <f>ROUNDDOWN(II1Ext!$H$30*AF1054/500,1)*5</f>
        <v>25.5</v>
      </c>
      <c r="AM1054" s="340">
        <f t="shared" si="98"/>
        <v>24.5</v>
      </c>
      <c r="AN1054" s="63">
        <f t="shared" si="97"/>
        <v>1.5</v>
      </c>
    </row>
    <row r="1055" spans="21:40" ht="12.75" customHeight="1" x14ac:dyDescent="0.2">
      <c r="U1055" s="364"/>
      <c r="V1055" s="363"/>
      <c r="W1055" s="348"/>
      <c r="X1055" s="348"/>
      <c r="Y1055" s="65"/>
      <c r="Z1055" s="348"/>
      <c r="AA1055" s="348"/>
      <c r="AB1055" s="46"/>
      <c r="AC1055" s="58">
        <v>3</v>
      </c>
      <c r="AD1055" s="59">
        <v>8</v>
      </c>
      <c r="AE1055" s="65"/>
      <c r="AF1055" s="60">
        <f>II1Ext!$H$35+10*(100-II1Ext!$H$35)/30</f>
        <v>60</v>
      </c>
      <c r="AG1055" s="61">
        <f t="shared" si="96"/>
        <v>56.1</v>
      </c>
      <c r="AH1055" s="65"/>
      <c r="AI1055" s="58">
        <v>3</v>
      </c>
      <c r="AJ1055" s="59">
        <v>8</v>
      </c>
      <c r="AK1055" s="65"/>
      <c r="AL1055" s="371">
        <f>ROUNDDOWN(II1Ext!$H$30*AF1055/500,1)*5</f>
        <v>24</v>
      </c>
      <c r="AM1055" s="340">
        <f t="shared" si="98"/>
        <v>22.5</v>
      </c>
      <c r="AN1055" s="63">
        <f t="shared" si="97"/>
        <v>2</v>
      </c>
    </row>
    <row r="1056" spans="21:40" ht="12.75" customHeight="1" x14ac:dyDescent="0.2">
      <c r="U1056" s="364"/>
      <c r="V1056" s="363"/>
      <c r="W1056" s="348"/>
      <c r="X1056" s="348"/>
      <c r="Y1056" s="65"/>
      <c r="Z1056" s="348"/>
      <c r="AA1056" s="348"/>
      <c r="AB1056" s="46"/>
      <c r="AC1056" s="81" t="s">
        <v>22</v>
      </c>
      <c r="AD1056" s="69">
        <v>7</v>
      </c>
      <c r="AE1056" s="70"/>
      <c r="AF1056" s="82">
        <f>II1Ext!$H$35+8*(100-II1Ext!$H$35)/30</f>
        <v>56</v>
      </c>
      <c r="AG1056" s="83">
        <f t="shared" si="96"/>
        <v>52.1</v>
      </c>
      <c r="AH1056" s="65"/>
      <c r="AI1056" s="81" t="s">
        <v>22</v>
      </c>
      <c r="AJ1056" s="69">
        <v>7</v>
      </c>
      <c r="AK1056" s="70"/>
      <c r="AL1056" s="371">
        <f>ROUNDDOWN(II1Ext!$H$30*AF1056/500,1)*5</f>
        <v>22</v>
      </c>
      <c r="AM1056" s="340">
        <f t="shared" si="98"/>
        <v>21</v>
      </c>
      <c r="AN1056" s="73">
        <f t="shared" si="97"/>
        <v>1.5</v>
      </c>
    </row>
    <row r="1057" spans="21:40" ht="12.75" customHeight="1" x14ac:dyDescent="0.2">
      <c r="U1057" s="364"/>
      <c r="V1057" s="363"/>
      <c r="W1057" s="348"/>
      <c r="X1057" s="348"/>
      <c r="Y1057" s="65"/>
      <c r="Z1057" s="348"/>
      <c r="AA1057" s="348"/>
      <c r="AB1057" s="46"/>
      <c r="AC1057" s="78" t="s">
        <v>50</v>
      </c>
      <c r="AD1057" s="59">
        <v>6</v>
      </c>
      <c r="AE1057" s="65"/>
      <c r="AF1057" s="60">
        <f>II1Ext!$H$35+6*(100-II1Ext!$H$35)/30</f>
        <v>52</v>
      </c>
      <c r="AG1057" s="61">
        <f t="shared" si="96"/>
        <v>48.1</v>
      </c>
      <c r="AH1057" s="65"/>
      <c r="AI1057" s="78" t="s">
        <v>50</v>
      </c>
      <c r="AJ1057" s="59">
        <v>6</v>
      </c>
      <c r="AK1057" s="65"/>
      <c r="AL1057" s="371">
        <f>ROUNDDOWN(II1Ext!$H$30*AF1057/500,1)*5</f>
        <v>20.5</v>
      </c>
      <c r="AM1057" s="340">
        <f t="shared" si="98"/>
        <v>19.5</v>
      </c>
      <c r="AN1057" s="63">
        <f t="shared" si="97"/>
        <v>1.5</v>
      </c>
    </row>
    <row r="1058" spans="21:40" ht="12.75" customHeight="1" x14ac:dyDescent="0.2">
      <c r="U1058" s="364"/>
      <c r="V1058" s="363"/>
      <c r="W1058" s="348"/>
      <c r="X1058" s="348"/>
      <c r="Y1058" s="65"/>
      <c r="Z1058" s="348"/>
      <c r="AA1058" s="348"/>
      <c r="AB1058" s="46"/>
      <c r="AC1058" s="58">
        <v>4</v>
      </c>
      <c r="AD1058" s="59">
        <v>5</v>
      </c>
      <c r="AE1058" s="65"/>
      <c r="AF1058" s="60">
        <f>II1Ext!$H$35+4*(100-II1Ext!$H$35)/30</f>
        <v>48</v>
      </c>
      <c r="AG1058" s="61">
        <f t="shared" si="96"/>
        <v>44.1</v>
      </c>
      <c r="AH1058" s="65"/>
      <c r="AI1058" s="58">
        <v>4</v>
      </c>
      <c r="AJ1058" s="59">
        <v>5</v>
      </c>
      <c r="AK1058" s="65"/>
      <c r="AL1058" s="371">
        <f>ROUNDDOWN(II1Ext!$H$30*AF1058/500,1)*5</f>
        <v>19</v>
      </c>
      <c r="AM1058" s="340">
        <f t="shared" si="98"/>
        <v>18</v>
      </c>
      <c r="AN1058" s="63">
        <f t="shared" si="97"/>
        <v>1.5</v>
      </c>
    </row>
    <row r="1059" spans="21:40" ht="12.75" customHeight="1" x14ac:dyDescent="0.2">
      <c r="U1059" s="364"/>
      <c r="V1059" s="363"/>
      <c r="W1059" s="348"/>
      <c r="X1059" s="348"/>
      <c r="Y1059" s="65"/>
      <c r="Z1059" s="348"/>
      <c r="AA1059" s="348"/>
      <c r="AB1059" s="46"/>
      <c r="AC1059" s="81" t="s">
        <v>22</v>
      </c>
      <c r="AD1059" s="69">
        <v>4</v>
      </c>
      <c r="AE1059" s="70"/>
      <c r="AF1059" s="82">
        <f>II1Ext!$H$35+2*(100-II1Ext!$H$35)/30</f>
        <v>44</v>
      </c>
      <c r="AG1059" s="83">
        <f t="shared" si="96"/>
        <v>40.1</v>
      </c>
      <c r="AH1059" s="65"/>
      <c r="AI1059" s="81" t="s">
        <v>22</v>
      </c>
      <c r="AJ1059" s="69">
        <v>4</v>
      </c>
      <c r="AK1059" s="70"/>
      <c r="AL1059" s="371">
        <f>ROUNDDOWN(II1Ext!$H$30*AF1059/500,1)*5</f>
        <v>17.5</v>
      </c>
      <c r="AM1059" s="340">
        <f t="shared" si="98"/>
        <v>16.5</v>
      </c>
      <c r="AN1059" s="73">
        <f t="shared" si="97"/>
        <v>1.5</v>
      </c>
    </row>
    <row r="1060" spans="21:40" ht="12.75" customHeight="1" x14ac:dyDescent="0.2">
      <c r="U1060" s="364"/>
      <c r="V1060" s="363"/>
      <c r="W1060" s="348"/>
      <c r="X1060" s="348"/>
      <c r="Y1060" s="65"/>
      <c r="Z1060" s="348"/>
      <c r="AA1060" s="348"/>
      <c r="AB1060" s="46"/>
      <c r="AC1060" s="78" t="s">
        <v>50</v>
      </c>
      <c r="AD1060" s="59">
        <v>3</v>
      </c>
      <c r="AE1060" s="65"/>
      <c r="AF1060" s="60">
        <f>II1Ext!$H$35</f>
        <v>40</v>
      </c>
      <c r="AG1060" s="61">
        <f>AF1061+0.01</f>
        <v>33.343333333333334</v>
      </c>
      <c r="AH1060" s="65"/>
      <c r="AI1060" s="78" t="s">
        <v>50</v>
      </c>
      <c r="AJ1060" s="59">
        <v>3</v>
      </c>
      <c r="AK1060" s="65"/>
      <c r="AL1060" s="371">
        <f>ROUNDDOWN(II1Ext!$H$30*AF1060/500,1)*5</f>
        <v>16</v>
      </c>
      <c r="AM1060" s="340">
        <f t="shared" si="98"/>
        <v>13.5</v>
      </c>
      <c r="AN1060" s="63">
        <f t="shared" si="97"/>
        <v>3</v>
      </c>
    </row>
    <row r="1061" spans="21:40" ht="12.75" customHeight="1" x14ac:dyDescent="0.2">
      <c r="U1061" s="364"/>
      <c r="V1061" s="363"/>
      <c r="W1061" s="348"/>
      <c r="X1061" s="348"/>
      <c r="Y1061" s="65"/>
      <c r="Z1061" s="348"/>
      <c r="AA1061" s="348"/>
      <c r="AB1061" s="46"/>
      <c r="AC1061" s="58">
        <v>5</v>
      </c>
      <c r="AD1061" s="59">
        <v>2</v>
      </c>
      <c r="AE1061" s="65"/>
      <c r="AF1061" s="60">
        <f>AG1062+2*(AF1060-AG1062)/3</f>
        <v>33.333333333333336</v>
      </c>
      <c r="AG1061" s="61">
        <f>AF1062+0.01</f>
        <v>26.676666666666669</v>
      </c>
      <c r="AH1061" s="65"/>
      <c r="AI1061" s="58">
        <v>5</v>
      </c>
      <c r="AJ1061" s="59">
        <v>2</v>
      </c>
      <c r="AK1061" s="65"/>
      <c r="AL1061" s="371">
        <f>ROUNDDOWN(II1Ext!$H$30*AF1061/500,1)*5</f>
        <v>13</v>
      </c>
      <c r="AM1061" s="340">
        <f t="shared" si="98"/>
        <v>11</v>
      </c>
      <c r="AN1061" s="63">
        <f t="shared" si="97"/>
        <v>2.5</v>
      </c>
    </row>
    <row r="1062" spans="21:40" ht="12.75" customHeight="1" x14ac:dyDescent="0.2">
      <c r="U1062" s="364"/>
      <c r="V1062" s="363"/>
      <c r="W1062" s="348"/>
      <c r="X1062" s="363"/>
      <c r="Y1062" s="65"/>
      <c r="Z1062" s="348"/>
      <c r="AA1062" s="348"/>
      <c r="AB1062" s="46"/>
      <c r="AC1062" s="81" t="s">
        <v>22</v>
      </c>
      <c r="AD1062" s="69">
        <v>1</v>
      </c>
      <c r="AE1062" s="70"/>
      <c r="AF1062" s="82">
        <f>AG1062+(AF1060-AG1062)/3</f>
        <v>26.666666666666668</v>
      </c>
      <c r="AG1062" s="83">
        <f>II1Ext!$H$34</f>
        <v>20</v>
      </c>
      <c r="AH1062" s="65"/>
      <c r="AI1062" s="81" t="s">
        <v>22</v>
      </c>
      <c r="AJ1062" s="69">
        <v>1</v>
      </c>
      <c r="AK1062" s="70"/>
      <c r="AL1062" s="371">
        <f>ROUNDDOWN(II1Ext!$H$30*AF1062/500,1)*5</f>
        <v>10.5</v>
      </c>
      <c r="AM1062" s="72">
        <f>ROUNDUP(II1Ext!$H$30*(II1Ext!$H$34/500),1)*5</f>
        <v>8</v>
      </c>
      <c r="AN1062" s="73">
        <f t="shared" si="97"/>
        <v>3</v>
      </c>
    </row>
    <row r="1063" spans="21:40" ht="12.75" customHeight="1" thickBot="1" x14ac:dyDescent="0.25">
      <c r="U1063" s="363"/>
      <c r="V1063" s="363"/>
      <c r="W1063" s="348"/>
      <c r="X1063" s="348"/>
      <c r="Y1063" s="65"/>
      <c r="Z1063" s="348"/>
      <c r="AA1063" s="348"/>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7" t="s">
        <v>79</v>
      </c>
      <c r="U1102" s="47"/>
      <c r="V1102" s="48"/>
      <c r="W1102" s="581" t="s">
        <v>39</v>
      </c>
      <c r="X1102" s="582"/>
      <c r="Y1102" s="591" t="s">
        <v>32</v>
      </c>
      <c r="Z1102" s="589" t="s">
        <v>40</v>
      </c>
      <c r="AA1102" s="590"/>
      <c r="AB1102" s="46"/>
      <c r="AC1102" s="49" t="s">
        <v>17</v>
      </c>
      <c r="AD1102" s="50" t="s">
        <v>32</v>
      </c>
      <c r="AE1102" s="51"/>
      <c r="AF1102" s="587" t="s">
        <v>41</v>
      </c>
      <c r="AG1102" s="588"/>
      <c r="AH1102" s="52"/>
      <c r="AI1102" s="49" t="s">
        <v>17</v>
      </c>
      <c r="AJ1102" s="50" t="s">
        <v>32</v>
      </c>
      <c r="AK1102" s="53"/>
      <c r="AL1102" s="578" t="s">
        <v>42</v>
      </c>
      <c r="AM1102" s="579"/>
      <c r="AN1102" s="54" t="s">
        <v>43</v>
      </c>
    </row>
    <row r="1103" spans="20:40" ht="12.75" customHeight="1" x14ac:dyDescent="0.2">
      <c r="U1103" s="55" t="s">
        <v>44</v>
      </c>
      <c r="V1103" s="41" t="s">
        <v>43</v>
      </c>
      <c r="W1103" s="583" t="s">
        <v>42</v>
      </c>
      <c r="X1103" s="584"/>
      <c r="Y1103" s="592"/>
      <c r="Z1103" s="585" t="s">
        <v>45</v>
      </c>
      <c r="AA1103" s="586"/>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92"/>
      <c r="Z1104" s="585" t="s">
        <v>49</v>
      </c>
      <c r="AA1104" s="586"/>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93"/>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8">
        <f>II2Ext!$H$30</f>
        <v>40</v>
      </c>
      <c r="X1106" s="341">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40">
        <f t="shared" ref="AM1106:AM1118" si="101">AL1107+0.5</f>
        <v>36.5</v>
      </c>
      <c r="AN1106" s="63">
        <f t="shared" si="99"/>
        <v>2</v>
      </c>
    </row>
    <row r="1107" spans="21:40" ht="12.75" customHeight="1" x14ac:dyDescent="0.2">
      <c r="U1107" s="108">
        <f>+II2Ext!A44</f>
        <v>0</v>
      </c>
      <c r="V1107" s="111">
        <f>IF(II2Ext!$H$32="M",AN1106+U1107,AN1149+U1107)</f>
        <v>2</v>
      </c>
      <c r="W1107" s="368">
        <f t="shared" ref="W1107:W1121" si="102">W1106-V1106</f>
        <v>38</v>
      </c>
      <c r="X1107" s="341">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71">
        <f>ROUNDDOWN(II2Ext!$H$30*AF1108/500,1)*5</f>
        <v>36</v>
      </c>
      <c r="AM1107" s="340">
        <f t="shared" si="101"/>
        <v>34.5</v>
      </c>
      <c r="AN1107" s="73">
        <f t="shared" si="99"/>
        <v>2</v>
      </c>
    </row>
    <row r="1108" spans="21:40" ht="12.75" customHeight="1" x14ac:dyDescent="0.2">
      <c r="U1108" s="108">
        <f>+II2Ext!A45</f>
        <v>0</v>
      </c>
      <c r="V1108" s="111">
        <f>IF(II2Ext!$H$32="M",AN1107+U1108,AN1150+U1108)</f>
        <v>2</v>
      </c>
      <c r="W1108" s="369">
        <f t="shared" si="102"/>
        <v>36</v>
      </c>
      <c r="X1108" s="341">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71">
        <f>ROUNDDOWN(II2Ext!$H$30*AF1109/500,1)*5</f>
        <v>34</v>
      </c>
      <c r="AM1108" s="340">
        <f t="shared" si="101"/>
        <v>32.5</v>
      </c>
      <c r="AN1108" s="63">
        <f t="shared" si="99"/>
        <v>2</v>
      </c>
    </row>
    <row r="1109" spans="21:40" ht="12.75" customHeight="1" x14ac:dyDescent="0.2">
      <c r="U1109" s="108">
        <f>+II2Ext!A46</f>
        <v>0</v>
      </c>
      <c r="V1109" s="110">
        <f>IF(II2Ext!$H$32="M",AN1108+U1109,AN1151+U1109)</f>
        <v>2</v>
      </c>
      <c r="W1109" s="368">
        <f t="shared" si="102"/>
        <v>34</v>
      </c>
      <c r="X1109" s="341">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71">
        <f>ROUNDDOWN(II2Ext!$H$30*AF1110/500,1)*5</f>
        <v>32</v>
      </c>
      <c r="AM1109" s="340">
        <f t="shared" si="101"/>
        <v>30.5</v>
      </c>
      <c r="AN1109" s="63">
        <f t="shared" si="99"/>
        <v>2</v>
      </c>
    </row>
    <row r="1110" spans="21:40" ht="12.75" customHeight="1" x14ac:dyDescent="0.2">
      <c r="U1110" s="108">
        <f>+II2Ext!A47</f>
        <v>0</v>
      </c>
      <c r="V1110" s="111">
        <f>IF(II2Ext!$H$32="M",AN1109+U1110,AN1152+U1110)</f>
        <v>2</v>
      </c>
      <c r="W1110" s="368">
        <f t="shared" si="102"/>
        <v>32</v>
      </c>
      <c r="X1110" s="341">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71">
        <f>ROUNDDOWN(II2Ext!$H$30*AF1111/500,1)*5</f>
        <v>30</v>
      </c>
      <c r="AM1110" s="340">
        <f t="shared" si="101"/>
        <v>28.5</v>
      </c>
      <c r="AN1110" s="73">
        <f t="shared" si="99"/>
        <v>2</v>
      </c>
    </row>
    <row r="1111" spans="21:40" ht="12.75" customHeight="1" x14ac:dyDescent="0.2">
      <c r="U1111" s="108">
        <f>+II2Ext!A48</f>
        <v>0</v>
      </c>
      <c r="V1111" s="113">
        <f>IF(II2Ext!$H$32="M",AN1110+U1111,AN1153+U1111)</f>
        <v>2</v>
      </c>
      <c r="W1111" s="369">
        <f t="shared" si="102"/>
        <v>30</v>
      </c>
      <c r="X1111" s="341">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71">
        <f>ROUNDDOWN(II2Ext!$H$30*AF1112/500,1)*5</f>
        <v>28</v>
      </c>
      <c r="AM1111" s="340">
        <f t="shared" si="101"/>
        <v>26.5</v>
      </c>
      <c r="AN1111" s="63">
        <f t="shared" si="99"/>
        <v>2</v>
      </c>
    </row>
    <row r="1112" spans="21:40" ht="12.75" customHeight="1" x14ac:dyDescent="0.2">
      <c r="U1112" s="108">
        <f>+II2Ext!A49</f>
        <v>0</v>
      </c>
      <c r="V1112" s="111">
        <f>IF(II2Ext!$H$32="M",AN1111+U1112,AN1154+U1112)</f>
        <v>2</v>
      </c>
      <c r="W1112" s="368">
        <f t="shared" si="102"/>
        <v>28</v>
      </c>
      <c r="X1112" s="341">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71">
        <f>ROUNDDOWN(II2Ext!$H$30*AF1113/500,1)*5</f>
        <v>26</v>
      </c>
      <c r="AM1112" s="340">
        <f t="shared" si="101"/>
        <v>24.5</v>
      </c>
      <c r="AN1112" s="63">
        <f t="shared" si="99"/>
        <v>2</v>
      </c>
    </row>
    <row r="1113" spans="21:40" ht="12.75" customHeight="1" x14ac:dyDescent="0.2">
      <c r="U1113" s="108">
        <f>+II2Ext!A50</f>
        <v>0</v>
      </c>
      <c r="V1113" s="111">
        <f>IF(II2Ext!$H$32="M",AN1112+U1113,AN1155+U1113)</f>
        <v>2</v>
      </c>
      <c r="W1113" s="368">
        <f t="shared" si="102"/>
        <v>26</v>
      </c>
      <c r="X1113" s="341">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71">
        <f>ROUNDDOWN(II2Ext!$H$30*AF1114/500,1)*5</f>
        <v>24</v>
      </c>
      <c r="AM1113" s="340">
        <f t="shared" si="101"/>
        <v>22.5</v>
      </c>
      <c r="AN1113" s="73">
        <f t="shared" si="99"/>
        <v>2</v>
      </c>
    </row>
    <row r="1114" spans="21:40" ht="12.75" customHeight="1" x14ac:dyDescent="0.2">
      <c r="U1114" s="108">
        <f>+II2Ext!A51</f>
        <v>0</v>
      </c>
      <c r="V1114" s="111">
        <f>IF(II2Ext!$H$32="M",AN1113+U1114,AN1156+U1114)</f>
        <v>2</v>
      </c>
      <c r="W1114" s="369">
        <f t="shared" si="102"/>
        <v>24</v>
      </c>
      <c r="X1114" s="341">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71">
        <f>ROUNDDOWN(II2Ext!$H$30*AF1115/500,1)*5</f>
        <v>22</v>
      </c>
      <c r="AM1114" s="340">
        <f t="shared" si="101"/>
        <v>20.5</v>
      </c>
      <c r="AN1114" s="63">
        <f t="shared" si="99"/>
        <v>2</v>
      </c>
    </row>
    <row r="1115" spans="21:40" ht="12.75" customHeight="1" x14ac:dyDescent="0.2">
      <c r="U1115" s="108">
        <f>+II2Ext!A52</f>
        <v>0</v>
      </c>
      <c r="V1115" s="110">
        <f>IF(II2Ext!$H$32="M",AN1114+U1115,AN1157+U1115)</f>
        <v>2</v>
      </c>
      <c r="W1115" s="368">
        <f t="shared" si="102"/>
        <v>22</v>
      </c>
      <c r="X1115" s="341">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71">
        <f>ROUNDDOWN(II2Ext!$H$30*AF1116/500,1)*5</f>
        <v>20</v>
      </c>
      <c r="AM1115" s="340">
        <f t="shared" si="101"/>
        <v>18.5</v>
      </c>
      <c r="AN1115" s="63">
        <f t="shared" si="99"/>
        <v>2</v>
      </c>
    </row>
    <row r="1116" spans="21:40" ht="12.75" customHeight="1" x14ac:dyDescent="0.2">
      <c r="U1116" s="108">
        <f>+II2Ext!A53</f>
        <v>0</v>
      </c>
      <c r="V1116" s="111">
        <f>IF(II2Ext!$H$32="M",AN1115+U1116,AN1158+U1116)</f>
        <v>2</v>
      </c>
      <c r="W1116" s="368">
        <f t="shared" si="102"/>
        <v>20</v>
      </c>
      <c r="X1116" s="341">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71">
        <f>ROUNDDOWN(II2Ext!$H$30*AF1117/500,1)*5</f>
        <v>18</v>
      </c>
      <c r="AM1116" s="340">
        <f t="shared" si="101"/>
        <v>16.5</v>
      </c>
      <c r="AN1116" s="73">
        <f t="shared" si="99"/>
        <v>2</v>
      </c>
    </row>
    <row r="1117" spans="21:40" ht="12.75" customHeight="1" x14ac:dyDescent="0.2">
      <c r="U1117" s="108">
        <f>+II2Ext!A54</f>
        <v>0</v>
      </c>
      <c r="V1117" s="113">
        <f>IF(II2Ext!$H$32="M",AN1116+U1117,AN1159+U1117)</f>
        <v>2</v>
      </c>
      <c r="W1117" s="369">
        <f t="shared" si="102"/>
        <v>18</v>
      </c>
      <c r="X1117" s="341">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71">
        <f>ROUNDDOWN(II2Ext!$H$30*AF1118/500,1)*5</f>
        <v>16</v>
      </c>
      <c r="AM1117" s="340">
        <f t="shared" si="101"/>
        <v>13.5</v>
      </c>
      <c r="AN1117" s="63">
        <f t="shared" si="99"/>
        <v>3</v>
      </c>
    </row>
    <row r="1118" spans="21:40" ht="12.75" customHeight="1" x14ac:dyDescent="0.2">
      <c r="U1118" s="108">
        <f>+II2Ext!A55</f>
        <v>0</v>
      </c>
      <c r="V1118" s="110">
        <f>IF(II2Ext!$H$32="M",AN1117+U1118,AN1160+U1118)</f>
        <v>3</v>
      </c>
      <c r="W1118" s="368">
        <f t="shared" si="102"/>
        <v>16</v>
      </c>
      <c r="X1118" s="341">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71">
        <f>ROUNDDOWN(II2Ext!$H$30*AF1119/500,1)*5</f>
        <v>13</v>
      </c>
      <c r="AM1118" s="340">
        <f t="shared" si="101"/>
        <v>11</v>
      </c>
      <c r="AN1118" s="63">
        <f t="shared" si="99"/>
        <v>2.5</v>
      </c>
    </row>
    <row r="1119" spans="21:40" ht="12.75" customHeight="1" x14ac:dyDescent="0.2">
      <c r="U1119" s="108">
        <f>+II2Ext!A56</f>
        <v>0</v>
      </c>
      <c r="V1119" s="111">
        <f>IF(II2Ext!$H$32="M",AN1118+U1119,AN1161+U1119)</f>
        <v>2.5</v>
      </c>
      <c r="W1119" s="368">
        <f t="shared" si="102"/>
        <v>13</v>
      </c>
      <c r="X1119" s="341">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71">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9">
        <f t="shared" si="102"/>
        <v>10.5</v>
      </c>
      <c r="X1120" s="341">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2">
        <f t="shared" si="102"/>
        <v>7.5</v>
      </c>
      <c r="X1121" s="350">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7">
        <f t="shared" ref="V1124:V1139" si="104">+X1124</f>
        <v>0</v>
      </c>
      <c r="W1124" s="347">
        <f>+W1121</f>
        <v>7.5</v>
      </c>
      <c r="X1124" s="347">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7">
        <f t="shared" si="104"/>
        <v>8</v>
      </c>
      <c r="W1125" s="347">
        <f>+W1120</f>
        <v>10.5</v>
      </c>
      <c r="X1125" s="347">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7">
        <f t="shared" si="104"/>
        <v>11</v>
      </c>
      <c r="W1126" s="347">
        <f>+W1119</f>
        <v>13</v>
      </c>
      <c r="X1126" s="347">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7">
        <f t="shared" si="104"/>
        <v>13.5</v>
      </c>
      <c r="W1127" s="347">
        <f>+W1118</f>
        <v>16</v>
      </c>
      <c r="X1127" s="347">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7">
        <f t="shared" si="104"/>
        <v>16.5</v>
      </c>
      <c r="W1128" s="347">
        <f>+W1117</f>
        <v>18</v>
      </c>
      <c r="X1128" s="347">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7">
        <f t="shared" si="104"/>
        <v>18.5</v>
      </c>
      <c r="W1129" s="347">
        <f>+W1116</f>
        <v>20</v>
      </c>
      <c r="X1129" s="347">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7">
        <f t="shared" si="104"/>
        <v>20.5</v>
      </c>
      <c r="W1130" s="347">
        <f>+W1115</f>
        <v>22</v>
      </c>
      <c r="X1130" s="347">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7">
        <f t="shared" si="104"/>
        <v>22.5</v>
      </c>
      <c r="W1131" s="347">
        <f>+W1114</f>
        <v>24</v>
      </c>
      <c r="X1131" s="347">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7">
        <f t="shared" si="104"/>
        <v>24.5</v>
      </c>
      <c r="W1132" s="347">
        <f>+W1113</f>
        <v>26</v>
      </c>
      <c r="X1132" s="347">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7">
        <f t="shared" si="104"/>
        <v>26.5</v>
      </c>
      <c r="W1133" s="347">
        <f>+W1112</f>
        <v>28</v>
      </c>
      <c r="X1133" s="347">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7">
        <f t="shared" si="104"/>
        <v>28.5</v>
      </c>
      <c r="W1134" s="347">
        <f>+W1111</f>
        <v>30</v>
      </c>
      <c r="X1134" s="347">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7">
        <f t="shared" si="104"/>
        <v>30.5</v>
      </c>
      <c r="W1135" s="347">
        <f>+W1110</f>
        <v>32</v>
      </c>
      <c r="X1135" s="347">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7">
        <f t="shared" si="104"/>
        <v>32.5</v>
      </c>
      <c r="W1136" s="347">
        <f>+W1109</f>
        <v>34</v>
      </c>
      <c r="X1136" s="347">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7">
        <f t="shared" si="104"/>
        <v>34.5</v>
      </c>
      <c r="W1137" s="347">
        <f>+W1108</f>
        <v>36</v>
      </c>
      <c r="X1137" s="347">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7">
        <f t="shared" si="104"/>
        <v>36.5</v>
      </c>
      <c r="W1138" s="347">
        <f>+W1107</f>
        <v>38</v>
      </c>
      <c r="X1138" s="347">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7">
        <f t="shared" si="104"/>
        <v>38.5</v>
      </c>
      <c r="W1139" s="347">
        <f>+W1106</f>
        <v>40</v>
      </c>
      <c r="X1139" s="347">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8"/>
      <c r="V1144" s="363"/>
      <c r="W1144" s="580"/>
      <c r="X1144" s="580"/>
      <c r="Y1144" s="65"/>
      <c r="Z1144" s="580"/>
      <c r="AA1144" s="580"/>
      <c r="AB1144" s="46"/>
      <c r="AC1144" s="65"/>
      <c r="AD1144" s="57"/>
      <c r="AE1144" s="57"/>
      <c r="AF1144" s="60"/>
      <c r="AG1144" s="60"/>
      <c r="AH1144" s="52"/>
      <c r="AI1144" s="65"/>
      <c r="AJ1144" s="57"/>
      <c r="AK1144" s="65"/>
      <c r="AL1144" s="57"/>
      <c r="AM1144" s="57"/>
      <c r="AN1144" s="57"/>
    </row>
    <row r="1145" spans="21:40" ht="12.75" customHeight="1" x14ac:dyDescent="0.2">
      <c r="U1145" s="364"/>
      <c r="V1145" s="363"/>
      <c r="W1145" s="584"/>
      <c r="X1145" s="584"/>
      <c r="Y1145" s="65"/>
      <c r="Z1145" s="580"/>
      <c r="AA1145" s="580"/>
      <c r="AB1145" s="46"/>
      <c r="AC1145" s="49" t="s">
        <v>17</v>
      </c>
      <c r="AD1145" s="50" t="s">
        <v>32</v>
      </c>
      <c r="AE1145" s="51"/>
      <c r="AF1145" s="587" t="s">
        <v>41</v>
      </c>
      <c r="AG1145" s="588"/>
      <c r="AH1145" s="52"/>
      <c r="AI1145" s="49" t="s">
        <v>17</v>
      </c>
      <c r="AJ1145" s="50" t="s">
        <v>32</v>
      </c>
      <c r="AK1145" s="53"/>
      <c r="AL1145" s="578" t="s">
        <v>42</v>
      </c>
      <c r="AM1145" s="579"/>
      <c r="AN1145" s="54" t="s">
        <v>43</v>
      </c>
    </row>
    <row r="1146" spans="21:40" ht="12.75" customHeight="1" x14ac:dyDescent="0.2">
      <c r="U1146" s="365"/>
      <c r="V1146" s="363"/>
      <c r="W1146" s="348"/>
      <c r="X1146" s="348"/>
      <c r="Y1146" s="65"/>
      <c r="Z1146" s="580"/>
      <c r="AA1146" s="580"/>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3"/>
      <c r="W1147" s="348"/>
      <c r="X1147" s="348"/>
      <c r="Y1147" s="65"/>
      <c r="Z1147" s="348"/>
      <c r="AA1147" s="348"/>
      <c r="AB1147" s="46"/>
      <c r="AC1147" s="68"/>
      <c r="AD1147" s="69"/>
      <c r="AE1147" s="70"/>
      <c r="AF1147" s="76"/>
      <c r="AG1147" s="77"/>
      <c r="AH1147" s="65"/>
      <c r="AI1147" s="68"/>
      <c r="AJ1147" s="69"/>
      <c r="AK1147" s="70"/>
      <c r="AL1147" s="71"/>
      <c r="AM1147" s="72"/>
      <c r="AN1147" s="73"/>
    </row>
    <row r="1148" spans="21:40" ht="12.75" customHeight="1" x14ac:dyDescent="0.2">
      <c r="U1148" s="364"/>
      <c r="V1148" s="363"/>
      <c r="W1148" s="79"/>
      <c r="X1148" s="348"/>
      <c r="Y1148" s="65"/>
      <c r="Z1148" s="348"/>
      <c r="AA1148" s="348"/>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41">
        <f>AL1149+0.5</f>
        <v>38</v>
      </c>
      <c r="AN1148" s="63">
        <f t="shared" ref="AN1148:AN1162" si="106">IF(AM1148&gt;AL1148,"ALARM",AL1148-AL1149)</f>
        <v>2.5</v>
      </c>
    </row>
    <row r="1149" spans="21:40" ht="12.75" customHeight="1" x14ac:dyDescent="0.2">
      <c r="U1149" s="364"/>
      <c r="V1149" s="363"/>
      <c r="W1149" s="348"/>
      <c r="X1149" s="348"/>
      <c r="Y1149" s="65"/>
      <c r="Z1149" s="348"/>
      <c r="AA1149" s="348"/>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41">
        <f t="shared" ref="AM1149:AM1161" si="107">AL1150+0.5</f>
        <v>35.5</v>
      </c>
      <c r="AN1149" s="63">
        <f t="shared" si="106"/>
        <v>2.5</v>
      </c>
    </row>
    <row r="1150" spans="21:40" ht="12.75" customHeight="1" x14ac:dyDescent="0.2">
      <c r="U1150" s="364"/>
      <c r="V1150" s="363"/>
      <c r="W1150" s="348"/>
      <c r="X1150" s="348"/>
      <c r="Y1150" s="65"/>
      <c r="Z1150" s="348"/>
      <c r="AA1150" s="348"/>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41">
        <f t="shared" si="107"/>
        <v>33</v>
      </c>
      <c r="AN1150" s="73">
        <f t="shared" si="106"/>
        <v>2.5</v>
      </c>
    </row>
    <row r="1151" spans="21:40" ht="12.75" customHeight="1" x14ac:dyDescent="0.2">
      <c r="U1151" s="364"/>
      <c r="V1151" s="363"/>
      <c r="W1151" s="348"/>
      <c r="X1151" s="348"/>
      <c r="Y1151" s="65"/>
      <c r="Z1151" s="348"/>
      <c r="AA1151" s="348"/>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41">
        <f t="shared" si="107"/>
        <v>30.5</v>
      </c>
      <c r="AN1151" s="63">
        <f t="shared" si="106"/>
        <v>2.5</v>
      </c>
    </row>
    <row r="1152" spans="21:40" ht="12.75" customHeight="1" x14ac:dyDescent="0.2">
      <c r="U1152" s="364"/>
      <c r="V1152" s="363"/>
      <c r="W1152" s="348"/>
      <c r="X1152" s="348"/>
      <c r="Y1152" s="65"/>
      <c r="Z1152" s="348"/>
      <c r="AA1152" s="348"/>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41">
        <f t="shared" si="107"/>
        <v>28.5</v>
      </c>
      <c r="AN1152" s="63">
        <f t="shared" si="106"/>
        <v>2</v>
      </c>
    </row>
    <row r="1153" spans="21:40" ht="12.75" customHeight="1" x14ac:dyDescent="0.2">
      <c r="U1153" s="364"/>
      <c r="V1153" s="363"/>
      <c r="W1153" s="348"/>
      <c r="X1153" s="348"/>
      <c r="Y1153" s="65"/>
      <c r="Z1153" s="348"/>
      <c r="AA1153" s="348"/>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41">
        <f t="shared" si="107"/>
        <v>26</v>
      </c>
      <c r="AN1153" s="73">
        <f t="shared" si="106"/>
        <v>2.5</v>
      </c>
    </row>
    <row r="1154" spans="21:40" ht="12.75" customHeight="1" x14ac:dyDescent="0.2">
      <c r="U1154" s="364"/>
      <c r="V1154" s="363"/>
      <c r="W1154" s="348"/>
      <c r="X1154" s="348"/>
      <c r="Y1154" s="65"/>
      <c r="Z1154" s="348"/>
      <c r="AA1154" s="348"/>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41">
        <f t="shared" si="107"/>
        <v>24.5</v>
      </c>
      <c r="AN1154" s="63">
        <f t="shared" si="106"/>
        <v>1.5</v>
      </c>
    </row>
    <row r="1155" spans="21:40" ht="12.75" customHeight="1" x14ac:dyDescent="0.2">
      <c r="U1155" s="364"/>
      <c r="V1155" s="363"/>
      <c r="W1155" s="348"/>
      <c r="X1155" s="348"/>
      <c r="Y1155" s="65"/>
      <c r="Z1155" s="348"/>
      <c r="AA1155" s="348"/>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41">
        <f t="shared" si="107"/>
        <v>22.5</v>
      </c>
      <c r="AN1155" s="63">
        <f t="shared" si="106"/>
        <v>2</v>
      </c>
    </row>
    <row r="1156" spans="21:40" ht="12.75" customHeight="1" x14ac:dyDescent="0.2">
      <c r="U1156" s="364"/>
      <c r="V1156" s="363"/>
      <c r="W1156" s="348"/>
      <c r="X1156" s="348"/>
      <c r="Y1156" s="65"/>
      <c r="Z1156" s="348"/>
      <c r="AA1156" s="348"/>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41">
        <f t="shared" si="107"/>
        <v>21</v>
      </c>
      <c r="AN1156" s="73">
        <f t="shared" si="106"/>
        <v>1.5</v>
      </c>
    </row>
    <row r="1157" spans="21:40" ht="12.75" customHeight="1" x14ac:dyDescent="0.2">
      <c r="U1157" s="364"/>
      <c r="V1157" s="363"/>
      <c r="W1157" s="348"/>
      <c r="X1157" s="348"/>
      <c r="Y1157" s="65"/>
      <c r="Z1157" s="348"/>
      <c r="AA1157" s="348"/>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41">
        <f t="shared" si="107"/>
        <v>19.5</v>
      </c>
      <c r="AN1157" s="63">
        <f t="shared" si="106"/>
        <v>1.5</v>
      </c>
    </row>
    <row r="1158" spans="21:40" ht="12.75" customHeight="1" x14ac:dyDescent="0.2">
      <c r="U1158" s="364"/>
      <c r="V1158" s="363"/>
      <c r="W1158" s="348"/>
      <c r="X1158" s="348"/>
      <c r="Y1158" s="65"/>
      <c r="Z1158" s="348"/>
      <c r="AA1158" s="348"/>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41">
        <f t="shared" si="107"/>
        <v>18</v>
      </c>
      <c r="AN1158" s="63">
        <f t="shared" si="106"/>
        <v>1.5</v>
      </c>
    </row>
    <row r="1159" spans="21:40" ht="12.75" customHeight="1" x14ac:dyDescent="0.2">
      <c r="U1159" s="364"/>
      <c r="V1159" s="363"/>
      <c r="W1159" s="348"/>
      <c r="X1159" s="348"/>
      <c r="Y1159" s="65"/>
      <c r="Z1159" s="348"/>
      <c r="AA1159" s="348"/>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41">
        <f t="shared" si="107"/>
        <v>16.5</v>
      </c>
      <c r="AN1159" s="73">
        <f t="shared" si="106"/>
        <v>1.5</v>
      </c>
    </row>
    <row r="1160" spans="21:40" ht="12.75" customHeight="1" x14ac:dyDescent="0.2">
      <c r="U1160" s="364"/>
      <c r="V1160" s="363"/>
      <c r="W1160" s="348"/>
      <c r="X1160" s="348"/>
      <c r="Y1160" s="65"/>
      <c r="Z1160" s="348"/>
      <c r="AA1160" s="348"/>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41">
        <f t="shared" si="107"/>
        <v>13.5</v>
      </c>
      <c r="AN1160" s="63">
        <f t="shared" si="106"/>
        <v>3</v>
      </c>
    </row>
    <row r="1161" spans="21:40" ht="12.75" customHeight="1" x14ac:dyDescent="0.2">
      <c r="U1161" s="364"/>
      <c r="V1161" s="363"/>
      <c r="W1161" s="348"/>
      <c r="X1161" s="348"/>
      <c r="Y1161" s="65"/>
      <c r="Z1161" s="348"/>
      <c r="AA1161" s="348"/>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41">
        <f t="shared" si="107"/>
        <v>11</v>
      </c>
      <c r="AN1161" s="63">
        <f t="shared" si="106"/>
        <v>2.5</v>
      </c>
    </row>
    <row r="1162" spans="21:40" ht="12.75" customHeight="1" x14ac:dyDescent="0.2">
      <c r="U1162" s="364"/>
      <c r="V1162" s="363"/>
      <c r="W1162" s="348"/>
      <c r="X1162" s="363"/>
      <c r="Y1162" s="65"/>
      <c r="Z1162" s="348"/>
      <c r="AA1162" s="348"/>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9">
        <f>ROUNDUP(II2Ext!$H$30*(II2Ext!$H$34/500),1)*5</f>
        <v>8</v>
      </c>
      <c r="AN1162" s="73">
        <f t="shared" si="106"/>
        <v>3</v>
      </c>
    </row>
    <row r="1163" spans="21:40" ht="12.75" customHeight="1" thickBot="1" x14ac:dyDescent="0.25">
      <c r="U1163" s="363"/>
      <c r="V1163" s="363"/>
      <c r="W1163" s="348"/>
      <c r="X1163" s="348"/>
      <c r="Y1163" s="65"/>
      <c r="Z1163" s="348"/>
      <c r="AA1163" s="348"/>
      <c r="AB1163" s="46"/>
      <c r="AC1163" s="89">
        <v>6</v>
      </c>
      <c r="AD1163" s="90">
        <v>0</v>
      </c>
      <c r="AE1163" s="91"/>
      <c r="AF1163" s="96">
        <f>II2Ext!$H$34-0.1</f>
        <v>19.899999999999999</v>
      </c>
      <c r="AG1163" s="97">
        <v>0</v>
      </c>
      <c r="AH1163" s="65"/>
      <c r="AI1163" s="89">
        <v>6</v>
      </c>
      <c r="AJ1163" s="90">
        <v>0</v>
      </c>
      <c r="AK1163" s="91"/>
      <c r="AL1163" s="96">
        <f>AM1162-0.5</f>
        <v>7.5</v>
      </c>
      <c r="AM1163" s="350">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7" t="s">
        <v>80</v>
      </c>
      <c r="U1202" s="47"/>
      <c r="V1202" s="48"/>
      <c r="W1202" s="581" t="s">
        <v>39</v>
      </c>
      <c r="X1202" s="582"/>
      <c r="Y1202" s="591" t="s">
        <v>32</v>
      </c>
      <c r="Z1202" s="589" t="s">
        <v>40</v>
      </c>
      <c r="AA1202" s="590"/>
      <c r="AB1202" s="46"/>
      <c r="AC1202" s="49" t="s">
        <v>17</v>
      </c>
      <c r="AD1202" s="50" t="s">
        <v>32</v>
      </c>
      <c r="AE1202" s="51"/>
      <c r="AF1202" s="587" t="s">
        <v>41</v>
      </c>
      <c r="AG1202" s="588"/>
      <c r="AH1202" s="52"/>
      <c r="AI1202" s="49" t="s">
        <v>17</v>
      </c>
      <c r="AJ1202" s="50" t="s">
        <v>32</v>
      </c>
      <c r="AK1202" s="53"/>
      <c r="AL1202" s="578" t="s">
        <v>42</v>
      </c>
      <c r="AM1202" s="579"/>
      <c r="AN1202" s="54" t="s">
        <v>43</v>
      </c>
    </row>
    <row r="1203" spans="20:40" ht="12.75" customHeight="1" x14ac:dyDescent="0.2">
      <c r="U1203" s="55" t="s">
        <v>44</v>
      </c>
      <c r="V1203" s="41" t="s">
        <v>43</v>
      </c>
      <c r="W1203" s="583" t="s">
        <v>42</v>
      </c>
      <c r="X1203" s="584"/>
      <c r="Y1203" s="592"/>
      <c r="Z1203" s="585" t="s">
        <v>45</v>
      </c>
      <c r="AA1203" s="586"/>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92"/>
      <c r="Z1204" s="585" t="s">
        <v>49</v>
      </c>
      <c r="AA1204" s="586"/>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93"/>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40">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40">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71">
        <f>ROUNDDOWN(II3Ext!$H$30*AF1208/500,1)*5</f>
        <v>36</v>
      </c>
      <c r="AM1207" s="340">
        <f t="shared" si="110"/>
        <v>34.5</v>
      </c>
      <c r="AN1207" s="73">
        <f t="shared" si="108"/>
        <v>2</v>
      </c>
    </row>
    <row r="1208" spans="20:40" ht="12.75" customHeight="1" x14ac:dyDescent="0.2">
      <c r="U1208" s="108">
        <f>+II3Ext!A45</f>
        <v>0</v>
      </c>
      <c r="V1208" s="111">
        <f>IF(II3Ext!$H$32="M",AN1207+U1208,AN1250+U1208)</f>
        <v>2</v>
      </c>
      <c r="W1208" s="75">
        <f t="shared" si="111"/>
        <v>36</v>
      </c>
      <c r="X1208" s="340">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71">
        <f>ROUNDDOWN(II3Ext!$H$30*AF1209/500,1)*5</f>
        <v>34</v>
      </c>
      <c r="AM1208" s="340">
        <f t="shared" si="110"/>
        <v>32.5</v>
      </c>
      <c r="AN1208" s="63">
        <f t="shared" si="108"/>
        <v>2</v>
      </c>
    </row>
    <row r="1209" spans="20:40" ht="12.75" customHeight="1" x14ac:dyDescent="0.2">
      <c r="U1209" s="108">
        <f>+II3Ext!A46</f>
        <v>0</v>
      </c>
      <c r="V1209" s="110">
        <f>IF(II3Ext!$H$32="M",AN1208+U1209,AN1251+U1209)</f>
        <v>2</v>
      </c>
      <c r="W1209" s="56">
        <f t="shared" si="111"/>
        <v>34</v>
      </c>
      <c r="X1209" s="340">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71">
        <f>ROUNDDOWN(II3Ext!$H$30*AF1210/500,1)*5</f>
        <v>32</v>
      </c>
      <c r="AM1209" s="340">
        <f t="shared" si="110"/>
        <v>30.5</v>
      </c>
      <c r="AN1209" s="63">
        <f t="shared" si="108"/>
        <v>2</v>
      </c>
    </row>
    <row r="1210" spans="20:40" ht="12.75" customHeight="1" x14ac:dyDescent="0.2">
      <c r="U1210" s="108">
        <f>+II3Ext!A47</f>
        <v>0</v>
      </c>
      <c r="V1210" s="111">
        <f>IF(II3Ext!$H$32="M",AN1209+U1210,AN1252+U1210)</f>
        <v>2</v>
      </c>
      <c r="W1210" s="56">
        <f t="shared" si="111"/>
        <v>32</v>
      </c>
      <c r="X1210" s="340">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71">
        <f>ROUNDDOWN(II3Ext!$H$30*AF1211/500,1)*5</f>
        <v>30</v>
      </c>
      <c r="AM1210" s="340">
        <f t="shared" si="110"/>
        <v>28.5</v>
      </c>
      <c r="AN1210" s="73">
        <f t="shared" si="108"/>
        <v>2</v>
      </c>
    </row>
    <row r="1211" spans="20:40" ht="12.75" customHeight="1" x14ac:dyDescent="0.2">
      <c r="U1211" s="108">
        <f>+II3Ext!A48</f>
        <v>0</v>
      </c>
      <c r="V1211" s="113">
        <f>IF(II3Ext!$H$32="M",AN1210+U1211,AN1253+U1211)</f>
        <v>2</v>
      </c>
      <c r="W1211" s="75">
        <f t="shared" si="111"/>
        <v>30</v>
      </c>
      <c r="X1211" s="340">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71">
        <f>ROUNDDOWN(II3Ext!$H$30*AF1212/500,1)*5</f>
        <v>28</v>
      </c>
      <c r="AM1211" s="340">
        <f t="shared" si="110"/>
        <v>26.5</v>
      </c>
      <c r="AN1211" s="63">
        <f t="shared" si="108"/>
        <v>2</v>
      </c>
    </row>
    <row r="1212" spans="20:40" ht="12.75" customHeight="1" x14ac:dyDescent="0.2">
      <c r="U1212" s="108">
        <f>+II3Ext!A49</f>
        <v>0</v>
      </c>
      <c r="V1212" s="111">
        <f>IF(II3Ext!$H$32="M",AN1211+U1212,AN1254+U1212)</f>
        <v>2</v>
      </c>
      <c r="W1212" s="56">
        <f t="shared" si="111"/>
        <v>28</v>
      </c>
      <c r="X1212" s="340">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71">
        <f>ROUNDDOWN(II3Ext!$H$30*AF1213/500,1)*5</f>
        <v>26</v>
      </c>
      <c r="AM1212" s="340">
        <f t="shared" si="110"/>
        <v>24.5</v>
      </c>
      <c r="AN1212" s="63">
        <f t="shared" si="108"/>
        <v>2</v>
      </c>
    </row>
    <row r="1213" spans="20:40" ht="12.75" customHeight="1" x14ac:dyDescent="0.2">
      <c r="U1213" s="108">
        <f>+II3Ext!A50</f>
        <v>0</v>
      </c>
      <c r="V1213" s="111">
        <f>IF(II3Ext!$H$32="M",AN1212+U1213,AN1255+U1213)</f>
        <v>2</v>
      </c>
      <c r="W1213" s="56">
        <f t="shared" si="111"/>
        <v>26</v>
      </c>
      <c r="X1213" s="340">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71">
        <f>ROUNDDOWN(II3Ext!$H$30*AF1214/500,1)*5</f>
        <v>24</v>
      </c>
      <c r="AM1213" s="340">
        <f t="shared" si="110"/>
        <v>22.5</v>
      </c>
      <c r="AN1213" s="73">
        <f t="shared" si="108"/>
        <v>2</v>
      </c>
    </row>
    <row r="1214" spans="20:40" ht="12.75" customHeight="1" x14ac:dyDescent="0.2">
      <c r="U1214" s="108">
        <f>+II3Ext!A51</f>
        <v>0</v>
      </c>
      <c r="V1214" s="111">
        <f>IF(II3Ext!$H$32="M",AN1213+U1214,AN1256+U1214)</f>
        <v>2</v>
      </c>
      <c r="W1214" s="75">
        <f t="shared" si="111"/>
        <v>24</v>
      </c>
      <c r="X1214" s="340">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71">
        <f>ROUNDDOWN(II3Ext!$H$30*AF1215/500,1)*5</f>
        <v>22</v>
      </c>
      <c r="AM1214" s="340">
        <f t="shared" si="110"/>
        <v>20.5</v>
      </c>
      <c r="AN1214" s="63">
        <f t="shared" si="108"/>
        <v>2</v>
      </c>
    </row>
    <row r="1215" spans="20:40" ht="12.75" customHeight="1" x14ac:dyDescent="0.2">
      <c r="U1215" s="108">
        <f>+II3Ext!A52</f>
        <v>0</v>
      </c>
      <c r="V1215" s="110">
        <f>IF(II3Ext!$H$32="M",AN1214+U1215,AN1257+U1215)</f>
        <v>2</v>
      </c>
      <c r="W1215" s="56">
        <f t="shared" si="111"/>
        <v>22</v>
      </c>
      <c r="X1215" s="340">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71">
        <f>ROUNDDOWN(II3Ext!$H$30*AF1216/500,1)*5</f>
        <v>20</v>
      </c>
      <c r="AM1215" s="340">
        <f t="shared" si="110"/>
        <v>18.5</v>
      </c>
      <c r="AN1215" s="63">
        <f t="shared" si="108"/>
        <v>2</v>
      </c>
    </row>
    <row r="1216" spans="20:40" ht="12.75" customHeight="1" x14ac:dyDescent="0.2">
      <c r="U1216" s="108">
        <f>+II3Ext!A53</f>
        <v>0</v>
      </c>
      <c r="V1216" s="111">
        <f>IF(II3Ext!$H$32="M",AN1215+U1216,AN1258+U1216)</f>
        <v>2</v>
      </c>
      <c r="W1216" s="56">
        <f t="shared" si="111"/>
        <v>20</v>
      </c>
      <c r="X1216" s="340">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71">
        <f>ROUNDDOWN(II3Ext!$H$30*AF1217/500,1)*5</f>
        <v>18</v>
      </c>
      <c r="AM1216" s="340">
        <f t="shared" si="110"/>
        <v>16.5</v>
      </c>
      <c r="AN1216" s="73">
        <f t="shared" si="108"/>
        <v>2</v>
      </c>
    </row>
    <row r="1217" spans="21:40" ht="12.75" customHeight="1" x14ac:dyDescent="0.2">
      <c r="U1217" s="108">
        <f>+II3Ext!A54</f>
        <v>0</v>
      </c>
      <c r="V1217" s="113">
        <f>IF(II3Ext!$H$32="M",AN1216+U1217,AN1259+U1217)</f>
        <v>2</v>
      </c>
      <c r="W1217" s="75">
        <f t="shared" si="111"/>
        <v>18</v>
      </c>
      <c r="X1217" s="340">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71">
        <f>ROUNDDOWN(II3Ext!$H$30*AF1218/500,1)*5</f>
        <v>16</v>
      </c>
      <c r="AM1217" s="340">
        <f t="shared" si="110"/>
        <v>13.5</v>
      </c>
      <c r="AN1217" s="63">
        <f t="shared" si="108"/>
        <v>3</v>
      </c>
    </row>
    <row r="1218" spans="21:40" ht="12.75" customHeight="1" x14ac:dyDescent="0.2">
      <c r="U1218" s="108">
        <f>+II3Ext!A55</f>
        <v>0</v>
      </c>
      <c r="V1218" s="110">
        <f>IF(II3Ext!$H$32="M",AN1217+U1218,AN1260+U1218)</f>
        <v>3</v>
      </c>
      <c r="W1218" s="56">
        <f t="shared" si="111"/>
        <v>16</v>
      </c>
      <c r="X1218" s="340">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71">
        <f>ROUNDDOWN(II3Ext!$H$30*AF1219/500,1)*5</f>
        <v>13</v>
      </c>
      <c r="AM1218" s="340">
        <f t="shared" si="110"/>
        <v>11</v>
      </c>
      <c r="AN1218" s="63">
        <f t="shared" si="108"/>
        <v>2.5</v>
      </c>
    </row>
    <row r="1219" spans="21:40" ht="12.75" customHeight="1" x14ac:dyDescent="0.2">
      <c r="U1219" s="108">
        <f>+II3Ext!A56</f>
        <v>0</v>
      </c>
      <c r="V1219" s="111">
        <f>IF(II3Ext!$H$32="M",AN1218+U1219,AN1261+U1219)</f>
        <v>2.5</v>
      </c>
      <c r="W1219" s="56">
        <f t="shared" si="111"/>
        <v>13</v>
      </c>
      <c r="X1219" s="340">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71">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40">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7">
        <f t="shared" ref="V1224:V1239" si="113">+X1224</f>
        <v>0</v>
      </c>
      <c r="W1224" s="347">
        <f>+W1221</f>
        <v>7.5</v>
      </c>
      <c r="X1224" s="347">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7">
        <f t="shared" si="113"/>
        <v>8</v>
      </c>
      <c r="W1225" s="347">
        <f>+W1220</f>
        <v>10.5</v>
      </c>
      <c r="X1225" s="347">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7">
        <f t="shared" si="113"/>
        <v>11</v>
      </c>
      <c r="W1226" s="347">
        <f>+W1219</f>
        <v>13</v>
      </c>
      <c r="X1226" s="347">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7">
        <f t="shared" si="113"/>
        <v>13.5</v>
      </c>
      <c r="W1227" s="347">
        <f>+W1218</f>
        <v>16</v>
      </c>
      <c r="X1227" s="347">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7">
        <f t="shared" si="113"/>
        <v>16.5</v>
      </c>
      <c r="W1228" s="347">
        <f>+W1217</f>
        <v>18</v>
      </c>
      <c r="X1228" s="347">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7">
        <f t="shared" si="113"/>
        <v>18.5</v>
      </c>
      <c r="W1229" s="347">
        <f>+W1216</f>
        <v>20</v>
      </c>
      <c r="X1229" s="347">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7">
        <f t="shared" si="113"/>
        <v>20.5</v>
      </c>
      <c r="W1230" s="347">
        <f>+W1215</f>
        <v>22</v>
      </c>
      <c r="X1230" s="347">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7">
        <f t="shared" si="113"/>
        <v>22.5</v>
      </c>
      <c r="W1231" s="347">
        <f>+W1214</f>
        <v>24</v>
      </c>
      <c r="X1231" s="347">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7">
        <f t="shared" si="113"/>
        <v>24.5</v>
      </c>
      <c r="W1232" s="347">
        <f>+W1213</f>
        <v>26</v>
      </c>
      <c r="X1232" s="347">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7">
        <f t="shared" si="113"/>
        <v>26.5</v>
      </c>
      <c r="W1233" s="347">
        <f>+W1212</f>
        <v>28</v>
      </c>
      <c r="X1233" s="347">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7">
        <f t="shared" si="113"/>
        <v>28.5</v>
      </c>
      <c r="W1234" s="347">
        <f>+W1211</f>
        <v>30</v>
      </c>
      <c r="X1234" s="347">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7">
        <f t="shared" si="113"/>
        <v>30.5</v>
      </c>
      <c r="W1235" s="347">
        <f>+W1210</f>
        <v>32</v>
      </c>
      <c r="X1235" s="347">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7">
        <f t="shared" si="113"/>
        <v>32.5</v>
      </c>
      <c r="W1236" s="347">
        <f>+W1209</f>
        <v>34</v>
      </c>
      <c r="X1236" s="347">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7">
        <f t="shared" si="113"/>
        <v>34.5</v>
      </c>
      <c r="W1237" s="347">
        <f>+W1208</f>
        <v>36</v>
      </c>
      <c r="X1237" s="347">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7">
        <f t="shared" si="113"/>
        <v>36.5</v>
      </c>
      <c r="W1238" s="347">
        <f>+W1207</f>
        <v>38</v>
      </c>
      <c r="X1238" s="347">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7">
        <f t="shared" si="113"/>
        <v>38.5</v>
      </c>
      <c r="W1239" s="347">
        <f>+W1206</f>
        <v>40</v>
      </c>
      <c r="X1239" s="347">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8"/>
      <c r="V1244" s="363"/>
      <c r="W1244" s="580"/>
      <c r="X1244" s="580"/>
      <c r="Y1244" s="65"/>
      <c r="Z1244" s="580"/>
      <c r="AA1244" s="580"/>
      <c r="AB1244" s="46"/>
      <c r="AC1244" s="65"/>
      <c r="AD1244" s="57"/>
      <c r="AE1244" s="57"/>
      <c r="AF1244" s="60"/>
      <c r="AG1244" s="60"/>
      <c r="AH1244" s="52"/>
      <c r="AI1244" s="65"/>
      <c r="AJ1244" s="57"/>
      <c r="AK1244" s="65"/>
      <c r="AL1244" s="57"/>
      <c r="AM1244" s="57"/>
      <c r="AN1244" s="57"/>
    </row>
    <row r="1245" spans="21:40" ht="12.75" customHeight="1" x14ac:dyDescent="0.2">
      <c r="U1245" s="364"/>
      <c r="V1245" s="363"/>
      <c r="W1245" s="584"/>
      <c r="X1245" s="584"/>
      <c r="Y1245" s="65"/>
      <c r="Z1245" s="580"/>
      <c r="AA1245" s="580"/>
      <c r="AB1245" s="46"/>
      <c r="AC1245" s="49" t="s">
        <v>17</v>
      </c>
      <c r="AD1245" s="50" t="s">
        <v>32</v>
      </c>
      <c r="AE1245" s="51"/>
      <c r="AF1245" s="587" t="s">
        <v>41</v>
      </c>
      <c r="AG1245" s="588"/>
      <c r="AH1245" s="52"/>
      <c r="AI1245" s="49" t="s">
        <v>17</v>
      </c>
      <c r="AJ1245" s="50" t="s">
        <v>32</v>
      </c>
      <c r="AK1245" s="53"/>
      <c r="AL1245" s="578" t="s">
        <v>42</v>
      </c>
      <c r="AM1245" s="579"/>
      <c r="AN1245" s="54" t="s">
        <v>43</v>
      </c>
    </row>
    <row r="1246" spans="21:40" ht="12.75" customHeight="1" x14ac:dyDescent="0.2">
      <c r="U1246" s="365"/>
      <c r="V1246" s="363"/>
      <c r="W1246" s="348"/>
      <c r="X1246" s="348"/>
      <c r="Y1246" s="65"/>
      <c r="Z1246" s="580"/>
      <c r="AA1246" s="580"/>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3"/>
      <c r="W1247" s="348"/>
      <c r="X1247" s="348"/>
      <c r="Y1247" s="65"/>
      <c r="Z1247" s="348"/>
      <c r="AA1247" s="348"/>
      <c r="AB1247" s="46"/>
      <c r="AC1247" s="68"/>
      <c r="AD1247" s="69"/>
      <c r="AE1247" s="70"/>
      <c r="AF1247" s="76"/>
      <c r="AG1247" s="77"/>
      <c r="AH1247" s="65"/>
      <c r="AI1247" s="68"/>
      <c r="AJ1247" s="69"/>
      <c r="AK1247" s="70"/>
      <c r="AL1247" s="71"/>
      <c r="AM1247" s="72"/>
      <c r="AN1247" s="73"/>
    </row>
    <row r="1248" spans="21:40" ht="12.75" customHeight="1" x14ac:dyDescent="0.2">
      <c r="U1248" s="364"/>
      <c r="V1248" s="363"/>
      <c r="W1248" s="79"/>
      <c r="X1248" s="348"/>
      <c r="Y1248" s="65"/>
      <c r="Z1248" s="348"/>
      <c r="AA1248" s="348"/>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4"/>
      <c r="V1249" s="363"/>
      <c r="W1249" s="348"/>
      <c r="X1249" s="348"/>
      <c r="Y1249" s="65"/>
      <c r="Z1249" s="348"/>
      <c r="AA1249" s="348"/>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40">
        <f t="shared" ref="AM1249:AM1261" si="116">AL1250+0.5</f>
        <v>35.5</v>
      </c>
      <c r="AN1249" s="63">
        <f t="shared" si="115"/>
        <v>2.5</v>
      </c>
    </row>
    <row r="1250" spans="21:40" ht="12.75" customHeight="1" x14ac:dyDescent="0.2">
      <c r="U1250" s="364"/>
      <c r="V1250" s="363"/>
      <c r="W1250" s="348"/>
      <c r="X1250" s="348"/>
      <c r="Y1250" s="65"/>
      <c r="Z1250" s="348"/>
      <c r="AA1250" s="348"/>
      <c r="AB1250" s="46"/>
      <c r="AC1250" s="81" t="s">
        <v>22</v>
      </c>
      <c r="AD1250" s="69">
        <v>13</v>
      </c>
      <c r="AE1250" s="70"/>
      <c r="AF1250" s="82">
        <f>II3Ext!$H$35+24*(100-II3Ext!$H$35)/30</f>
        <v>88</v>
      </c>
      <c r="AG1250" s="83">
        <f t="shared" si="114"/>
        <v>82.1</v>
      </c>
      <c r="AH1250" s="65"/>
      <c r="AI1250" s="81" t="s">
        <v>22</v>
      </c>
      <c r="AJ1250" s="69">
        <v>13</v>
      </c>
      <c r="AK1250" s="70"/>
      <c r="AL1250" s="371">
        <f>ROUNDDOWN(II3Ext!$H$30*AF1250/500,1)*5</f>
        <v>35</v>
      </c>
      <c r="AM1250" s="340">
        <f t="shared" si="116"/>
        <v>33</v>
      </c>
      <c r="AN1250" s="73">
        <f t="shared" si="115"/>
        <v>2.5</v>
      </c>
    </row>
    <row r="1251" spans="21:40" ht="12.75" customHeight="1" x14ac:dyDescent="0.2">
      <c r="U1251" s="364"/>
      <c r="V1251" s="363"/>
      <c r="W1251" s="348"/>
      <c r="X1251" s="348"/>
      <c r="Y1251" s="65"/>
      <c r="Z1251" s="348"/>
      <c r="AA1251" s="348"/>
      <c r="AB1251" s="46"/>
      <c r="AC1251" s="78" t="s">
        <v>50</v>
      </c>
      <c r="AD1251" s="59">
        <v>12</v>
      </c>
      <c r="AE1251" s="65"/>
      <c r="AF1251" s="60">
        <f>II3Ext!$H$35+21*(100-II3Ext!$H$35)/30</f>
        <v>82</v>
      </c>
      <c r="AG1251" s="61">
        <f t="shared" si="114"/>
        <v>76.099999999999994</v>
      </c>
      <c r="AH1251" s="65"/>
      <c r="AI1251" s="78" t="s">
        <v>50</v>
      </c>
      <c r="AJ1251" s="59">
        <v>12</v>
      </c>
      <c r="AK1251" s="65"/>
      <c r="AL1251" s="371">
        <f>ROUNDDOWN(II3Ext!$H$30*AF1251/500,1)*5</f>
        <v>32.5</v>
      </c>
      <c r="AM1251" s="340">
        <f t="shared" si="116"/>
        <v>30.5</v>
      </c>
      <c r="AN1251" s="63">
        <f t="shared" si="115"/>
        <v>2.5</v>
      </c>
    </row>
    <row r="1252" spans="21:40" ht="12.75" customHeight="1" x14ac:dyDescent="0.2">
      <c r="U1252" s="364"/>
      <c r="V1252" s="363"/>
      <c r="W1252" s="348"/>
      <c r="X1252" s="348"/>
      <c r="Y1252" s="65"/>
      <c r="Z1252" s="348"/>
      <c r="AA1252" s="348"/>
      <c r="AB1252" s="46"/>
      <c r="AC1252" s="58">
        <v>2</v>
      </c>
      <c r="AD1252" s="59">
        <v>11</v>
      </c>
      <c r="AE1252" s="65"/>
      <c r="AF1252" s="60">
        <f>II3Ext!$H$35+18*(100-II3Ext!$H$35)/30</f>
        <v>76</v>
      </c>
      <c r="AG1252" s="61">
        <f t="shared" si="114"/>
        <v>70.099999999999994</v>
      </c>
      <c r="AH1252" s="65"/>
      <c r="AI1252" s="58">
        <v>2</v>
      </c>
      <c r="AJ1252" s="59">
        <v>11</v>
      </c>
      <c r="AK1252" s="65"/>
      <c r="AL1252" s="371">
        <f>ROUNDDOWN(II3Ext!$H$30*AF1252/500,1)*5</f>
        <v>30</v>
      </c>
      <c r="AM1252" s="340">
        <f t="shared" si="116"/>
        <v>28.5</v>
      </c>
      <c r="AN1252" s="63">
        <f t="shared" si="115"/>
        <v>2</v>
      </c>
    </row>
    <row r="1253" spans="21:40" ht="12.75" customHeight="1" x14ac:dyDescent="0.2">
      <c r="U1253" s="364"/>
      <c r="V1253" s="363"/>
      <c r="W1253" s="348"/>
      <c r="X1253" s="348"/>
      <c r="Y1253" s="65"/>
      <c r="Z1253" s="348"/>
      <c r="AA1253" s="348"/>
      <c r="AB1253" s="46"/>
      <c r="AC1253" s="81" t="s">
        <v>22</v>
      </c>
      <c r="AD1253" s="69">
        <v>10</v>
      </c>
      <c r="AE1253" s="70"/>
      <c r="AF1253" s="82">
        <f>II3Ext!$H$35+15*(100-II3Ext!$H$35)/30</f>
        <v>70</v>
      </c>
      <c r="AG1253" s="83">
        <f t="shared" si="114"/>
        <v>64.099999999999994</v>
      </c>
      <c r="AH1253" s="65"/>
      <c r="AI1253" s="81" t="s">
        <v>22</v>
      </c>
      <c r="AJ1253" s="69">
        <v>10</v>
      </c>
      <c r="AK1253" s="70"/>
      <c r="AL1253" s="371">
        <f>ROUNDDOWN(II3Ext!$H$30*AF1253/500,1)*5</f>
        <v>28</v>
      </c>
      <c r="AM1253" s="340">
        <f t="shared" si="116"/>
        <v>26</v>
      </c>
      <c r="AN1253" s="73">
        <f t="shared" si="115"/>
        <v>2.5</v>
      </c>
    </row>
    <row r="1254" spans="21:40" ht="12.75" customHeight="1" x14ac:dyDescent="0.2">
      <c r="U1254" s="364"/>
      <c r="V1254" s="363"/>
      <c r="W1254" s="348"/>
      <c r="X1254" s="348"/>
      <c r="Y1254" s="65"/>
      <c r="Z1254" s="348"/>
      <c r="AA1254" s="348"/>
      <c r="AB1254" s="46"/>
      <c r="AC1254" s="78" t="s">
        <v>50</v>
      </c>
      <c r="AD1254" s="59">
        <v>9</v>
      </c>
      <c r="AE1254" s="65"/>
      <c r="AF1254" s="60">
        <f>II3Ext!$H$35+12*(100-II3Ext!$H$35)/30</f>
        <v>64</v>
      </c>
      <c r="AG1254" s="61">
        <f t="shared" si="114"/>
        <v>60.1</v>
      </c>
      <c r="AH1254" s="65"/>
      <c r="AI1254" s="78" t="s">
        <v>50</v>
      </c>
      <c r="AJ1254" s="59">
        <v>9</v>
      </c>
      <c r="AK1254" s="65"/>
      <c r="AL1254" s="371">
        <f>ROUNDDOWN(II3Ext!$H$30*AF1254/500,1)*5</f>
        <v>25.5</v>
      </c>
      <c r="AM1254" s="340">
        <f t="shared" si="116"/>
        <v>24.5</v>
      </c>
      <c r="AN1254" s="63">
        <f t="shared" si="115"/>
        <v>1.5</v>
      </c>
    </row>
    <row r="1255" spans="21:40" ht="12.75" customHeight="1" x14ac:dyDescent="0.2">
      <c r="U1255" s="364"/>
      <c r="V1255" s="363"/>
      <c r="W1255" s="348"/>
      <c r="X1255" s="348"/>
      <c r="Y1255" s="65"/>
      <c r="Z1255" s="348"/>
      <c r="AA1255" s="348"/>
      <c r="AB1255" s="46"/>
      <c r="AC1255" s="58">
        <v>3</v>
      </c>
      <c r="AD1255" s="59">
        <v>8</v>
      </c>
      <c r="AE1255" s="65"/>
      <c r="AF1255" s="60">
        <f>II3Ext!$H$35+10*(100-II3Ext!$H$35)/30</f>
        <v>60</v>
      </c>
      <c r="AG1255" s="61">
        <f t="shared" si="114"/>
        <v>56.1</v>
      </c>
      <c r="AH1255" s="65"/>
      <c r="AI1255" s="58">
        <v>3</v>
      </c>
      <c r="AJ1255" s="59">
        <v>8</v>
      </c>
      <c r="AK1255" s="65"/>
      <c r="AL1255" s="371">
        <f>ROUNDDOWN(II3Ext!$H$30*AF1255/500,1)*5</f>
        <v>24</v>
      </c>
      <c r="AM1255" s="340">
        <f t="shared" si="116"/>
        <v>22.5</v>
      </c>
      <c r="AN1255" s="63">
        <f t="shared" si="115"/>
        <v>2</v>
      </c>
    </row>
    <row r="1256" spans="21:40" ht="12.75" customHeight="1" x14ac:dyDescent="0.2">
      <c r="U1256" s="364"/>
      <c r="V1256" s="363"/>
      <c r="W1256" s="348"/>
      <c r="X1256" s="348"/>
      <c r="Y1256" s="65"/>
      <c r="Z1256" s="348"/>
      <c r="AA1256" s="348"/>
      <c r="AB1256" s="46"/>
      <c r="AC1256" s="81" t="s">
        <v>22</v>
      </c>
      <c r="AD1256" s="69">
        <v>7</v>
      </c>
      <c r="AE1256" s="70"/>
      <c r="AF1256" s="82">
        <f>II3Ext!$H$35+8*(100-II3Ext!$H$35)/30</f>
        <v>56</v>
      </c>
      <c r="AG1256" s="83">
        <f t="shared" si="114"/>
        <v>52.1</v>
      </c>
      <c r="AH1256" s="65"/>
      <c r="AI1256" s="81" t="s">
        <v>22</v>
      </c>
      <c r="AJ1256" s="69">
        <v>7</v>
      </c>
      <c r="AK1256" s="70"/>
      <c r="AL1256" s="371">
        <f>ROUNDDOWN(II3Ext!$H$30*AF1256/500,1)*5</f>
        <v>22</v>
      </c>
      <c r="AM1256" s="340">
        <f t="shared" si="116"/>
        <v>21</v>
      </c>
      <c r="AN1256" s="73">
        <f t="shared" si="115"/>
        <v>1.5</v>
      </c>
    </row>
    <row r="1257" spans="21:40" ht="12.75" customHeight="1" x14ac:dyDescent="0.2">
      <c r="U1257" s="364"/>
      <c r="V1257" s="363"/>
      <c r="W1257" s="348"/>
      <c r="X1257" s="348"/>
      <c r="Y1257" s="65"/>
      <c r="Z1257" s="348"/>
      <c r="AA1257" s="348"/>
      <c r="AB1257" s="46"/>
      <c r="AC1257" s="78" t="s">
        <v>50</v>
      </c>
      <c r="AD1257" s="59">
        <v>6</v>
      </c>
      <c r="AE1257" s="65"/>
      <c r="AF1257" s="60">
        <f>II3Ext!$H$35+6*(100-II3Ext!$H$35)/30</f>
        <v>52</v>
      </c>
      <c r="AG1257" s="61">
        <f t="shared" si="114"/>
        <v>48.1</v>
      </c>
      <c r="AH1257" s="65"/>
      <c r="AI1257" s="78" t="s">
        <v>50</v>
      </c>
      <c r="AJ1257" s="59">
        <v>6</v>
      </c>
      <c r="AK1257" s="65"/>
      <c r="AL1257" s="371">
        <f>ROUNDDOWN(II3Ext!$H$30*AF1257/500,1)*5</f>
        <v>20.5</v>
      </c>
      <c r="AM1257" s="340">
        <f t="shared" si="116"/>
        <v>19.5</v>
      </c>
      <c r="AN1257" s="63">
        <f t="shared" si="115"/>
        <v>1.5</v>
      </c>
    </row>
    <row r="1258" spans="21:40" ht="12.75" customHeight="1" x14ac:dyDescent="0.2">
      <c r="U1258" s="364"/>
      <c r="V1258" s="363"/>
      <c r="W1258" s="348"/>
      <c r="X1258" s="348"/>
      <c r="Y1258" s="65"/>
      <c r="Z1258" s="348"/>
      <c r="AA1258" s="348"/>
      <c r="AB1258" s="46"/>
      <c r="AC1258" s="58">
        <v>4</v>
      </c>
      <c r="AD1258" s="59">
        <v>5</v>
      </c>
      <c r="AE1258" s="65"/>
      <c r="AF1258" s="60">
        <f>II3Ext!$H$35+4*(100-II3Ext!$H$35)/30</f>
        <v>48</v>
      </c>
      <c r="AG1258" s="61">
        <f t="shared" si="114"/>
        <v>44.1</v>
      </c>
      <c r="AH1258" s="65"/>
      <c r="AI1258" s="58">
        <v>4</v>
      </c>
      <c r="AJ1258" s="59">
        <v>5</v>
      </c>
      <c r="AK1258" s="65"/>
      <c r="AL1258" s="371">
        <f>ROUNDDOWN(II3Ext!$H$30*AF1258/500,1)*5</f>
        <v>19</v>
      </c>
      <c r="AM1258" s="340">
        <f t="shared" si="116"/>
        <v>18</v>
      </c>
      <c r="AN1258" s="63">
        <f t="shared" si="115"/>
        <v>1.5</v>
      </c>
    </row>
    <row r="1259" spans="21:40" ht="12.75" customHeight="1" x14ac:dyDescent="0.2">
      <c r="U1259" s="364"/>
      <c r="V1259" s="363"/>
      <c r="W1259" s="348"/>
      <c r="X1259" s="348"/>
      <c r="Y1259" s="65"/>
      <c r="Z1259" s="348"/>
      <c r="AA1259" s="348"/>
      <c r="AB1259" s="46"/>
      <c r="AC1259" s="81" t="s">
        <v>22</v>
      </c>
      <c r="AD1259" s="69">
        <v>4</v>
      </c>
      <c r="AE1259" s="70"/>
      <c r="AF1259" s="82">
        <f>II3Ext!$H$35+2*(100-II3Ext!$H$35)/30</f>
        <v>44</v>
      </c>
      <c r="AG1259" s="83">
        <f t="shared" si="114"/>
        <v>40.1</v>
      </c>
      <c r="AH1259" s="65"/>
      <c r="AI1259" s="81" t="s">
        <v>22</v>
      </c>
      <c r="AJ1259" s="69">
        <v>4</v>
      </c>
      <c r="AK1259" s="70"/>
      <c r="AL1259" s="371">
        <f>ROUNDDOWN(II3Ext!$H$30*AF1259/500,1)*5</f>
        <v>17.5</v>
      </c>
      <c r="AM1259" s="340">
        <f t="shared" si="116"/>
        <v>16.5</v>
      </c>
      <c r="AN1259" s="73">
        <f t="shared" si="115"/>
        <v>1.5</v>
      </c>
    </row>
    <row r="1260" spans="21:40" ht="12.75" customHeight="1" x14ac:dyDescent="0.2">
      <c r="U1260" s="364"/>
      <c r="V1260" s="363"/>
      <c r="W1260" s="348"/>
      <c r="X1260" s="348"/>
      <c r="Y1260" s="65"/>
      <c r="Z1260" s="348"/>
      <c r="AA1260" s="348"/>
      <c r="AB1260" s="46"/>
      <c r="AC1260" s="78" t="s">
        <v>50</v>
      </c>
      <c r="AD1260" s="59">
        <v>3</v>
      </c>
      <c r="AE1260" s="65"/>
      <c r="AF1260" s="60">
        <f>II3Ext!$H$35</f>
        <v>40</v>
      </c>
      <c r="AG1260" s="61">
        <f>AF1261+0.01</f>
        <v>33.343333333333334</v>
      </c>
      <c r="AH1260" s="65"/>
      <c r="AI1260" s="78" t="s">
        <v>50</v>
      </c>
      <c r="AJ1260" s="59">
        <v>3</v>
      </c>
      <c r="AK1260" s="65"/>
      <c r="AL1260" s="371">
        <f>ROUNDDOWN(II3Ext!$H$30*AF1260/500,1)*5</f>
        <v>16</v>
      </c>
      <c r="AM1260" s="340">
        <f t="shared" si="116"/>
        <v>13.5</v>
      </c>
      <c r="AN1260" s="63">
        <f t="shared" si="115"/>
        <v>3</v>
      </c>
    </row>
    <row r="1261" spans="21:40" ht="12.75" customHeight="1" x14ac:dyDescent="0.2">
      <c r="U1261" s="364"/>
      <c r="V1261" s="363"/>
      <c r="W1261" s="348"/>
      <c r="X1261" s="348"/>
      <c r="Y1261" s="65"/>
      <c r="Z1261" s="348"/>
      <c r="AA1261" s="348"/>
      <c r="AB1261" s="46"/>
      <c r="AC1261" s="58">
        <v>5</v>
      </c>
      <c r="AD1261" s="59">
        <v>2</v>
      </c>
      <c r="AE1261" s="65"/>
      <c r="AF1261" s="60">
        <f>AG1262+2*(AF1260-AG1262)/3</f>
        <v>33.333333333333336</v>
      </c>
      <c r="AG1261" s="61">
        <f>AF1262+0.01</f>
        <v>26.676666666666669</v>
      </c>
      <c r="AH1261" s="65"/>
      <c r="AI1261" s="58">
        <v>5</v>
      </c>
      <c r="AJ1261" s="59">
        <v>2</v>
      </c>
      <c r="AK1261" s="65"/>
      <c r="AL1261" s="371">
        <f>ROUNDDOWN(II3Ext!$H$30*AF1261/500,1)*5</f>
        <v>13</v>
      </c>
      <c r="AM1261" s="340">
        <f t="shared" si="116"/>
        <v>11</v>
      </c>
      <c r="AN1261" s="63">
        <f t="shared" si="115"/>
        <v>2.5</v>
      </c>
    </row>
    <row r="1262" spans="21:40" ht="12.75" customHeight="1" x14ac:dyDescent="0.2">
      <c r="U1262" s="364"/>
      <c r="V1262" s="363"/>
      <c r="W1262" s="348"/>
      <c r="X1262" s="363"/>
      <c r="Y1262" s="65"/>
      <c r="Z1262" s="348"/>
      <c r="AA1262" s="348"/>
      <c r="AB1262" s="46"/>
      <c r="AC1262" s="81" t="s">
        <v>22</v>
      </c>
      <c r="AD1262" s="69">
        <v>1</v>
      </c>
      <c r="AE1262" s="70"/>
      <c r="AF1262" s="82">
        <f>AG1262+(AF1260-AG1262)/3</f>
        <v>26.666666666666668</v>
      </c>
      <c r="AG1262" s="83">
        <f>II3Ext!$H$34</f>
        <v>20</v>
      </c>
      <c r="AH1262" s="65"/>
      <c r="AI1262" s="81" t="s">
        <v>22</v>
      </c>
      <c r="AJ1262" s="69">
        <v>1</v>
      </c>
      <c r="AK1262" s="70"/>
      <c r="AL1262" s="371">
        <f>ROUNDDOWN(II3Ext!$H$30*AF1262/500,1)*5</f>
        <v>10.5</v>
      </c>
      <c r="AM1262" s="72">
        <f>ROUNDUP(II3Ext!$H$30*(II3Ext!$H$34/500),1)*5</f>
        <v>8</v>
      </c>
      <c r="AN1262" s="73">
        <f t="shared" si="115"/>
        <v>3</v>
      </c>
    </row>
    <row r="1263" spans="21:40" ht="12.75" customHeight="1" thickBot="1" x14ac:dyDescent="0.25">
      <c r="U1263" s="363"/>
      <c r="V1263" s="363"/>
      <c r="W1263" s="348"/>
      <c r="X1263" s="348"/>
      <c r="Y1263" s="65"/>
      <c r="Z1263" s="348"/>
      <c r="AA1263" s="348"/>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7" t="s">
        <v>120</v>
      </c>
      <c r="U1302" s="47"/>
      <c r="V1302" s="48"/>
      <c r="W1302" s="581" t="s">
        <v>39</v>
      </c>
      <c r="X1302" s="582"/>
      <c r="Y1302" s="591" t="s">
        <v>32</v>
      </c>
      <c r="Z1302" s="589" t="s">
        <v>40</v>
      </c>
      <c r="AA1302" s="590"/>
      <c r="AB1302" s="362" t="s">
        <v>117</v>
      </c>
      <c r="AC1302" s="49" t="s">
        <v>17</v>
      </c>
      <c r="AD1302" s="50" t="s">
        <v>32</v>
      </c>
      <c r="AE1302" s="51"/>
      <c r="AF1302" s="587" t="s">
        <v>41</v>
      </c>
      <c r="AG1302" s="588"/>
      <c r="AH1302" s="52"/>
      <c r="AI1302" s="49" t="s">
        <v>17</v>
      </c>
      <c r="AJ1302" s="50" t="s">
        <v>32</v>
      </c>
      <c r="AK1302" s="53"/>
      <c r="AL1302" s="578" t="s">
        <v>42</v>
      </c>
      <c r="AM1302" s="579"/>
      <c r="AN1302" s="54" t="s">
        <v>43</v>
      </c>
      <c r="AO1302"/>
    </row>
    <row r="1303" spans="20:41" ht="12.75" customHeight="1" x14ac:dyDescent="0.2">
      <c r="U1303" s="55" t="s">
        <v>44</v>
      </c>
      <c r="V1303" s="41" t="s">
        <v>43</v>
      </c>
      <c r="W1303" s="583" t="s">
        <v>42</v>
      </c>
      <c r="X1303" s="584"/>
      <c r="Y1303" s="592"/>
      <c r="Z1303" s="585" t="s">
        <v>45</v>
      </c>
      <c r="AA1303" s="586"/>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92"/>
      <c r="Z1304" s="585" t="s">
        <v>49</v>
      </c>
      <c r="AA1304" s="586"/>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93"/>
      <c r="Z1305" s="115"/>
      <c r="AA1305" s="63"/>
      <c r="AB1305" s="65"/>
      <c r="AC1305" s="68"/>
      <c r="AD1305" s="69"/>
      <c r="AE1305" s="70"/>
      <c r="AF1305" s="76"/>
      <c r="AG1305" s="77"/>
      <c r="AH1305" s="65"/>
      <c r="AI1305" s="78" t="s">
        <v>50</v>
      </c>
      <c r="AJ1305" s="59">
        <v>15</v>
      </c>
      <c r="AK1305" s="65"/>
      <c r="AL1305" s="60">
        <f>II4Ext!$H$30</f>
        <v>40</v>
      </c>
      <c r="AM1305" s="341">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8">
        <f>II4Ext!$H$30</f>
        <v>40</v>
      </c>
      <c r="X1306" s="341">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41">
        <f t="shared" si="117"/>
        <v>36.5</v>
      </c>
      <c r="AN1306" s="63">
        <f t="shared" si="118"/>
        <v>2</v>
      </c>
      <c r="AO1306"/>
    </row>
    <row r="1307" spans="20:41" ht="12.75" customHeight="1" x14ac:dyDescent="0.2">
      <c r="U1307" s="108">
        <f>+II4Ext!A44</f>
        <v>0</v>
      </c>
      <c r="V1307" s="111">
        <f>IF(II4Ext!$H$32="M",AN1306+U1307,AN1349+U1307)</f>
        <v>2</v>
      </c>
      <c r="W1307" s="368">
        <f t="shared" ref="W1307:W1321" si="121">W1306-V1306</f>
        <v>38</v>
      </c>
      <c r="X1307" s="341">
        <f t="shared" si="119"/>
        <v>36.5</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41">
        <f t="shared" si="117"/>
        <v>34.5</v>
      </c>
      <c r="AN1307" s="73">
        <f t="shared" si="118"/>
        <v>2</v>
      </c>
      <c r="AO1307"/>
    </row>
    <row r="1308" spans="20:41" ht="12.75" customHeight="1" x14ac:dyDescent="0.2">
      <c r="U1308" s="108">
        <f>+II4Ext!A45</f>
        <v>0</v>
      </c>
      <c r="V1308" s="111">
        <f>IF(II4Ext!$H$32="M",AN1307+U1308,AN1350+U1308)</f>
        <v>2</v>
      </c>
      <c r="W1308" s="369">
        <f t="shared" si="121"/>
        <v>36</v>
      </c>
      <c r="X1308" s="341">
        <f t="shared" si="119"/>
        <v>34.5</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41">
        <f t="shared" si="117"/>
        <v>32.5</v>
      </c>
      <c r="AN1308" s="63">
        <f t="shared" si="118"/>
        <v>2</v>
      </c>
      <c r="AO1308"/>
    </row>
    <row r="1309" spans="20:41" ht="12.75" customHeight="1" x14ac:dyDescent="0.2">
      <c r="U1309" s="108">
        <f>+II4Ext!A46</f>
        <v>0</v>
      </c>
      <c r="V1309" s="110">
        <f>IF(II4Ext!$H$32="M",AN1308+U1309,AN1351+U1309)</f>
        <v>2</v>
      </c>
      <c r="W1309" s="368">
        <f t="shared" si="121"/>
        <v>34</v>
      </c>
      <c r="X1309" s="341">
        <f t="shared" si="119"/>
        <v>32.5</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41">
        <f t="shared" si="117"/>
        <v>30.5</v>
      </c>
      <c r="AN1309" s="63">
        <f t="shared" si="118"/>
        <v>2</v>
      </c>
      <c r="AO1309"/>
    </row>
    <row r="1310" spans="20:41" ht="12.75" customHeight="1" x14ac:dyDescent="0.2">
      <c r="U1310" s="108">
        <f>+II4Ext!A47</f>
        <v>0</v>
      </c>
      <c r="V1310" s="111">
        <f>IF(II4Ext!$H$32="M",AN1309+U1310,AN1352+U1310)</f>
        <v>2</v>
      </c>
      <c r="W1310" s="368">
        <f t="shared" si="121"/>
        <v>32</v>
      </c>
      <c r="X1310" s="341">
        <f t="shared" si="119"/>
        <v>30.5</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41">
        <f t="shared" si="117"/>
        <v>28.5</v>
      </c>
      <c r="AN1310" s="73">
        <f t="shared" si="118"/>
        <v>2</v>
      </c>
      <c r="AO1310"/>
    </row>
    <row r="1311" spans="20:41" ht="12.75" customHeight="1" x14ac:dyDescent="0.2">
      <c r="U1311" s="108">
        <f>+II4Ext!A48</f>
        <v>0</v>
      </c>
      <c r="V1311" s="113">
        <f>IF(II4Ext!$H$32="M",AN1310+U1311,AN1353+U1311)</f>
        <v>2</v>
      </c>
      <c r="W1311" s="369">
        <f t="shared" si="121"/>
        <v>30</v>
      </c>
      <c r="X1311" s="341">
        <f t="shared" si="119"/>
        <v>28.5</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41">
        <f t="shared" si="117"/>
        <v>26.5</v>
      </c>
      <c r="AN1311" s="63">
        <f t="shared" si="118"/>
        <v>2</v>
      </c>
      <c r="AO1311"/>
    </row>
    <row r="1312" spans="20:41" ht="12.75" customHeight="1" x14ac:dyDescent="0.2">
      <c r="U1312" s="108">
        <f>+II4Ext!A49</f>
        <v>0</v>
      </c>
      <c r="V1312" s="111">
        <f>IF(II4Ext!$H$32="M",AN1311+U1312,AN1354+U1312)</f>
        <v>2</v>
      </c>
      <c r="W1312" s="368">
        <f t="shared" si="121"/>
        <v>28</v>
      </c>
      <c r="X1312" s="341">
        <f t="shared" si="119"/>
        <v>26.5</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41">
        <f t="shared" si="117"/>
        <v>24.5</v>
      </c>
      <c r="AN1312" s="63">
        <f t="shared" si="118"/>
        <v>2</v>
      </c>
      <c r="AO1312"/>
    </row>
    <row r="1313" spans="20:41" ht="12.75" customHeight="1" x14ac:dyDescent="0.2">
      <c r="U1313" s="108">
        <f>+II4Ext!A50</f>
        <v>0</v>
      </c>
      <c r="V1313" s="111">
        <f>IF(II4Ext!$H$32="M",AN1312+U1313,AN1355+U1313)</f>
        <v>2</v>
      </c>
      <c r="W1313" s="368">
        <f t="shared" si="121"/>
        <v>26</v>
      </c>
      <c r="X1313" s="341">
        <f t="shared" si="119"/>
        <v>24.5</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41">
        <f t="shared" si="117"/>
        <v>22.5</v>
      </c>
      <c r="AN1313" s="73">
        <f t="shared" si="118"/>
        <v>2</v>
      </c>
      <c r="AO1313"/>
    </row>
    <row r="1314" spans="20:41" ht="12.75" customHeight="1" x14ac:dyDescent="0.2">
      <c r="U1314" s="108">
        <f>+II4Ext!A51</f>
        <v>0</v>
      </c>
      <c r="V1314" s="111">
        <f>IF(II4Ext!$H$32="M",AN1313+U1314,AN1356+U1314)</f>
        <v>2</v>
      </c>
      <c r="W1314" s="369">
        <f t="shared" si="121"/>
        <v>24</v>
      </c>
      <c r="X1314" s="341">
        <f t="shared" si="119"/>
        <v>22.5</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41">
        <f t="shared" si="117"/>
        <v>20.5</v>
      </c>
      <c r="AN1314" s="63">
        <f t="shared" si="118"/>
        <v>2</v>
      </c>
      <c r="AO1314"/>
    </row>
    <row r="1315" spans="20:41" ht="12.75" customHeight="1" x14ac:dyDescent="0.2">
      <c r="U1315" s="108">
        <f>+II4Ext!A52</f>
        <v>0</v>
      </c>
      <c r="V1315" s="110">
        <f>IF(II4Ext!$H$32="M",AN1314+U1315,AN1357+U1315)</f>
        <v>2</v>
      </c>
      <c r="W1315" s="368">
        <f t="shared" si="121"/>
        <v>22</v>
      </c>
      <c r="X1315" s="341">
        <f t="shared" si="119"/>
        <v>20.5</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41">
        <f t="shared" si="117"/>
        <v>18.5</v>
      </c>
      <c r="AN1315" s="63">
        <f t="shared" si="118"/>
        <v>2</v>
      </c>
      <c r="AO1315"/>
    </row>
    <row r="1316" spans="20:41" ht="12.75" customHeight="1" x14ac:dyDescent="0.2">
      <c r="U1316" s="108">
        <f>+II4Ext!A53</f>
        <v>0</v>
      </c>
      <c r="V1316" s="111">
        <f>IF(II4Ext!$H$32="M",AN1315+U1316,AN1358+U1316)</f>
        <v>2</v>
      </c>
      <c r="W1316" s="368">
        <f t="shared" si="121"/>
        <v>20</v>
      </c>
      <c r="X1316" s="341">
        <f t="shared" si="119"/>
        <v>18.5</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41">
        <f t="shared" si="117"/>
        <v>16.5</v>
      </c>
      <c r="AN1316" s="73">
        <f t="shared" si="118"/>
        <v>2</v>
      </c>
      <c r="AO1316"/>
    </row>
    <row r="1317" spans="20:41" ht="12.75" customHeight="1" x14ac:dyDescent="0.2">
      <c r="U1317" s="108">
        <f>+II4Ext!A54</f>
        <v>0</v>
      </c>
      <c r="V1317" s="113">
        <f>IF(II4Ext!$H$32="M",AN1316+U1317,AN1359+U1317)</f>
        <v>2</v>
      </c>
      <c r="W1317" s="369">
        <f t="shared" si="121"/>
        <v>18</v>
      </c>
      <c r="X1317" s="341">
        <f t="shared" si="119"/>
        <v>16.5</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41">
        <f t="shared" si="117"/>
        <v>13.5</v>
      </c>
      <c r="AN1317" s="63">
        <f t="shared" si="118"/>
        <v>3</v>
      </c>
      <c r="AO1317"/>
    </row>
    <row r="1318" spans="20:41" ht="12.75" customHeight="1" x14ac:dyDescent="0.2">
      <c r="U1318" s="108">
        <f>+II4Ext!A55</f>
        <v>0</v>
      </c>
      <c r="V1318" s="110">
        <f>IF(II4Ext!$H$32="M",AN1317+U1318,AN1360+U1318)</f>
        <v>3</v>
      </c>
      <c r="W1318" s="368">
        <f t="shared" si="121"/>
        <v>16</v>
      </c>
      <c r="X1318" s="341">
        <f t="shared" si="119"/>
        <v>13.5</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41">
        <f t="shared" si="117"/>
        <v>11</v>
      </c>
      <c r="AN1318" s="63">
        <f t="shared" si="118"/>
        <v>2.5</v>
      </c>
      <c r="AO1318"/>
    </row>
    <row r="1319" spans="20:41" ht="12.75" customHeight="1" x14ac:dyDescent="0.2">
      <c r="U1319" s="108">
        <f>+II4Ext!A56</f>
        <v>0</v>
      </c>
      <c r="V1319" s="111">
        <f>IF(II4Ext!$H$32="M",AN1318+U1319,AN1361+U1319)</f>
        <v>2.5</v>
      </c>
      <c r="W1319" s="368">
        <f t="shared" si="121"/>
        <v>13</v>
      </c>
      <c r="X1319" s="341">
        <f t="shared" si="119"/>
        <v>11</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41">
        <f>ROUNDUP(II4Ext!$H$30*(II4Ext!$H$34/500),1)*5</f>
        <v>8</v>
      </c>
      <c r="AN1319" s="73">
        <f t="shared" si="118"/>
        <v>3</v>
      </c>
      <c r="AO1319"/>
    </row>
    <row r="1320" spans="20:41" ht="12.75" customHeight="1" thickBot="1" x14ac:dyDescent="0.25">
      <c r="U1320" s="108">
        <f>+II4Ext!A57</f>
        <v>0</v>
      </c>
      <c r="V1320" s="113">
        <f>IF(II4Ext!$H$32="M",AN1319+U1320,AN1362+U1320)</f>
        <v>3</v>
      </c>
      <c r="W1320" s="369">
        <f t="shared" si="121"/>
        <v>10.5</v>
      </c>
      <c r="X1320" s="341">
        <f t="shared" si="119"/>
        <v>8</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50">
        <v>0</v>
      </c>
      <c r="AN1320" s="94">
        <f>IF(AM1320&gt;AM1319,"ALARM",AL1320)</f>
        <v>7.5</v>
      </c>
      <c r="AO1320"/>
    </row>
    <row r="1321" spans="20:41" ht="12.75" customHeight="1" thickBot="1" x14ac:dyDescent="0.25">
      <c r="U1321" s="43" t="s">
        <v>51</v>
      </c>
      <c r="V1321" s="112">
        <f>IF(II4Ext!$H$32="M",+W1321,W1363)</f>
        <v>7.5</v>
      </c>
      <c r="W1321" s="372">
        <f t="shared" si="121"/>
        <v>7.5</v>
      </c>
      <c r="X1321" s="350">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8" t="s">
        <v>119</v>
      </c>
      <c r="V1324" s="347">
        <f t="shared" ref="V1324:V1339" si="122">+X1324</f>
        <v>0</v>
      </c>
      <c r="W1324" s="347">
        <f>+W1321</f>
        <v>7.5</v>
      </c>
      <c r="X1324" s="347">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7">
        <f t="shared" si="122"/>
        <v>8</v>
      </c>
      <c r="W1325" s="347">
        <f>+W1320</f>
        <v>10.5</v>
      </c>
      <c r="X1325" s="347">
        <f>+X1320</f>
        <v>8</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7">
        <f t="shared" si="122"/>
        <v>11</v>
      </c>
      <c r="W1326" s="347">
        <f>+W1319</f>
        <v>13</v>
      </c>
      <c r="X1326" s="347">
        <f>+X1319</f>
        <v>11</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7">
        <f t="shared" si="122"/>
        <v>13.5</v>
      </c>
      <c r="W1327" s="347">
        <f>+W1318</f>
        <v>16</v>
      </c>
      <c r="X1327" s="347">
        <f>+X1318</f>
        <v>13.5</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7">
        <f t="shared" si="122"/>
        <v>16.5</v>
      </c>
      <c r="W1328" s="347">
        <f>+W1317</f>
        <v>18</v>
      </c>
      <c r="X1328" s="347">
        <f>+X1317</f>
        <v>16.5</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7">
        <f t="shared" si="122"/>
        <v>18.5</v>
      </c>
      <c r="W1329" s="347">
        <f>+W1316</f>
        <v>20</v>
      </c>
      <c r="X1329" s="347">
        <f>+X1316</f>
        <v>18.5</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7">
        <f t="shared" si="122"/>
        <v>20.5</v>
      </c>
      <c r="W1330" s="347">
        <f>+W1315</f>
        <v>22</v>
      </c>
      <c r="X1330" s="347">
        <f>+X1315</f>
        <v>20.5</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7">
        <f t="shared" si="122"/>
        <v>22.5</v>
      </c>
      <c r="W1331" s="347">
        <f>+W1314</f>
        <v>24</v>
      </c>
      <c r="X1331" s="347">
        <f>+X1314</f>
        <v>22.5</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7">
        <f t="shared" si="122"/>
        <v>24.5</v>
      </c>
      <c r="W1332" s="347">
        <f>+W1313</f>
        <v>26</v>
      </c>
      <c r="X1332" s="347">
        <f>+X1313</f>
        <v>24.5</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7">
        <f t="shared" si="122"/>
        <v>26.5</v>
      </c>
      <c r="W1333" s="347">
        <f>+W1312</f>
        <v>28</v>
      </c>
      <c r="X1333" s="347">
        <f>+X1312</f>
        <v>26.5</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7">
        <f t="shared" si="122"/>
        <v>28.5</v>
      </c>
      <c r="W1334" s="347">
        <f>+W1311</f>
        <v>30</v>
      </c>
      <c r="X1334" s="347">
        <f>+X1311</f>
        <v>28.5</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7">
        <f t="shared" si="122"/>
        <v>30.5</v>
      </c>
      <c r="W1335" s="347">
        <f>+W1310</f>
        <v>32</v>
      </c>
      <c r="X1335" s="347">
        <f>+X1310</f>
        <v>30.5</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7">
        <f t="shared" si="122"/>
        <v>32.5</v>
      </c>
      <c r="W1336" s="347">
        <f>+W1309</f>
        <v>34</v>
      </c>
      <c r="X1336" s="347">
        <f>+X1309</f>
        <v>32.5</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7">
        <f t="shared" si="122"/>
        <v>34.5</v>
      </c>
      <c r="W1337" s="347">
        <f>+W1308</f>
        <v>36</v>
      </c>
      <c r="X1337" s="347">
        <f>+X1308</f>
        <v>34.5</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7">
        <f t="shared" si="122"/>
        <v>36.5</v>
      </c>
      <c r="W1338" s="347">
        <f>+W1307</f>
        <v>38</v>
      </c>
      <c r="X1338" s="347">
        <f>+X1307</f>
        <v>36.5</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7">
        <f t="shared" si="122"/>
        <v>38.5</v>
      </c>
      <c r="W1339" s="347">
        <f>+W1306</f>
        <v>40</v>
      </c>
      <c r="X1339" s="347">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6"/>
      <c r="V1344" s="363"/>
      <c r="W1344" s="580"/>
      <c r="X1344" s="580"/>
      <c r="Y1344" s="65"/>
      <c r="Z1344" s="580"/>
      <c r="AA1344" s="580"/>
      <c r="AB1344" s="46"/>
      <c r="AC1344" s="65"/>
      <c r="AD1344" s="57"/>
      <c r="AE1344" s="57"/>
      <c r="AF1344" s="60"/>
      <c r="AG1344" s="60"/>
      <c r="AH1344" s="52"/>
      <c r="AI1344" s="65"/>
      <c r="AJ1344" s="57"/>
      <c r="AK1344" s="65"/>
      <c r="AL1344" s="57"/>
      <c r="AM1344" s="57"/>
      <c r="AN1344" s="57"/>
      <c r="AO1344"/>
    </row>
    <row r="1345" spans="21:41" ht="12.75" customHeight="1" x14ac:dyDescent="0.25">
      <c r="U1345" s="364"/>
      <c r="V1345" s="363"/>
      <c r="W1345" s="584"/>
      <c r="X1345" s="584"/>
      <c r="Y1345" s="65"/>
      <c r="Z1345" s="580"/>
      <c r="AA1345" s="580"/>
      <c r="AB1345" s="362" t="s">
        <v>118</v>
      </c>
      <c r="AC1345" s="49" t="s">
        <v>17</v>
      </c>
      <c r="AD1345" s="50" t="s">
        <v>32</v>
      </c>
      <c r="AE1345" s="51"/>
      <c r="AF1345" s="587" t="s">
        <v>41</v>
      </c>
      <c r="AG1345" s="588"/>
      <c r="AH1345" s="52"/>
      <c r="AI1345" s="49" t="s">
        <v>17</v>
      </c>
      <c r="AJ1345" s="50" t="s">
        <v>32</v>
      </c>
      <c r="AK1345" s="53"/>
      <c r="AL1345" s="578" t="s">
        <v>42</v>
      </c>
      <c r="AM1345" s="579"/>
      <c r="AN1345" s="54" t="s">
        <v>43</v>
      </c>
      <c r="AO1345"/>
    </row>
    <row r="1346" spans="21:41" ht="12.75" customHeight="1" x14ac:dyDescent="0.2">
      <c r="U1346" s="365"/>
      <c r="V1346" s="363"/>
      <c r="W1346" s="346"/>
      <c r="X1346" s="346"/>
      <c r="Y1346" s="65"/>
      <c r="Z1346" s="580"/>
      <c r="AA1346" s="580"/>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3"/>
      <c r="W1347" s="346"/>
      <c r="X1347" s="346"/>
      <c r="Y1347" s="65"/>
      <c r="Z1347" s="346"/>
      <c r="AA1347" s="346"/>
      <c r="AB1347" s="46"/>
      <c r="AC1347" s="68"/>
      <c r="AD1347" s="69"/>
      <c r="AE1347" s="70"/>
      <c r="AF1347" s="76"/>
      <c r="AG1347" s="77"/>
      <c r="AH1347" s="65"/>
      <c r="AI1347" s="68"/>
      <c r="AJ1347" s="69"/>
      <c r="AK1347" s="70"/>
      <c r="AL1347" s="71"/>
      <c r="AM1347" s="72"/>
      <c r="AN1347" s="73"/>
      <c r="AO1347"/>
    </row>
    <row r="1348" spans="21:41" ht="12.75" customHeight="1" x14ac:dyDescent="0.2">
      <c r="U1348" s="364"/>
      <c r="V1348" s="363"/>
      <c r="W1348" s="79"/>
      <c r="X1348" s="346"/>
      <c r="Y1348" s="65"/>
      <c r="Z1348" s="346"/>
      <c r="AA1348" s="346"/>
      <c r="AB1348" s="46"/>
      <c r="AC1348" s="78" t="s">
        <v>50</v>
      </c>
      <c r="AD1348" s="59">
        <v>15</v>
      </c>
      <c r="AE1348" s="65"/>
      <c r="AF1348" s="60">
        <f>II4Ext!$H$35+30*(100-II4Ext!$H$35)/30</f>
        <v>100</v>
      </c>
      <c r="AG1348" s="61">
        <f t="shared" ref="AG1348:AG1359" si="123">AF1349+0.1</f>
        <v>94.1</v>
      </c>
      <c r="AH1348" s="65"/>
      <c r="AI1348" s="78" t="s">
        <v>50</v>
      </c>
      <c r="AJ1348" s="59">
        <v>15</v>
      </c>
      <c r="AK1348" s="65"/>
      <c r="AL1348" s="366">
        <f>II4Ext!$H$30</f>
        <v>40</v>
      </c>
      <c r="AM1348" s="367">
        <f t="shared" ref="AM1348:AM1361" si="124">AL1349+0.5</f>
        <v>38</v>
      </c>
      <c r="AN1348" s="63">
        <f t="shared" ref="AN1348:AN1362" si="125">IF(AM1348&gt;AL1348,"ALARM",AL1348-AL1349)</f>
        <v>2.5</v>
      </c>
      <c r="AO1348"/>
    </row>
    <row r="1349" spans="21:41" ht="12.75" customHeight="1" x14ac:dyDescent="0.2">
      <c r="U1349" s="364"/>
      <c r="V1349" s="363"/>
      <c r="W1349" s="346"/>
      <c r="X1349" s="346"/>
      <c r="Y1349" s="65"/>
      <c r="Z1349" s="346"/>
      <c r="AA1349" s="346"/>
      <c r="AB1349" s="46"/>
      <c r="AC1349" s="58">
        <v>1</v>
      </c>
      <c r="AD1349" s="59">
        <v>14</v>
      </c>
      <c r="AE1349" s="65"/>
      <c r="AF1349" s="60">
        <f>II4Ext!$H$35+27*(100-II4Ext!$H$35)/30</f>
        <v>94</v>
      </c>
      <c r="AG1349" s="61">
        <f t="shared" si="123"/>
        <v>88.1</v>
      </c>
      <c r="AH1349" s="65"/>
      <c r="AI1349" s="58">
        <v>1</v>
      </c>
      <c r="AJ1349" s="59">
        <v>14</v>
      </c>
      <c r="AK1349" s="65"/>
      <c r="AL1349" s="368">
        <f>ROUNDDOWN(II4Ext!$H$30*AF1349/500,1)*5</f>
        <v>37.5</v>
      </c>
      <c r="AM1349" s="341">
        <f t="shared" si="124"/>
        <v>35.5</v>
      </c>
      <c r="AN1349" s="63">
        <f t="shared" si="125"/>
        <v>2.5</v>
      </c>
      <c r="AO1349"/>
    </row>
    <row r="1350" spans="21:41" ht="12.75" customHeight="1" x14ac:dyDescent="0.2">
      <c r="U1350" s="364"/>
      <c r="V1350" s="363"/>
      <c r="W1350" s="346"/>
      <c r="X1350" s="346"/>
      <c r="Y1350" s="65"/>
      <c r="Z1350" s="346"/>
      <c r="AA1350" s="346"/>
      <c r="AB1350" s="46"/>
      <c r="AC1350" s="81" t="s">
        <v>22</v>
      </c>
      <c r="AD1350" s="69">
        <v>13</v>
      </c>
      <c r="AE1350" s="70"/>
      <c r="AF1350" s="82">
        <f>II4Ext!$H$35+24*(100-II4Ext!$H$35)/30</f>
        <v>88</v>
      </c>
      <c r="AG1350" s="83">
        <f t="shared" si="123"/>
        <v>82.1</v>
      </c>
      <c r="AH1350" s="65"/>
      <c r="AI1350" s="81" t="s">
        <v>22</v>
      </c>
      <c r="AJ1350" s="69">
        <v>13</v>
      </c>
      <c r="AK1350" s="70"/>
      <c r="AL1350" s="369">
        <f>ROUNDDOWN(II4Ext!$H$30*AF1350/500,1)*5</f>
        <v>35</v>
      </c>
      <c r="AM1350" s="349">
        <f t="shared" si="124"/>
        <v>33</v>
      </c>
      <c r="AN1350" s="73">
        <f t="shared" si="125"/>
        <v>2.5</v>
      </c>
      <c r="AO1350"/>
    </row>
    <row r="1351" spans="21:41" ht="12.75" customHeight="1" x14ac:dyDescent="0.2">
      <c r="U1351" s="364"/>
      <c r="V1351" s="363"/>
      <c r="W1351" s="346"/>
      <c r="X1351" s="346"/>
      <c r="Y1351" s="65"/>
      <c r="Z1351" s="346"/>
      <c r="AA1351" s="346"/>
      <c r="AB1351" s="46"/>
      <c r="AC1351" s="78" t="s">
        <v>50</v>
      </c>
      <c r="AD1351" s="59">
        <v>12</v>
      </c>
      <c r="AE1351" s="65"/>
      <c r="AF1351" s="60">
        <f>II4Ext!$H$35+21*(100-II4Ext!$H$35)/30</f>
        <v>82</v>
      </c>
      <c r="AG1351" s="61">
        <f t="shared" si="123"/>
        <v>76.099999999999994</v>
      </c>
      <c r="AH1351" s="65"/>
      <c r="AI1351" s="78" t="s">
        <v>50</v>
      </c>
      <c r="AJ1351" s="59">
        <v>12</v>
      </c>
      <c r="AK1351" s="65"/>
      <c r="AL1351" s="366">
        <f>ROUNDDOWN(II4Ext!$H$30*AF1351/500,1)*5</f>
        <v>32.5</v>
      </c>
      <c r="AM1351" s="367">
        <f t="shared" si="124"/>
        <v>30.5</v>
      </c>
      <c r="AN1351" s="63">
        <f t="shared" si="125"/>
        <v>2.5</v>
      </c>
      <c r="AO1351"/>
    </row>
    <row r="1352" spans="21:41" ht="12.75" customHeight="1" x14ac:dyDescent="0.2">
      <c r="U1352" s="364"/>
      <c r="V1352" s="363"/>
      <c r="W1352" s="346"/>
      <c r="X1352" s="346"/>
      <c r="Y1352" s="65"/>
      <c r="Z1352" s="346"/>
      <c r="AA1352" s="346"/>
      <c r="AB1352" s="46"/>
      <c r="AC1352" s="58">
        <v>2</v>
      </c>
      <c r="AD1352" s="59">
        <v>11</v>
      </c>
      <c r="AE1352" s="65"/>
      <c r="AF1352" s="60">
        <f>II4Ext!$H$35+18*(100-II4Ext!$H$35)/30</f>
        <v>76</v>
      </c>
      <c r="AG1352" s="61">
        <f t="shared" si="123"/>
        <v>70.099999999999994</v>
      </c>
      <c r="AH1352" s="65"/>
      <c r="AI1352" s="58">
        <v>2</v>
      </c>
      <c r="AJ1352" s="59">
        <v>11</v>
      </c>
      <c r="AK1352" s="65"/>
      <c r="AL1352" s="368">
        <f>ROUNDDOWN(II4Ext!$H$30*AF1352/500,1)*5</f>
        <v>30</v>
      </c>
      <c r="AM1352" s="341">
        <f t="shared" si="124"/>
        <v>28.5</v>
      </c>
      <c r="AN1352" s="63">
        <f t="shared" si="125"/>
        <v>2</v>
      </c>
      <c r="AO1352"/>
    </row>
    <row r="1353" spans="21:41" ht="12.75" customHeight="1" x14ac:dyDescent="0.2">
      <c r="U1353" s="364"/>
      <c r="V1353" s="363"/>
      <c r="W1353" s="346"/>
      <c r="X1353" s="346"/>
      <c r="Y1353" s="65"/>
      <c r="Z1353" s="346"/>
      <c r="AA1353" s="346"/>
      <c r="AB1353" s="46"/>
      <c r="AC1353" s="81" t="s">
        <v>22</v>
      </c>
      <c r="AD1353" s="69">
        <v>10</v>
      </c>
      <c r="AE1353" s="70"/>
      <c r="AF1353" s="82">
        <f>II4Ext!$H$35+15*(100-II4Ext!$H$35)/30</f>
        <v>70</v>
      </c>
      <c r="AG1353" s="83">
        <f t="shared" si="123"/>
        <v>64.099999999999994</v>
      </c>
      <c r="AH1353" s="65"/>
      <c r="AI1353" s="81" t="s">
        <v>22</v>
      </c>
      <c r="AJ1353" s="69">
        <v>10</v>
      </c>
      <c r="AK1353" s="70"/>
      <c r="AL1353" s="369">
        <f>ROUNDDOWN(II4Ext!$H$30*AF1353/500,1)*5</f>
        <v>28</v>
      </c>
      <c r="AM1353" s="349">
        <f t="shared" si="124"/>
        <v>26</v>
      </c>
      <c r="AN1353" s="73">
        <f t="shared" si="125"/>
        <v>2.5</v>
      </c>
      <c r="AO1353"/>
    </row>
    <row r="1354" spans="21:41" ht="12.75" customHeight="1" x14ac:dyDescent="0.2">
      <c r="U1354" s="364"/>
      <c r="V1354" s="363"/>
      <c r="W1354" s="346"/>
      <c r="X1354" s="346"/>
      <c r="Y1354" s="65"/>
      <c r="Z1354" s="346"/>
      <c r="AA1354" s="346"/>
      <c r="AB1354" s="46"/>
      <c r="AC1354" s="78" t="s">
        <v>50</v>
      </c>
      <c r="AD1354" s="59">
        <v>9</v>
      </c>
      <c r="AE1354" s="65"/>
      <c r="AF1354" s="60">
        <f>II4Ext!$H$35+12*(100-II4Ext!$H$35)/30</f>
        <v>64</v>
      </c>
      <c r="AG1354" s="61">
        <f t="shared" si="123"/>
        <v>60.1</v>
      </c>
      <c r="AH1354" s="65"/>
      <c r="AI1354" s="78" t="s">
        <v>50</v>
      </c>
      <c r="AJ1354" s="59">
        <v>9</v>
      </c>
      <c r="AK1354" s="65"/>
      <c r="AL1354" s="366">
        <f>ROUNDDOWN(II4Ext!$H$30*AF1354/500,1)*5</f>
        <v>25.5</v>
      </c>
      <c r="AM1354" s="367">
        <f t="shared" si="124"/>
        <v>24.5</v>
      </c>
      <c r="AN1354" s="63">
        <f t="shared" si="125"/>
        <v>1.5</v>
      </c>
      <c r="AO1354"/>
    </row>
    <row r="1355" spans="21:41" ht="12.75" customHeight="1" x14ac:dyDescent="0.2">
      <c r="U1355" s="364"/>
      <c r="V1355" s="363"/>
      <c r="W1355" s="346"/>
      <c r="X1355" s="346"/>
      <c r="Y1355" s="65"/>
      <c r="Z1355" s="346"/>
      <c r="AA1355" s="346"/>
      <c r="AB1355" s="46"/>
      <c r="AC1355" s="58">
        <v>3</v>
      </c>
      <c r="AD1355" s="59">
        <v>8</v>
      </c>
      <c r="AE1355" s="65"/>
      <c r="AF1355" s="60">
        <f>II4Ext!$H$35+10*(100-II4Ext!$H$35)/30</f>
        <v>60</v>
      </c>
      <c r="AG1355" s="61">
        <f t="shared" si="123"/>
        <v>56.1</v>
      </c>
      <c r="AH1355" s="65"/>
      <c r="AI1355" s="58">
        <v>3</v>
      </c>
      <c r="AJ1355" s="59">
        <v>8</v>
      </c>
      <c r="AK1355" s="65"/>
      <c r="AL1355" s="368">
        <f>ROUNDDOWN(II4Ext!$H$30*AF1355/500,1)*5</f>
        <v>24</v>
      </c>
      <c r="AM1355" s="341">
        <f t="shared" si="124"/>
        <v>22.5</v>
      </c>
      <c r="AN1355" s="63">
        <f t="shared" si="125"/>
        <v>2</v>
      </c>
      <c r="AO1355"/>
    </row>
    <row r="1356" spans="21:41" ht="12.75" customHeight="1" x14ac:dyDescent="0.2">
      <c r="U1356" s="364"/>
      <c r="V1356" s="363"/>
      <c r="W1356" s="346"/>
      <c r="X1356" s="346"/>
      <c r="Y1356" s="65"/>
      <c r="Z1356" s="346"/>
      <c r="AA1356" s="346"/>
      <c r="AB1356" s="46"/>
      <c r="AC1356" s="81" t="s">
        <v>22</v>
      </c>
      <c r="AD1356" s="69">
        <v>7</v>
      </c>
      <c r="AE1356" s="70"/>
      <c r="AF1356" s="82">
        <f>II4Ext!$H$35+8*(100-II4Ext!$H$35)/30</f>
        <v>56</v>
      </c>
      <c r="AG1356" s="83">
        <f t="shared" si="123"/>
        <v>52.1</v>
      </c>
      <c r="AH1356" s="65"/>
      <c r="AI1356" s="81" t="s">
        <v>22</v>
      </c>
      <c r="AJ1356" s="69">
        <v>7</v>
      </c>
      <c r="AK1356" s="70"/>
      <c r="AL1356" s="369">
        <f>ROUNDDOWN(II4Ext!$H$30*AF1356/500,1)*5</f>
        <v>22</v>
      </c>
      <c r="AM1356" s="349">
        <f t="shared" si="124"/>
        <v>21</v>
      </c>
      <c r="AN1356" s="73">
        <f t="shared" si="125"/>
        <v>1.5</v>
      </c>
      <c r="AO1356"/>
    </row>
    <row r="1357" spans="21:41" ht="12.75" customHeight="1" x14ac:dyDescent="0.2">
      <c r="U1357" s="364"/>
      <c r="V1357" s="363"/>
      <c r="W1357" s="346"/>
      <c r="X1357" s="346"/>
      <c r="Y1357" s="65"/>
      <c r="Z1357" s="346"/>
      <c r="AA1357" s="346"/>
      <c r="AB1357" s="46"/>
      <c r="AC1357" s="78" t="s">
        <v>50</v>
      </c>
      <c r="AD1357" s="59">
        <v>6</v>
      </c>
      <c r="AE1357" s="65"/>
      <c r="AF1357" s="60">
        <f>II4Ext!$H$35+6*(100-II4Ext!$H$35)/30</f>
        <v>52</v>
      </c>
      <c r="AG1357" s="61">
        <f t="shared" si="123"/>
        <v>48.1</v>
      </c>
      <c r="AH1357" s="65"/>
      <c r="AI1357" s="78" t="s">
        <v>50</v>
      </c>
      <c r="AJ1357" s="59">
        <v>6</v>
      </c>
      <c r="AK1357" s="65"/>
      <c r="AL1357" s="366">
        <f>ROUNDDOWN(II4Ext!$H$30*AF1357/500,1)*5</f>
        <v>20.5</v>
      </c>
      <c r="AM1357" s="367">
        <f t="shared" si="124"/>
        <v>19.5</v>
      </c>
      <c r="AN1357" s="63">
        <f t="shared" si="125"/>
        <v>1.5</v>
      </c>
      <c r="AO1357"/>
    </row>
    <row r="1358" spans="21:41" ht="12.75" customHeight="1" x14ac:dyDescent="0.2">
      <c r="U1358" s="364"/>
      <c r="V1358" s="363"/>
      <c r="W1358" s="346"/>
      <c r="X1358" s="346"/>
      <c r="Y1358" s="65"/>
      <c r="Z1358" s="346"/>
      <c r="AA1358" s="346"/>
      <c r="AB1358" s="46"/>
      <c r="AC1358" s="58">
        <v>4</v>
      </c>
      <c r="AD1358" s="59">
        <v>5</v>
      </c>
      <c r="AE1358" s="65"/>
      <c r="AF1358" s="60">
        <f>II4Ext!$H$35+4*(100-II4Ext!$H$35)/30</f>
        <v>48</v>
      </c>
      <c r="AG1358" s="61">
        <f t="shared" si="123"/>
        <v>44.1</v>
      </c>
      <c r="AH1358" s="65"/>
      <c r="AI1358" s="58">
        <v>4</v>
      </c>
      <c r="AJ1358" s="59">
        <v>5</v>
      </c>
      <c r="AK1358" s="65"/>
      <c r="AL1358" s="368">
        <f>ROUNDDOWN(II4Ext!$H$30*AF1358/500,1)*5</f>
        <v>19</v>
      </c>
      <c r="AM1358" s="341">
        <f t="shared" si="124"/>
        <v>18</v>
      </c>
      <c r="AN1358" s="63">
        <f t="shared" si="125"/>
        <v>1.5</v>
      </c>
      <c r="AO1358"/>
    </row>
    <row r="1359" spans="21:41" ht="12.75" customHeight="1" x14ac:dyDescent="0.2">
      <c r="U1359" s="364"/>
      <c r="V1359" s="363"/>
      <c r="W1359" s="346"/>
      <c r="X1359" s="346"/>
      <c r="Y1359" s="65"/>
      <c r="Z1359" s="346"/>
      <c r="AA1359" s="346"/>
      <c r="AB1359" s="46"/>
      <c r="AC1359" s="81" t="s">
        <v>22</v>
      </c>
      <c r="AD1359" s="69">
        <v>4</v>
      </c>
      <c r="AE1359" s="70"/>
      <c r="AF1359" s="82">
        <f>II4Ext!$H$35+2*(100-II4Ext!$H$35)/30</f>
        <v>44</v>
      </c>
      <c r="AG1359" s="83">
        <f t="shared" si="123"/>
        <v>40.1</v>
      </c>
      <c r="AH1359" s="65"/>
      <c r="AI1359" s="81" t="s">
        <v>22</v>
      </c>
      <c r="AJ1359" s="69">
        <v>4</v>
      </c>
      <c r="AK1359" s="70"/>
      <c r="AL1359" s="369">
        <f>ROUNDDOWN(II4Ext!$H$30*AF1359/500,1)*5</f>
        <v>17.5</v>
      </c>
      <c r="AM1359" s="349">
        <f t="shared" si="124"/>
        <v>16.5</v>
      </c>
      <c r="AN1359" s="73">
        <f t="shared" si="125"/>
        <v>1.5</v>
      </c>
      <c r="AO1359"/>
    </row>
    <row r="1360" spans="21:41" ht="12.75" customHeight="1" x14ac:dyDescent="0.2">
      <c r="U1360" s="364"/>
      <c r="V1360" s="363"/>
      <c r="W1360" s="346"/>
      <c r="X1360" s="346"/>
      <c r="Y1360" s="65"/>
      <c r="Z1360" s="346"/>
      <c r="AA1360" s="346"/>
      <c r="AB1360" s="46"/>
      <c r="AC1360" s="78" t="s">
        <v>50</v>
      </c>
      <c r="AD1360" s="59">
        <v>3</v>
      </c>
      <c r="AE1360" s="65"/>
      <c r="AF1360" s="60">
        <f>II4Ext!$H$35</f>
        <v>40</v>
      </c>
      <c r="AG1360" s="61">
        <f>AF1361+0.01</f>
        <v>33.343333333333334</v>
      </c>
      <c r="AH1360" s="65"/>
      <c r="AI1360" s="78" t="s">
        <v>50</v>
      </c>
      <c r="AJ1360" s="59">
        <v>3</v>
      </c>
      <c r="AK1360" s="65"/>
      <c r="AL1360" s="366">
        <f>ROUNDDOWN(II4Ext!$H$30*AF1360/500,1)*5</f>
        <v>16</v>
      </c>
      <c r="AM1360" s="367">
        <f t="shared" si="124"/>
        <v>13.5</v>
      </c>
      <c r="AN1360" s="63">
        <f t="shared" si="125"/>
        <v>3</v>
      </c>
      <c r="AO1360"/>
    </row>
    <row r="1361" spans="20:41" ht="12.75" customHeight="1" x14ac:dyDescent="0.2">
      <c r="U1361" s="364"/>
      <c r="V1361" s="363"/>
      <c r="W1361" s="346"/>
      <c r="X1361" s="346"/>
      <c r="Y1361" s="65"/>
      <c r="Z1361" s="346"/>
      <c r="AA1361" s="346"/>
      <c r="AB1361" s="46"/>
      <c r="AC1361" s="58">
        <v>5</v>
      </c>
      <c r="AD1361" s="59">
        <v>2</v>
      </c>
      <c r="AE1361" s="65"/>
      <c r="AF1361" s="60">
        <f>AG1362+2*(AF1360-AG1362)/3</f>
        <v>33.333333333333336</v>
      </c>
      <c r="AG1361" s="61">
        <f>AF1362+0.01</f>
        <v>26.676666666666669</v>
      </c>
      <c r="AH1361" s="65"/>
      <c r="AI1361" s="58">
        <v>5</v>
      </c>
      <c r="AJ1361" s="59">
        <v>2</v>
      </c>
      <c r="AK1361" s="65"/>
      <c r="AL1361" s="368">
        <f>ROUNDDOWN(II4Ext!$H$30*AF1361/500,1)*5</f>
        <v>13</v>
      </c>
      <c r="AM1361" s="341">
        <f t="shared" si="124"/>
        <v>11</v>
      </c>
      <c r="AN1361" s="63">
        <f t="shared" si="125"/>
        <v>2.5</v>
      </c>
      <c r="AO1361"/>
    </row>
    <row r="1362" spans="20:41" ht="12.75" customHeight="1" x14ac:dyDescent="0.2">
      <c r="U1362" s="364"/>
      <c r="V1362" s="363"/>
      <c r="W1362" s="346"/>
      <c r="X1362" s="363"/>
      <c r="Y1362" s="65"/>
      <c r="Z1362" s="346"/>
      <c r="AA1362" s="346"/>
      <c r="AB1362" s="46"/>
      <c r="AC1362" s="81" t="s">
        <v>22</v>
      </c>
      <c r="AD1362" s="69">
        <v>1</v>
      </c>
      <c r="AE1362" s="70"/>
      <c r="AF1362" s="82">
        <f>AG1362+(AF1360-AG1362)/3</f>
        <v>26.666666666666668</v>
      </c>
      <c r="AG1362" s="83">
        <f>II4Ext!$H$34</f>
        <v>20</v>
      </c>
      <c r="AH1362" s="65"/>
      <c r="AI1362" s="81" t="s">
        <v>22</v>
      </c>
      <c r="AJ1362" s="69">
        <v>1</v>
      </c>
      <c r="AK1362" s="70"/>
      <c r="AL1362" s="369">
        <f>ROUNDDOWN(II4Ext!$H$30*AF1362/500,1)*5</f>
        <v>10.5</v>
      </c>
      <c r="AM1362" s="349">
        <f>ROUNDUP(II4Ext!$H$30*(II4Ext!$H$34/500),1)*5</f>
        <v>8</v>
      </c>
      <c r="AN1362" s="73">
        <f t="shared" si="125"/>
        <v>3</v>
      </c>
      <c r="AO1362"/>
    </row>
    <row r="1363" spans="20:41" ht="12.75" customHeight="1" thickBot="1" x14ac:dyDescent="0.25">
      <c r="U1363" s="363"/>
      <c r="V1363" s="363"/>
      <c r="W1363" s="346"/>
      <c r="X1363" s="346"/>
      <c r="Y1363" s="65"/>
      <c r="Z1363" s="346"/>
      <c r="AA1363" s="346"/>
      <c r="AB1363" s="46"/>
      <c r="AC1363" s="89">
        <v>6</v>
      </c>
      <c r="AD1363" s="90">
        <v>0</v>
      </c>
      <c r="AE1363" s="91"/>
      <c r="AF1363" s="96">
        <f>II4Ext!$H$34-0.1</f>
        <v>19.899999999999999</v>
      </c>
      <c r="AG1363" s="97">
        <v>0</v>
      </c>
      <c r="AH1363" s="65"/>
      <c r="AI1363" s="89">
        <v>6</v>
      </c>
      <c r="AJ1363" s="90">
        <v>0</v>
      </c>
      <c r="AK1363" s="91"/>
      <c r="AL1363" s="370">
        <f>AM1362-0.5</f>
        <v>7.5</v>
      </c>
      <c r="AM1363" s="350">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7" t="s">
        <v>89</v>
      </c>
      <c r="U1402" s="47"/>
      <c r="V1402" s="187"/>
      <c r="W1402" s="581"/>
      <c r="X1402" s="582"/>
      <c r="Y1402" s="595" t="s">
        <v>32</v>
      </c>
      <c r="Z1402" s="589" t="s">
        <v>40</v>
      </c>
      <c r="AA1402" s="590"/>
      <c r="AB1402" s="46"/>
      <c r="AC1402" s="49" t="s">
        <v>17</v>
      </c>
      <c r="AD1402" s="50" t="s">
        <v>32</v>
      </c>
      <c r="AE1402" s="51"/>
      <c r="AF1402" s="587" t="s">
        <v>41</v>
      </c>
      <c r="AG1402" s="588"/>
      <c r="AH1402" s="52"/>
      <c r="AI1402" s="49" t="s">
        <v>17</v>
      </c>
      <c r="AJ1402" s="50" t="s">
        <v>32</v>
      </c>
      <c r="AK1402" s="53"/>
      <c r="AL1402" s="578" t="s">
        <v>42</v>
      </c>
      <c r="AM1402" s="579"/>
      <c r="AN1402" s="54" t="s">
        <v>43</v>
      </c>
    </row>
    <row r="1403" spans="20:40" ht="12.75" customHeight="1" x14ac:dyDescent="0.2">
      <c r="U1403" s="55"/>
      <c r="V1403" s="188" t="s">
        <v>43</v>
      </c>
      <c r="W1403" s="583" t="s">
        <v>42</v>
      </c>
      <c r="X1403" s="584"/>
      <c r="Y1403" s="596"/>
      <c r="Z1403" s="585" t="s">
        <v>45</v>
      </c>
      <c r="AA1403" s="586"/>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8"/>
      <c r="W1404" s="56" t="s">
        <v>46</v>
      </c>
      <c r="X1404" s="57" t="s">
        <v>47</v>
      </c>
      <c r="Y1404" s="596"/>
      <c r="Z1404" s="585" t="s">
        <v>49</v>
      </c>
      <c r="AA1404" s="586"/>
      <c r="AB1404" s="65"/>
      <c r="AC1404" s="58"/>
      <c r="AD1404" s="59"/>
      <c r="AE1404" s="65"/>
      <c r="AF1404" s="66"/>
      <c r="AG1404" s="67"/>
      <c r="AH1404" s="65"/>
      <c r="AI1404" s="68"/>
      <c r="AJ1404" s="69"/>
      <c r="AK1404" s="70"/>
      <c r="AL1404" s="71"/>
      <c r="AM1404" s="72"/>
      <c r="AN1404" s="73"/>
    </row>
    <row r="1405" spans="20:40" ht="12.75" customHeight="1" x14ac:dyDescent="0.2">
      <c r="U1405" s="74"/>
      <c r="V1405" s="189"/>
      <c r="W1405" s="75"/>
      <c r="X1405" s="71"/>
      <c r="Y1405" s="597"/>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90">
        <f>IF(AP!$C$43="M",AN1405,AN1448)</f>
        <v>4</v>
      </c>
      <c r="W1406" s="79">
        <f>AP!$C$44</f>
        <v>60</v>
      </c>
      <c r="X1406" s="62">
        <f t="shared" ref="X1406:X1420" si="128">W1407+1</f>
        <v>57</v>
      </c>
      <c r="Y1406" s="191">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8">
        <f>IF(AP!$C$43="M",AN1406,AN1449)</f>
        <v>3</v>
      </c>
      <c r="W1407" s="57">
        <f t="shared" ref="W1407:W1421" si="130">W1406-V1406</f>
        <v>56</v>
      </c>
      <c r="X1407" s="62">
        <f t="shared" si="128"/>
        <v>54</v>
      </c>
      <c r="Y1407" s="191">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9">
        <f>IF(AP!$C$43="M",AN1407,AN1450)</f>
        <v>3</v>
      </c>
      <c r="W1408" s="71">
        <f t="shared" si="130"/>
        <v>53</v>
      </c>
      <c r="X1408" s="72">
        <f t="shared" si="128"/>
        <v>51</v>
      </c>
      <c r="Y1408" s="192">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90">
        <f>IF(AP!$C$43="M",AN1408,AN1451)</f>
        <v>3</v>
      </c>
      <c r="W1409" s="57">
        <f t="shared" si="130"/>
        <v>50</v>
      </c>
      <c r="X1409" s="62">
        <f t="shared" si="128"/>
        <v>48</v>
      </c>
      <c r="Y1409" s="191">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8">
        <f>IF(AP!$C$43="M",AN1409,AN1452)</f>
        <v>3</v>
      </c>
      <c r="W1410" s="57">
        <f t="shared" si="130"/>
        <v>47</v>
      </c>
      <c r="X1410" s="62">
        <f t="shared" si="128"/>
        <v>45</v>
      </c>
      <c r="Y1410" s="191">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9">
        <f>IF(AP!$C$43="M",AN1410,AN1453)</f>
        <v>3</v>
      </c>
      <c r="W1411" s="71">
        <f t="shared" si="130"/>
        <v>44</v>
      </c>
      <c r="X1411" s="72">
        <f t="shared" si="128"/>
        <v>42</v>
      </c>
      <c r="Y1411" s="192">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90">
        <f>IF(AP!$C$43="M",AN1411,AN1454)</f>
        <v>2</v>
      </c>
      <c r="W1412" s="57">
        <f t="shared" si="130"/>
        <v>41</v>
      </c>
      <c r="X1412" s="62">
        <f t="shared" si="128"/>
        <v>40</v>
      </c>
      <c r="Y1412" s="191">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8">
        <f>IF(AP!$C$43="M",AN1412,AN1455)</f>
        <v>2</v>
      </c>
      <c r="W1413" s="57">
        <f t="shared" si="130"/>
        <v>39</v>
      </c>
      <c r="X1413" s="62">
        <f t="shared" si="128"/>
        <v>38</v>
      </c>
      <c r="Y1413" s="191">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9">
        <f>IF(AP!$C$43="M",AN1413,AN1456)</f>
        <v>2</v>
      </c>
      <c r="W1414" s="71">
        <f t="shared" si="130"/>
        <v>37</v>
      </c>
      <c r="X1414" s="72">
        <f t="shared" si="128"/>
        <v>36</v>
      </c>
      <c r="Y1414" s="192">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90">
        <f>IF(AP!$C$43="M",AN1414,AN1457)</f>
        <v>2</v>
      </c>
      <c r="W1415" s="57">
        <f t="shared" si="130"/>
        <v>35</v>
      </c>
      <c r="X1415" s="62">
        <f t="shared" si="128"/>
        <v>34</v>
      </c>
      <c r="Y1415" s="191">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8">
        <f>IF(AP!$C$43="M",AN1415,AN1458)</f>
        <v>2</v>
      </c>
      <c r="W1416" s="57">
        <f t="shared" si="130"/>
        <v>33</v>
      </c>
      <c r="X1416" s="62">
        <f t="shared" si="128"/>
        <v>32</v>
      </c>
      <c r="Y1416" s="191">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9">
        <f>IF(AP!$C$43="M",AN1416,AN1459)</f>
        <v>2</v>
      </c>
      <c r="W1417" s="71">
        <f t="shared" si="130"/>
        <v>31</v>
      </c>
      <c r="X1417" s="72">
        <f t="shared" si="128"/>
        <v>30</v>
      </c>
      <c r="Y1417" s="192">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90">
        <f>IF(AP!$C$43="M",AN1417,AN1460)</f>
        <v>3</v>
      </c>
      <c r="W1418" s="57">
        <f t="shared" si="130"/>
        <v>29</v>
      </c>
      <c r="X1418" s="62">
        <f t="shared" si="128"/>
        <v>27</v>
      </c>
      <c r="Y1418" s="191">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8">
        <f>IF(AP!$C$43="M",AN1418,AN1461)</f>
        <v>3</v>
      </c>
      <c r="W1419" s="57">
        <f t="shared" si="130"/>
        <v>26</v>
      </c>
      <c r="X1419" s="62">
        <f t="shared" si="128"/>
        <v>24</v>
      </c>
      <c r="Y1419" s="191">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9">
        <f>IF(AP!$C$43="M",AN1419,AN1462)</f>
        <v>3</v>
      </c>
      <c r="W1420" s="71">
        <f t="shared" si="130"/>
        <v>23</v>
      </c>
      <c r="X1420" s="42">
        <f t="shared" si="128"/>
        <v>21</v>
      </c>
      <c r="Y1420" s="192">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4">
        <f>IF(AP!$C$43="M",+W1421+1,W1463+1)</f>
        <v>1</v>
      </c>
      <c r="W1421" s="92">
        <f t="shared" si="130"/>
        <v>20</v>
      </c>
      <c r="X1421" s="93">
        <v>0</v>
      </c>
      <c r="Y1421" s="193">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8"/>
      <c r="V1444" s="363"/>
      <c r="W1444" s="580"/>
      <c r="X1444" s="580"/>
      <c r="Y1444" s="65"/>
      <c r="Z1444" s="580"/>
      <c r="AA1444" s="580"/>
      <c r="AB1444" s="46"/>
      <c r="AC1444" s="65"/>
      <c r="AD1444" s="57"/>
      <c r="AE1444" s="57"/>
      <c r="AF1444" s="60"/>
      <c r="AG1444" s="60"/>
      <c r="AH1444" s="52"/>
      <c r="AI1444" s="65"/>
      <c r="AJ1444" s="57"/>
      <c r="AK1444" s="65"/>
      <c r="AL1444" s="57"/>
      <c r="AM1444" s="57"/>
      <c r="AN1444" s="57"/>
    </row>
    <row r="1445" spans="21:40" ht="12.75" customHeight="1" x14ac:dyDescent="0.2">
      <c r="U1445" s="364"/>
      <c r="V1445" s="363"/>
      <c r="W1445" s="584"/>
      <c r="X1445" s="584"/>
      <c r="Y1445" s="65"/>
      <c r="Z1445" s="580"/>
      <c r="AA1445" s="580"/>
      <c r="AB1445" s="46"/>
      <c r="AC1445" s="49" t="s">
        <v>17</v>
      </c>
      <c r="AD1445" s="50" t="s">
        <v>32</v>
      </c>
      <c r="AE1445" s="51"/>
      <c r="AF1445" s="587" t="s">
        <v>41</v>
      </c>
      <c r="AG1445" s="588"/>
      <c r="AH1445" s="52"/>
      <c r="AI1445" s="49" t="s">
        <v>17</v>
      </c>
      <c r="AJ1445" s="50" t="s">
        <v>32</v>
      </c>
      <c r="AK1445" s="53"/>
      <c r="AL1445" s="578" t="s">
        <v>42</v>
      </c>
      <c r="AM1445" s="579"/>
      <c r="AN1445" s="54" t="s">
        <v>43</v>
      </c>
    </row>
    <row r="1446" spans="21:40" ht="12.75" customHeight="1" x14ac:dyDescent="0.2">
      <c r="U1446" s="365"/>
      <c r="V1446" s="363"/>
      <c r="W1446" s="348"/>
      <c r="X1446" s="348"/>
      <c r="Y1446" s="65"/>
      <c r="Z1446" s="580"/>
      <c r="AA1446" s="580"/>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3"/>
      <c r="W1447" s="348"/>
      <c r="X1447" s="348"/>
      <c r="Y1447" s="65"/>
      <c r="Z1447" s="348"/>
      <c r="AA1447" s="348"/>
      <c r="AB1447" s="46"/>
      <c r="AC1447" s="68"/>
      <c r="AD1447" s="69"/>
      <c r="AE1447" s="70"/>
      <c r="AF1447" s="76"/>
      <c r="AG1447" s="77"/>
      <c r="AH1447" s="65"/>
      <c r="AI1447" s="68"/>
      <c r="AJ1447" s="69"/>
      <c r="AK1447" s="70"/>
      <c r="AL1447" s="71"/>
      <c r="AM1447" s="72"/>
      <c r="AN1447" s="73"/>
    </row>
    <row r="1448" spans="21:40" ht="12.75" customHeight="1" x14ac:dyDescent="0.2">
      <c r="U1448" s="364"/>
      <c r="V1448" s="363"/>
      <c r="W1448" s="79"/>
      <c r="X1448" s="348"/>
      <c r="Y1448" s="65"/>
      <c r="Z1448" s="348"/>
      <c r="AA1448" s="348"/>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4"/>
      <c r="V1449" s="363"/>
      <c r="W1449" s="348"/>
      <c r="X1449" s="348"/>
      <c r="Y1449" s="65"/>
      <c r="Z1449" s="348"/>
      <c r="AA1449" s="348"/>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4"/>
      <c r="V1450" s="363"/>
      <c r="W1450" s="348"/>
      <c r="X1450" s="348"/>
      <c r="Y1450" s="65"/>
      <c r="Z1450" s="348"/>
      <c r="AA1450" s="348"/>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4"/>
      <c r="V1451" s="363"/>
      <c r="W1451" s="348"/>
      <c r="X1451" s="348"/>
      <c r="Y1451" s="65"/>
      <c r="Z1451" s="348"/>
      <c r="AA1451" s="348"/>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4"/>
      <c r="V1452" s="363"/>
      <c r="W1452" s="348"/>
      <c r="X1452" s="348"/>
      <c r="Y1452" s="65"/>
      <c r="Z1452" s="348"/>
      <c r="AA1452" s="348"/>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4"/>
      <c r="V1453" s="363"/>
      <c r="W1453" s="348"/>
      <c r="X1453" s="348"/>
      <c r="Y1453" s="65"/>
      <c r="Z1453" s="348"/>
      <c r="AA1453" s="348"/>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4"/>
      <c r="V1454" s="363"/>
      <c r="W1454" s="348"/>
      <c r="X1454" s="348"/>
      <c r="Y1454" s="65"/>
      <c r="Z1454" s="348"/>
      <c r="AA1454" s="348"/>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4"/>
      <c r="V1455" s="363"/>
      <c r="W1455" s="348"/>
      <c r="X1455" s="348"/>
      <c r="Y1455" s="65"/>
      <c r="Z1455" s="348"/>
      <c r="AA1455" s="348"/>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4"/>
      <c r="V1456" s="363"/>
      <c r="W1456" s="348"/>
      <c r="X1456" s="348"/>
      <c r="Y1456" s="65"/>
      <c r="Z1456" s="348"/>
      <c r="AA1456" s="348"/>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4"/>
      <c r="V1457" s="363"/>
      <c r="W1457" s="348"/>
      <c r="X1457" s="348"/>
      <c r="Y1457" s="65"/>
      <c r="Z1457" s="348"/>
      <c r="AA1457" s="348"/>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4"/>
      <c r="V1458" s="363"/>
      <c r="W1458" s="348"/>
      <c r="X1458" s="348"/>
      <c r="Y1458" s="65"/>
      <c r="Z1458" s="348"/>
      <c r="AA1458" s="348"/>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4"/>
      <c r="V1459" s="363"/>
      <c r="W1459" s="348"/>
      <c r="X1459" s="348"/>
      <c r="Y1459" s="65"/>
      <c r="Z1459" s="348"/>
      <c r="AA1459" s="348"/>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4"/>
      <c r="V1460" s="363"/>
      <c r="W1460" s="348"/>
      <c r="X1460" s="348"/>
      <c r="Y1460" s="65"/>
      <c r="Z1460" s="348"/>
      <c r="AA1460" s="348"/>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4"/>
      <c r="V1461" s="363"/>
      <c r="W1461" s="348"/>
      <c r="X1461" s="348"/>
      <c r="Y1461" s="65"/>
      <c r="Z1461" s="348"/>
      <c r="AA1461" s="348"/>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4"/>
      <c r="V1462" s="363"/>
      <c r="W1462" s="348"/>
      <c r="X1462" s="363"/>
      <c r="Y1462" s="65"/>
      <c r="Z1462" s="348"/>
      <c r="AA1462" s="348"/>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3"/>
      <c r="V1463" s="363"/>
      <c r="W1463" s="348"/>
      <c r="X1463" s="348"/>
      <c r="Y1463" s="65"/>
      <c r="Z1463" s="348"/>
      <c r="AA1463" s="348"/>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702:X702"/>
    <mergeCell ref="Z702:AA702"/>
    <mergeCell ref="AL745:AM745"/>
    <mergeCell ref="W745:X745"/>
    <mergeCell ref="Z745:AA745"/>
    <mergeCell ref="AF702:AG702"/>
    <mergeCell ref="AL702:AM702"/>
    <mergeCell ref="Y702:Y705"/>
    <mergeCell ref="W703:X703"/>
    <mergeCell ref="Z703:AA703"/>
    <mergeCell ref="Z704:AA704"/>
    <mergeCell ref="W602:X602"/>
    <mergeCell ref="AL645:AM645"/>
    <mergeCell ref="W603:X603"/>
    <mergeCell ref="Z603:AA603"/>
    <mergeCell ref="Z604:AA604"/>
    <mergeCell ref="W644:X644"/>
    <mergeCell ref="W645:X645"/>
    <mergeCell ref="Z645:AA645"/>
    <mergeCell ref="AF645:AG645"/>
    <mergeCell ref="Z602:AA602"/>
    <mergeCell ref="Y602:Y60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AL2:AM2"/>
    <mergeCell ref="Y2:Y5"/>
    <mergeCell ref="W3:X3"/>
    <mergeCell ref="Z3:AA3"/>
    <mergeCell ref="Z4:AA4"/>
    <mergeCell ref="AF45:AG45"/>
    <mergeCell ref="Z2:AA2"/>
    <mergeCell ref="AL45:AM45"/>
    <mergeCell ref="L4:M4"/>
    <mergeCell ref="N4:O4"/>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A44" sqref="A4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140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60</v>
      </c>
      <c r="C1" s="605" t="str">
        <f>IF(Notenbogen!F1="","",Notenbogen!F1)</f>
        <v/>
      </c>
      <c r="D1" s="605"/>
      <c r="E1" s="605"/>
      <c r="F1" s="229" t="s">
        <v>27</v>
      </c>
      <c r="G1" s="603"/>
      <c r="H1" s="604"/>
      <c r="I1" s="230"/>
      <c r="J1" s="230"/>
      <c r="K1" s="231"/>
    </row>
    <row r="2" spans="1:14" x14ac:dyDescent="0.2">
      <c r="A2" s="227"/>
      <c r="B2" s="233" t="s">
        <v>24</v>
      </c>
      <c r="C2" s="234" t="str">
        <f>+IF(Notenbogen!B1="","",Notenbogen!B1)</f>
        <v/>
      </c>
      <c r="D2" s="234"/>
      <c r="E2" s="235"/>
      <c r="F2" s="233" t="s">
        <v>0</v>
      </c>
      <c r="G2" s="236" t="str">
        <f>IF(Notenbogen!M1="","",Notenbogen!M1)</f>
        <v/>
      </c>
      <c r="H2" s="227"/>
      <c r="I2" s="227"/>
      <c r="J2" s="227"/>
      <c r="K2" s="178"/>
      <c r="L2" s="179"/>
      <c r="M2" s="179"/>
      <c r="N2" s="179"/>
    </row>
    <row r="3" spans="1:14" x14ac:dyDescent="0.2">
      <c r="A3" s="40" t="s">
        <v>3</v>
      </c>
      <c r="B3" s="214" t="s">
        <v>15</v>
      </c>
      <c r="C3" s="40" t="s">
        <v>32</v>
      </c>
      <c r="D3" s="40" t="s">
        <v>33</v>
      </c>
      <c r="E3" s="137" t="s">
        <v>59</v>
      </c>
      <c r="F3" s="179"/>
      <c r="G3" s="230" t="s">
        <v>67</v>
      </c>
      <c r="H3" s="164" t="s">
        <v>33</v>
      </c>
      <c r="I3" s="227"/>
      <c r="J3" s="227"/>
      <c r="K3" s="178"/>
      <c r="L3" s="180"/>
      <c r="M3" s="180"/>
      <c r="N3" s="179"/>
    </row>
    <row r="4" spans="1:14" x14ac:dyDescent="0.2">
      <c r="A4" s="40">
        <v>1</v>
      </c>
      <c r="B4" s="214" t="str">
        <f ca="1">INDIRECT(ADDRESS(3+A4*2,2,,,"Notenbogen"))&amp;", "&amp;TRIM(INDIRECT(ADDRESS(4+A4*2,2,,,"Notenbogen")))</f>
        <v xml:space="preserve">, </v>
      </c>
      <c r="C4" s="223" t="str">
        <f>IF(D4="","",IF($H$3="BE",LOOKUP(IF(E4="",D4+0.01,D4*$H$30/E4+0.5),NB!$X$24:$X$39,NB!$Y$24:$Y$39),D4))</f>
        <v/>
      </c>
      <c r="D4" s="33"/>
      <c r="E4" s="142"/>
      <c r="F4" s="227"/>
      <c r="G4" s="227"/>
      <c r="H4" s="227"/>
      <c r="I4" s="227"/>
      <c r="J4" s="237" t="str">
        <f t="shared" ref="J4:J38" ca="1" si="0">+B4&amp;D4</f>
        <v xml:space="preserve">, </v>
      </c>
      <c r="K4" s="178"/>
      <c r="L4" s="167"/>
      <c r="M4" s="167"/>
      <c r="N4" s="179"/>
    </row>
    <row r="5" spans="1:14" x14ac:dyDescent="0.2">
      <c r="A5" s="40">
        <v>2</v>
      </c>
      <c r="B5" s="214" t="str">
        <f t="shared" ref="B5:B38" ca="1" si="1">INDIRECT(ADDRESS(3+A5*2,2,,,"Notenbogen"))&amp;", "&amp;TRIM(INDIRECT(ADDRESS(4+A5*2,2,,,"Notenbogen")))</f>
        <v xml:space="preserve">, </v>
      </c>
      <c r="C5" s="223" t="str">
        <f>IF(D5="","",IF($H$3="BE",LOOKUP(IF(E5="",D5+0.01,D5*$H$30/E5+0.5),NB!$X$24:$X$39,NB!$Y$24:$Y$39),D5))</f>
        <v/>
      </c>
      <c r="D5" s="33"/>
      <c r="E5" s="142"/>
      <c r="F5" s="601" t="s">
        <v>25</v>
      </c>
      <c r="G5" s="602"/>
      <c r="H5" s="602"/>
      <c r="I5" s="227"/>
      <c r="J5" s="237" t="str">
        <f t="shared" ca="1" si="0"/>
        <v xml:space="preserve">, </v>
      </c>
      <c r="K5" s="178"/>
      <c r="L5" s="167"/>
      <c r="M5" s="167"/>
      <c r="N5" s="179"/>
    </row>
    <row r="6" spans="1:14" x14ac:dyDescent="0.2">
      <c r="A6" s="40">
        <v>3</v>
      </c>
      <c r="B6" s="214" t="str">
        <f t="shared" ca="1" si="1"/>
        <v xml:space="preserve">, </v>
      </c>
      <c r="C6" s="223" t="str">
        <f>IF(D6="","",IF($H$3="BE",LOOKUP(IF(E6="",D6+0.01,D6*$H$30/E6+0.5),NB!$X$24:$X$39,NB!$Y$24:$Y$39),D6))</f>
        <v/>
      </c>
      <c r="D6" s="33"/>
      <c r="E6" s="142"/>
      <c r="F6" s="238" t="s">
        <v>32</v>
      </c>
      <c r="G6" s="203" t="s">
        <v>16</v>
      </c>
      <c r="H6" s="238" t="s">
        <v>31</v>
      </c>
      <c r="I6" s="227"/>
      <c r="J6" s="237" t="str">
        <f t="shared" ca="1" si="0"/>
        <v xml:space="preserve">, </v>
      </c>
      <c r="K6" s="178"/>
      <c r="L6" s="167"/>
      <c r="M6" s="167"/>
      <c r="N6" s="179"/>
    </row>
    <row r="7" spans="1:14" x14ac:dyDescent="0.2">
      <c r="A7" s="40">
        <v>4</v>
      </c>
      <c r="B7" s="214" t="str">
        <f t="shared" ca="1" si="1"/>
        <v xml:space="preserve">, </v>
      </c>
      <c r="C7" s="223" t="str">
        <f>IF(D7="","",IF($H$3="BE",LOOKUP(IF(E7="",D7+0.01,D7*$H$30/E7+0.5),NB!$X$24:$X$39,NB!$Y$24:$Y$39),D7))</f>
        <v/>
      </c>
      <c r="D7" s="33"/>
      <c r="E7" s="142"/>
      <c r="F7" s="239">
        <v>15</v>
      </c>
      <c r="G7" s="126">
        <f>IF(G$25="","",COUNTIF(C$4:C$38,F7))</f>
        <v>0</v>
      </c>
      <c r="H7" s="127" t="e">
        <f t="shared" ref="H7:H12" si="2">IF(G$25="","",G7/G$25)</f>
        <v>#DIV/0!</v>
      </c>
      <c r="I7" s="227"/>
      <c r="J7" s="237" t="str">
        <f t="shared" ca="1" si="0"/>
        <v xml:space="preserve">, </v>
      </c>
      <c r="K7" s="178"/>
      <c r="L7" s="179"/>
      <c r="M7" s="179"/>
      <c r="N7" s="179"/>
    </row>
    <row r="8" spans="1:14" x14ac:dyDescent="0.2">
      <c r="A8" s="40">
        <v>5</v>
      </c>
      <c r="B8" s="214" t="str">
        <f t="shared" ca="1" si="1"/>
        <v xml:space="preserve">, </v>
      </c>
      <c r="C8" s="223" t="str">
        <f>IF(D8="","",IF($H$3="BE",LOOKUP(IF(E8="",D8+0.01,D8*$H$30/E8+0.5),NB!$X$24:$X$39,NB!$Y$24:$Y$39),D8))</f>
        <v/>
      </c>
      <c r="D8" s="33"/>
      <c r="E8" s="142"/>
      <c r="F8" s="240">
        <v>14</v>
      </c>
      <c r="G8" s="122">
        <f t="shared" ref="G8:G22" si="3">IF(G$25="","",COUNTIF(C$4:C$38,F8))</f>
        <v>0</v>
      </c>
      <c r="H8" s="129" t="e">
        <f t="shared" si="2"/>
        <v>#DIV/0!</v>
      </c>
      <c r="I8" s="143" t="e">
        <f>+H7+H8+H9</f>
        <v>#DIV/0!</v>
      </c>
      <c r="J8" s="237" t="str">
        <f t="shared" ca="1" si="0"/>
        <v xml:space="preserve">, </v>
      </c>
      <c r="K8" s="178"/>
      <c r="L8" s="167"/>
      <c r="M8" s="167"/>
      <c r="N8" s="179"/>
    </row>
    <row r="9" spans="1:14" x14ac:dyDescent="0.2">
      <c r="A9" s="40">
        <v>6</v>
      </c>
      <c r="B9" s="214" t="str">
        <f t="shared" ca="1" si="1"/>
        <v xml:space="preserve">, </v>
      </c>
      <c r="C9" s="223" t="str">
        <f>IF(D9="","",IF($H$3="BE",LOOKUP(IF(E9="",D9+0.01,D9*$H$30/E9+0.5),NB!$X$24:$X$39,NB!$Y$24:$Y$39),D9))</f>
        <v/>
      </c>
      <c r="D9" s="33"/>
      <c r="E9" s="142"/>
      <c r="F9" s="241">
        <v>13</v>
      </c>
      <c r="G9" s="131">
        <f t="shared" si="3"/>
        <v>0</v>
      </c>
      <c r="H9" s="132" t="e">
        <f t="shared" si="2"/>
        <v>#DIV/0!</v>
      </c>
      <c r="I9" s="227">
        <f>+G7+G8+G9</f>
        <v>0</v>
      </c>
      <c r="J9" s="237" t="str">
        <f t="shared" ca="1" si="0"/>
        <v xml:space="preserve">, </v>
      </c>
      <c r="K9" s="178"/>
      <c r="L9" s="167"/>
      <c r="M9" s="167"/>
      <c r="N9" s="179"/>
    </row>
    <row r="10" spans="1:14" x14ac:dyDescent="0.2">
      <c r="A10" s="40">
        <v>7</v>
      </c>
      <c r="B10" s="214" t="str">
        <f t="shared" ca="1" si="1"/>
        <v xml:space="preserve">, </v>
      </c>
      <c r="C10" s="223" t="str">
        <f>IF(D10="","",IF($H$3="BE",LOOKUP(IF(E10="",D10+0.01,D10*$H$30/E10+0.5),NB!$X$24:$X$39,NB!$Y$24:$Y$39),D10))</f>
        <v/>
      </c>
      <c r="D10" s="33"/>
      <c r="E10" s="142"/>
      <c r="F10" s="239">
        <v>12</v>
      </c>
      <c r="G10" s="126">
        <f t="shared" si="3"/>
        <v>0</v>
      </c>
      <c r="H10" s="127" t="e">
        <f t="shared" si="2"/>
        <v>#DIV/0!</v>
      </c>
      <c r="I10" s="227"/>
      <c r="J10" s="237" t="str">
        <f t="shared" ca="1" si="0"/>
        <v xml:space="preserve">, </v>
      </c>
      <c r="K10" s="178"/>
      <c r="L10" s="167"/>
      <c r="M10" s="167"/>
      <c r="N10" s="179"/>
    </row>
    <row r="11" spans="1:14" x14ac:dyDescent="0.2">
      <c r="A11" s="40">
        <v>8</v>
      </c>
      <c r="B11" s="214" t="str">
        <f t="shared" ca="1" si="1"/>
        <v xml:space="preserve">, </v>
      </c>
      <c r="C11" s="223" t="str">
        <f>IF(D11="","",IF($H$3="BE",LOOKUP(IF(E11="",D11+0.01,D11*$H$30/E11+0.5),NB!$X$24:$X$39,NB!$Y$24:$Y$39),D11))</f>
        <v/>
      </c>
      <c r="D11" s="33"/>
      <c r="E11" s="142"/>
      <c r="F11" s="240">
        <v>11</v>
      </c>
      <c r="G11" s="122">
        <f t="shared" si="3"/>
        <v>0</v>
      </c>
      <c r="H11" s="129" t="e">
        <f t="shared" si="2"/>
        <v>#DIV/0!</v>
      </c>
      <c r="I11" s="143" t="e">
        <f>+H10+H11+H12</f>
        <v>#DIV/0!</v>
      </c>
      <c r="J11" s="237" t="str">
        <f t="shared" ca="1" si="0"/>
        <v xml:space="preserve">, </v>
      </c>
      <c r="K11" s="178"/>
      <c r="L11" s="167"/>
      <c r="M11" s="167"/>
      <c r="N11" s="179"/>
    </row>
    <row r="12" spans="1:14" x14ac:dyDescent="0.2">
      <c r="A12" s="40">
        <v>9</v>
      </c>
      <c r="B12" s="214" t="str">
        <f ca="1">INDIRECT(ADDRESS(3+A12*2,2,,,"Notenbogen"))&amp;", "&amp;TRIM(INDIRECT(ADDRESS(4+A12*2,2,,,"Notenbogen")))</f>
        <v xml:space="preserve">, </v>
      </c>
      <c r="C12" s="223" t="str">
        <f>IF(D12="","",IF($H$3="BE",LOOKUP(IF(E12="",D12+0.01,D12*$H$30/E12+0.5),NB!$X$24:$X$39,NB!$Y$24:$Y$39),D12))</f>
        <v/>
      </c>
      <c r="D12" s="33"/>
      <c r="E12" s="142"/>
      <c r="F12" s="241">
        <v>10</v>
      </c>
      <c r="G12" s="131">
        <f t="shared" si="3"/>
        <v>0</v>
      </c>
      <c r="H12" s="132" t="e">
        <f t="shared" si="2"/>
        <v>#DIV/0!</v>
      </c>
      <c r="I12" s="227">
        <f>+G10+G11+G12</f>
        <v>0</v>
      </c>
      <c r="J12" s="237" t="str">
        <f t="shared" ca="1" si="0"/>
        <v xml:space="preserve">, </v>
      </c>
      <c r="K12" s="178"/>
      <c r="L12" s="179"/>
      <c r="M12" s="179"/>
      <c r="N12" s="179"/>
    </row>
    <row r="13" spans="1:14" x14ac:dyDescent="0.2">
      <c r="A13" s="40">
        <v>10</v>
      </c>
      <c r="B13" s="214" t="str">
        <f t="shared" ca="1" si="1"/>
        <v xml:space="preserve">, </v>
      </c>
      <c r="C13" s="223" t="str">
        <f>IF(D13="","",IF($H$3="BE",LOOKUP(IF(E13="",D13+0.01,D13*$H$30/E13+0.5),NB!$X$24:$X$39,NB!$Y$24:$Y$39),D13))</f>
        <v/>
      </c>
      <c r="D13" s="33"/>
      <c r="E13" s="142"/>
      <c r="F13" s="135">
        <v>9</v>
      </c>
      <c r="G13" s="126">
        <f t="shared" si="3"/>
        <v>0</v>
      </c>
      <c r="H13" s="127" t="e">
        <f t="shared" ref="H13:H22" si="4">IF(G$25="","",G13/G$25)</f>
        <v>#DIV/0!</v>
      </c>
      <c r="I13" s="227"/>
      <c r="J13" s="237" t="str">
        <f t="shared" ca="1" si="0"/>
        <v xml:space="preserve">, </v>
      </c>
      <c r="K13" s="178"/>
      <c r="L13" s="167"/>
      <c r="M13" s="167"/>
      <c r="N13" s="179"/>
    </row>
    <row r="14" spans="1:14" x14ac:dyDescent="0.2">
      <c r="A14" s="40">
        <v>11</v>
      </c>
      <c r="B14" s="214" t="str">
        <f t="shared" ca="1" si="1"/>
        <v xml:space="preserve">, </v>
      </c>
      <c r="C14" s="223" t="str">
        <f>IF(D14="","",IF($H$3="BE",LOOKUP(IF(E14="",D14+0.01,D14*$H$30/E14+0.5),NB!$X$24:$X$39,NB!$Y$24:$Y$39),D14))</f>
        <v/>
      </c>
      <c r="D14" s="33"/>
      <c r="E14" s="142"/>
      <c r="F14" s="240">
        <v>8</v>
      </c>
      <c r="G14" s="122">
        <f t="shared" si="3"/>
        <v>0</v>
      </c>
      <c r="H14" s="129" t="e">
        <f t="shared" si="4"/>
        <v>#DIV/0!</v>
      </c>
      <c r="I14" s="143" t="e">
        <f>+H13+H14+H15</f>
        <v>#DIV/0!</v>
      </c>
      <c r="J14" s="237" t="str">
        <f t="shared" ca="1" si="0"/>
        <v xml:space="preserve">, </v>
      </c>
      <c r="K14" s="178"/>
      <c r="L14" s="179"/>
      <c r="M14" s="179"/>
      <c r="N14" s="179"/>
    </row>
    <row r="15" spans="1:14" x14ac:dyDescent="0.2">
      <c r="A15" s="40">
        <v>12</v>
      </c>
      <c r="B15" s="214" t="str">
        <f t="shared" ca="1" si="1"/>
        <v xml:space="preserve">, </v>
      </c>
      <c r="C15" s="223" t="str">
        <f>IF(D15="","",IF($H$3="BE",LOOKUP(IF(E15="",D15+0.01,D15*$H$30/E15+0.5),NB!$X$24:$X$39,NB!$Y$24:$Y$39),D15))</f>
        <v/>
      </c>
      <c r="D15" s="33"/>
      <c r="E15" s="142"/>
      <c r="F15" s="134">
        <v>7</v>
      </c>
      <c r="G15" s="131">
        <f t="shared" si="3"/>
        <v>0</v>
      </c>
      <c r="H15" s="132" t="e">
        <f t="shared" si="4"/>
        <v>#DIV/0!</v>
      </c>
      <c r="I15" s="227">
        <f>+G13+G14+G15</f>
        <v>0</v>
      </c>
      <c r="J15" s="237" t="str">
        <f t="shared" ca="1" si="0"/>
        <v xml:space="preserve">, </v>
      </c>
      <c r="K15" s="242"/>
    </row>
    <row r="16" spans="1:14" x14ac:dyDescent="0.2">
      <c r="A16" s="40">
        <v>13</v>
      </c>
      <c r="B16" s="214" t="str">
        <f ca="1">INDIRECT(ADDRESS(3+A16*2,2,,,"Notenbogen"))&amp;", "&amp;TRIM(INDIRECT(ADDRESS(4+A16*2,2,,,"Notenbogen")))</f>
        <v xml:space="preserve">, </v>
      </c>
      <c r="C16" s="223" t="str">
        <f>IF(D16="","",IF($H$3="BE",LOOKUP(IF(E16="",D16+0.01,D16*$H$30/E16+0.5),NB!$X$24:$X$39,NB!$Y$24:$Y$39),D16))</f>
        <v/>
      </c>
      <c r="D16" s="33"/>
      <c r="E16" s="142"/>
      <c r="F16" s="135">
        <v>6</v>
      </c>
      <c r="G16" s="126">
        <f t="shared" si="3"/>
        <v>0</v>
      </c>
      <c r="H16" s="127" t="e">
        <f t="shared" si="4"/>
        <v>#DIV/0!</v>
      </c>
      <c r="I16" s="227"/>
      <c r="J16" s="237" t="str">
        <f t="shared" ca="1" si="0"/>
        <v xml:space="preserve">, </v>
      </c>
      <c r="K16" s="242"/>
    </row>
    <row r="17" spans="1:12" x14ac:dyDescent="0.2">
      <c r="A17" s="40">
        <v>14</v>
      </c>
      <c r="B17" s="214" t="str">
        <f t="shared" ca="1" si="1"/>
        <v xml:space="preserve">, </v>
      </c>
      <c r="C17" s="223" t="str">
        <f>IF(D17="","",IF($H$3="BE",LOOKUP(IF(E17="",D17+0.01,D17*$H$30/E17+0.5),NB!$X$24:$X$39,NB!$Y$24:$Y$39),D17))</f>
        <v/>
      </c>
      <c r="D17" s="33"/>
      <c r="E17" s="142"/>
      <c r="F17" s="136">
        <v>5</v>
      </c>
      <c r="G17" s="122">
        <f t="shared" si="3"/>
        <v>0</v>
      </c>
      <c r="H17" s="129" t="e">
        <f t="shared" si="4"/>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IF(D18="","",IF($H$3="BE",LOOKUP(IF(E18="",D18+0.01,D18*$H$30/E18+0.5),NB!$X$24:$X$39,NB!$Y$24:$Y$39),D18))</f>
        <v/>
      </c>
      <c r="D18" s="33"/>
      <c r="E18" s="142"/>
      <c r="F18" s="241">
        <v>4</v>
      </c>
      <c r="G18" s="131">
        <f t="shared" si="3"/>
        <v>0</v>
      </c>
      <c r="H18" s="132" t="e">
        <f t="shared" si="4"/>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IF(D19="","",IF($H$3="BE",LOOKUP(IF(E19="",D19+0.01,D19*$H$30/E19+0.5),NB!$X$24:$X$39,NB!$Y$24:$Y$39),D19))</f>
        <v/>
      </c>
      <c r="D19" s="33"/>
      <c r="E19" s="142"/>
      <c r="F19" s="239">
        <v>3</v>
      </c>
      <c r="G19" s="126">
        <f t="shared" si="3"/>
        <v>0</v>
      </c>
      <c r="H19" s="127" t="e">
        <f t="shared" si="4"/>
        <v>#DIV/0!</v>
      </c>
      <c r="I19" s="227"/>
      <c r="J19" s="237" t="str">
        <f t="shared" ca="1" si="0"/>
        <v xml:space="preserve">, </v>
      </c>
      <c r="K19" s="227"/>
    </row>
    <row r="20" spans="1:12" x14ac:dyDescent="0.2">
      <c r="A20" s="40">
        <v>17</v>
      </c>
      <c r="B20" s="214" t="str">
        <f t="shared" ca="1" si="1"/>
        <v xml:space="preserve">, </v>
      </c>
      <c r="C20" s="223" t="str">
        <f>IF(D20="","",IF($H$3="BE",LOOKUP(IF(E20="",D20+0.01,D20*$H$30/E20+0.5),NB!$X$24:$X$39,NB!$Y$24:$Y$39),D20))</f>
        <v/>
      </c>
      <c r="D20" s="33"/>
      <c r="E20" s="142"/>
      <c r="F20" s="240">
        <v>2</v>
      </c>
      <c r="G20" s="122">
        <f t="shared" si="3"/>
        <v>0</v>
      </c>
      <c r="H20" s="129" t="e">
        <f t="shared" si="4"/>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IF(D21="","",IF($H$3="BE",LOOKUP(IF(E21="",D21+0.01,D21*$H$30/E21+0.5),NB!$X$24:$X$39,NB!$Y$24:$Y$39),D21))</f>
        <v/>
      </c>
      <c r="D21" s="33"/>
      <c r="E21" s="142"/>
      <c r="F21" s="241">
        <v>1</v>
      </c>
      <c r="G21" s="131">
        <f t="shared" si="3"/>
        <v>0</v>
      </c>
      <c r="H21" s="132" t="e">
        <f t="shared" si="4"/>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IF(D22="","",IF($H$3="BE",LOOKUP(IF(E22="",D22+0.01,D22*$H$30/E22+0.5),NB!$X$24:$X$39,NB!$Y$24:$Y$39),D22))</f>
        <v/>
      </c>
      <c r="D22" s="33"/>
      <c r="E22" s="142"/>
      <c r="F22" s="292">
        <v>0</v>
      </c>
      <c r="G22" s="293">
        <f t="shared" si="3"/>
        <v>0</v>
      </c>
      <c r="H22" s="294" t="e">
        <f t="shared" si="4"/>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IF(D23="","",IF($H$3="BE",LOOKUP(IF(E23="",D23+0.01,D23*$H$30/E23+0.5),NB!$X$24:$X$39,NB!$Y$24:$Y$39),D23))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IF(D24="","",IF($H$3="BE",LOOKUP(IF(E24="",D24+0.01,D24*$H$30/E24+0.5),NB!$X$24:$X$39,NB!$Y$24:$Y$39),D24))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IF(D25="","",IF($H$3="BE",LOOKUP(IF(E25="",D25+0.01,D25*$H$30/E25+0.5),NB!$X$24:$X$39,NB!$Y$24:$Y$39),D25))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IF(D26="","",IF($H$3="BE",LOOKUP(IF(E26="",D26+0.01,D26*$H$30/E26+0.5),NB!$X$24:$X$39,NB!$Y$24:$Y$39),D26))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IF(D27="","",IF($H$3="BE",LOOKUP(IF(E27="",D27+0.01,D27*$H$30/E27+0.5),NB!$X$24:$X$39,NB!$Y$24:$Y$39),D27))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IF(D28="","",IF($H$3="BE",LOOKUP(IF(E28="",D28+0.01,D28*$H$30/E28+0.5),NB!$X$24:$X$39,NB!$Y$24:$Y$39),D28))</f>
        <v/>
      </c>
      <c r="D28" s="33"/>
      <c r="E28" s="142"/>
      <c r="F28" s="227"/>
      <c r="G28" s="227"/>
      <c r="H28" s="227"/>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IF(D29="","",IF($H$3="BE",LOOKUP(IF(E29="",D29+0.01,D29*$H$30/E29+0.5),NB!$X$24:$X$39,NB!$Y$24:$Y$39),D29))</f>
        <v/>
      </c>
      <c r="D29" s="33"/>
      <c r="E29" s="142"/>
      <c r="F29" s="249" t="s">
        <v>34</v>
      </c>
      <c r="G29" s="227"/>
      <c r="H29" s="227"/>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IF(D30="","",IF($H$3="BE",LOOKUP(IF(E30="",D30+0.01,D30*$H$30/E30+0.5),NB!$X$24:$X$39,NB!$Y$24:$Y$39),D30))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IF(D31="","",IF($H$3="BE",LOOKUP(IF(E31="",D31+0.01,D31*$H$30/E31+0.5),NB!$X$24:$X$39,NB!$Y$24:$Y$39),D31))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IF(D32="","",IF($H$3="BE",LOOKUP(IF(E32="",D32+0.01,D32*$H$30/E32+0.5),NB!$X$24:$X$39,NB!$Y$24:$Y$39),D32))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IF(D33="","",IF($H$3="BE",LOOKUP(IF(E33="",D33+0.01,D33*$H$30/E33+0.5),NB!$X$24:$X$39,NB!$Y$24:$Y$39),D33))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IF(D34="","",IF($H$3="BE",LOOKUP(IF(E34="",D34+0.01,D34*$H$30/E34+0.5),NB!$X$24:$X$39,NB!$Y$24:$Y$39),D34))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IF(D35="","",IF($H$3="BE",LOOKUP(IF(E35="",D35+0.01,D35*$H$30/E35+0.5),NB!$X$24:$X$39,NB!$Y$24:$Y$39),D35))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IF(D36="","",IF($H$3="BE",LOOKUP(IF(E36="",D36+0.01,D36*$H$30/E36+0.5),NB!$X$24:$X$39,NB!$Y$24:$Y$39),D36))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IF(D37="","",IF($H$3="BE",LOOKUP(IF(E37="",D37+0.01,D37*$H$30/E37+0.5),NB!$X$24:$X$39,NB!$Y$24:$Y$39),D37))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IF(D38="","",IF($H$3="BE",LOOKUP(IF(E38="",D38+0.01,D38*$H$30/E38+0.5),NB!$X$24:$X$39,NB!$Y$24:$Y$39),D38))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598" t="s">
        <v>121</v>
      </c>
      <c r="B40" s="313" t="s">
        <v>113</v>
      </c>
      <c r="C40" s="606" t="s">
        <v>110</v>
      </c>
      <c r="D40" s="607"/>
      <c r="E40" s="610" t="str">
        <f>+NB!Z2</f>
        <v>Kontrolle</v>
      </c>
      <c r="F40" s="610"/>
      <c r="G40" s="611"/>
      <c r="H40" s="248"/>
      <c r="I40" s="248"/>
      <c r="J40" s="248"/>
      <c r="K40" s="248"/>
      <c r="L40" s="248"/>
      <c r="M40" s="248"/>
      <c r="N40" s="248"/>
      <c r="O40" s="248"/>
      <c r="P40" s="248"/>
      <c r="Q40" s="248"/>
      <c r="AL40" s="248"/>
      <c r="AM40" s="248"/>
      <c r="AN40" s="248"/>
      <c r="AO40" s="248"/>
      <c r="AP40" s="248"/>
      <c r="AQ40" s="248"/>
      <c r="AR40" s="248"/>
      <c r="AS40" s="248"/>
      <c r="AT40" s="248"/>
      <c r="AU40" s="248"/>
      <c r="AV40" s="248"/>
      <c r="AW40" s="248"/>
    </row>
    <row r="41" spans="1:49" ht="12.75" customHeight="1" x14ac:dyDescent="0.2">
      <c r="A41" s="599"/>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00"/>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314"/>
      <c r="B43" s="307" t="str">
        <f>TEXT(NB!V6,"#0")&amp;"                      "&amp;TEXT(NB!Y6,"#0")&amp;"   "</f>
        <v xml:space="preserve">2                      15   </v>
      </c>
      <c r="C43" s="375">
        <f>+NB!W6</f>
        <v>40</v>
      </c>
      <c r="D43" s="342">
        <f>+NB!X6</f>
        <v>38.5</v>
      </c>
      <c r="E43" s="308" t="str">
        <f>+NB!Z6</f>
        <v xml:space="preserve"> </v>
      </c>
      <c r="F43" s="308"/>
      <c r="G43" s="311" t="str">
        <f>+NB!AA6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315"/>
      <c r="B44" s="302" t="str">
        <f>TEXT(NB!V7,"#0")&amp;"                      "&amp;TEXT(NB!Y7,"#0")&amp;"   "</f>
        <v xml:space="preserve">2                      14   </v>
      </c>
      <c r="C44" s="376">
        <f>+NB!W7</f>
        <v>38</v>
      </c>
      <c r="D44" s="343">
        <f>+NB!X7</f>
        <v>36.5</v>
      </c>
      <c r="E44" s="179" t="str">
        <f>+NB!Z7</f>
        <v xml:space="preserve"> </v>
      </c>
      <c r="F44" s="179"/>
      <c r="G44" s="303" t="str">
        <f>+NB!AA7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316"/>
      <c r="B45" s="309" t="str">
        <f>TEXT(NB!V8,"#0")&amp;"                      "&amp;TEXT(NB!Y8,"#0")&amp;"   "</f>
        <v xml:space="preserve">2                      13   </v>
      </c>
      <c r="C45" s="377">
        <f>+NB!W8</f>
        <v>36</v>
      </c>
      <c r="D45" s="344">
        <f>+NB!X8</f>
        <v>34.5</v>
      </c>
      <c r="E45" s="310" t="str">
        <f>+NB!Z8</f>
        <v xml:space="preserve"> </v>
      </c>
      <c r="F45" s="310"/>
      <c r="G45" s="312" t="str">
        <f>+NB!AA8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315"/>
      <c r="B46" s="302" t="str">
        <f>TEXT(NB!V9,"#0")&amp;"                      "&amp;TEXT(NB!Y9,"#0")&amp;"   "</f>
        <v xml:space="preserve">2                      12   </v>
      </c>
      <c r="C46" s="376">
        <f>+NB!W9</f>
        <v>34</v>
      </c>
      <c r="D46" s="343">
        <f>+NB!X9</f>
        <v>32.5</v>
      </c>
      <c r="E46" s="179" t="str">
        <f>+NB!Z9</f>
        <v xml:space="preserve"> </v>
      </c>
      <c r="F46" s="179"/>
      <c r="G46" s="303" t="str">
        <f>+NB!AA9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315"/>
      <c r="B47" s="302" t="str">
        <f>TEXT(NB!V10,"#0")&amp;"                      "&amp;TEXT(NB!Y10,"#0")&amp;"   "</f>
        <v xml:space="preserve">2                      11   </v>
      </c>
      <c r="C47" s="376">
        <f>+NB!W10</f>
        <v>32</v>
      </c>
      <c r="D47" s="343">
        <f>+NB!X10</f>
        <v>30.5</v>
      </c>
      <c r="E47" s="179" t="str">
        <f>+NB!Z10</f>
        <v xml:space="preserve"> </v>
      </c>
      <c r="F47" s="179"/>
      <c r="G47" s="303" t="str">
        <f>+NB!AA10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315"/>
      <c r="B48" s="302" t="str">
        <f>TEXT(NB!V11,"#0")&amp;"                      "&amp;TEXT(NB!Y11,"#0")&amp;"   "</f>
        <v xml:space="preserve">2                      10   </v>
      </c>
      <c r="C48" s="376">
        <f>+NB!W11</f>
        <v>30</v>
      </c>
      <c r="D48" s="343">
        <f>+NB!X11</f>
        <v>28.5</v>
      </c>
      <c r="E48" s="179" t="str">
        <f>+NB!Z11</f>
        <v xml:space="preserve"> </v>
      </c>
      <c r="F48" s="179"/>
      <c r="G48" s="303" t="str">
        <f>+NB!AA11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314"/>
      <c r="B49" s="307" t="str">
        <f>TEXT(NB!V12,"#0")&amp;"                        "&amp;TEXT(NB!Y12,"#0")&amp;"   "</f>
        <v xml:space="preserve">2                        9   </v>
      </c>
      <c r="C49" s="375">
        <f>+NB!W12</f>
        <v>28</v>
      </c>
      <c r="D49" s="342">
        <f>+NB!X12</f>
        <v>26.5</v>
      </c>
      <c r="E49" s="308" t="str">
        <f>+NB!Z12</f>
        <v xml:space="preserve"> </v>
      </c>
      <c r="F49" s="308"/>
      <c r="G49" s="311" t="str">
        <f>+NB!AA12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315"/>
      <c r="B50" s="302" t="str">
        <f>TEXT(NB!V13,"#0")&amp;"                        "&amp;TEXT(NB!Y13,"#0")&amp;"   "</f>
        <v xml:space="preserve">2                        8   </v>
      </c>
      <c r="C50" s="376">
        <f>+NB!W13</f>
        <v>26</v>
      </c>
      <c r="D50" s="343">
        <f>+NB!X13</f>
        <v>24.5</v>
      </c>
      <c r="E50" s="179" t="str">
        <f>+NB!Z13</f>
        <v xml:space="preserve"> </v>
      </c>
      <c r="F50" s="179"/>
      <c r="G50" s="303" t="str">
        <f>+NB!AA13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316"/>
      <c r="B51" s="309" t="str">
        <f>TEXT(NB!V14,"#0")&amp;"                        "&amp;TEXT(NB!Y14,"#0")&amp;"   "</f>
        <v xml:space="preserve">2                        7   </v>
      </c>
      <c r="C51" s="377">
        <f>+NB!W14</f>
        <v>24</v>
      </c>
      <c r="D51" s="344">
        <f>+NB!X14</f>
        <v>22.5</v>
      </c>
      <c r="E51" s="310" t="str">
        <f>+NB!Z14</f>
        <v xml:space="preserve"> </v>
      </c>
      <c r="F51" s="310"/>
      <c r="G51" s="312" t="str">
        <f>+NB!AA14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315"/>
      <c r="B52" s="302" t="str">
        <f>TEXT(NB!V15,"#0")&amp;"                        "&amp;TEXT(NB!Y15,"#0")&amp;"   "</f>
        <v xml:space="preserve">2                        6   </v>
      </c>
      <c r="C52" s="376">
        <f>+NB!W15</f>
        <v>22</v>
      </c>
      <c r="D52" s="343">
        <f>+NB!X15</f>
        <v>20.5</v>
      </c>
      <c r="E52" s="179" t="str">
        <f>+NB!Z15</f>
        <v xml:space="preserve"> </v>
      </c>
      <c r="F52" s="179"/>
      <c r="G52" s="303" t="str">
        <f>+NB!AA15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315"/>
      <c r="B53" s="302" t="str">
        <f>TEXT(NB!V16,"#0")&amp;"                        "&amp;TEXT(NB!Y16,"#0")&amp;"   "</f>
        <v xml:space="preserve">2                        5   </v>
      </c>
      <c r="C53" s="376">
        <f>+NB!W16</f>
        <v>20</v>
      </c>
      <c r="D53" s="343">
        <f>+NB!X16</f>
        <v>18.5</v>
      </c>
      <c r="E53" s="179" t="str">
        <f>+NB!Z16</f>
        <v xml:space="preserve"> </v>
      </c>
      <c r="F53" s="179"/>
      <c r="G53" s="303" t="str">
        <f>+NB!AA16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315"/>
      <c r="B54" s="302" t="str">
        <f>TEXT(NB!V17,"#0")&amp;"                        "&amp;TEXT(NB!Y17,"#0")&amp;"   "</f>
        <v xml:space="preserve">2                        4   </v>
      </c>
      <c r="C54" s="376">
        <f>+NB!W17</f>
        <v>18</v>
      </c>
      <c r="D54" s="343">
        <f>+NB!X17</f>
        <v>16.5</v>
      </c>
      <c r="E54" s="179" t="str">
        <f>+NB!Z17</f>
        <v xml:space="preserve"> </v>
      </c>
      <c r="F54" s="179"/>
      <c r="G54" s="303" t="str">
        <f>+NB!AA17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314"/>
      <c r="B55" s="307" t="str">
        <f>TEXT(NB!V18,"#0")&amp;"                        "&amp;TEXT(NB!Y18,"#0")&amp;"   "</f>
        <v xml:space="preserve">3                        3   </v>
      </c>
      <c r="C55" s="375">
        <f>+NB!W18</f>
        <v>16</v>
      </c>
      <c r="D55" s="342">
        <f>+NB!X18</f>
        <v>13.5</v>
      </c>
      <c r="E55" s="308" t="str">
        <f>+NB!Z18</f>
        <v xml:space="preserve"> </v>
      </c>
      <c r="F55" s="308"/>
      <c r="G55" s="311" t="str">
        <f>+NB!AA18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315"/>
      <c r="B56" s="302" t="str">
        <f>TEXT(NB!V19,"#0")&amp;"                        "&amp;TEXT(NB!Y19,"#0")&amp;"   "</f>
        <v xml:space="preserve">3                        2   </v>
      </c>
      <c r="C56" s="376">
        <f>+NB!W19</f>
        <v>13</v>
      </c>
      <c r="D56" s="343">
        <f>+NB!X19</f>
        <v>11</v>
      </c>
      <c r="E56" s="179" t="str">
        <f>+NB!Z19</f>
        <v xml:space="preserve"> </v>
      </c>
      <c r="F56" s="179"/>
      <c r="G56" s="303" t="str">
        <f>+NB!AA19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316"/>
      <c r="B57" s="309" t="str">
        <f>TEXT(NB!V20,"#0")&amp;"                        "&amp;TEXT(NB!Y20,"#0")&amp;"   "</f>
        <v xml:space="preserve">3                        1   </v>
      </c>
      <c r="C57" s="377">
        <f>+NB!W20</f>
        <v>10.5</v>
      </c>
      <c r="D57" s="344">
        <f>+NB!X20</f>
        <v>8</v>
      </c>
      <c r="E57" s="310" t="str">
        <f>+NB!Z20</f>
        <v xml:space="preserve"> </v>
      </c>
      <c r="F57" s="310"/>
      <c r="G57" s="312" t="str">
        <f>+NB!AA20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2.75" customHeight="1" thickBot="1" x14ac:dyDescent="0.25">
      <c r="A58" s="317"/>
      <c r="B58" s="304" t="str">
        <f>TEXT(NB!V21,"#0")&amp;"                        "&amp;TEXT(NB!Y21,"#0")&amp;"   "</f>
        <v xml:space="preserve">8                        0   </v>
      </c>
      <c r="C58" s="378">
        <f>+NB!W21</f>
        <v>7.5</v>
      </c>
      <c r="D58" s="345">
        <f>+NB!X21</f>
        <v>0</v>
      </c>
      <c r="E58" s="305" t="str">
        <f>+NB!Z21</f>
        <v xml:space="preserve"> </v>
      </c>
      <c r="F58" s="305"/>
      <c r="G58" s="306" t="str">
        <f>+NB!AA21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topLeftCell="A19"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61</v>
      </c>
      <c r="C1" s="219" t="str">
        <f>IF(Notenbogen!F1="","",Notenbogen!F1)</f>
        <v/>
      </c>
      <c r="D1" s="8"/>
      <c r="E1" s="8"/>
      <c r="F1" s="216" t="s">
        <v>27</v>
      </c>
      <c r="G1" s="619">
        <v>40882</v>
      </c>
      <c r="H1" s="619"/>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IF(D4="","",IF($H$3="BE",LOOKUP(IF(E4="",D4+0.01,D4*$H$30/E4+0.5),NB!$X$124:$X$139,NB!$Y$124:$Y$139),D4))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IF(D5="","",IF($H$3="BE",LOOKUP(IF(E5="",D5+0.01,D5*$H$30/E5+0.5),NB!$X$124:$X$139,NB!$Y$124:$Y$139),D5))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IF(D6="","",IF($H$3="BE",LOOKUP(IF(E6="",D6+0.01,D6*$H$30/E6+0.5),NB!$X$124:$X$139,NB!$Y$124:$Y$139),D6))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IF(D7="","",IF($H$3="BE",LOOKUP(IF(E7="",D7+0.01,D7*$H$30/E7+0.5),NB!$X$124:$X$139,NB!$Y$124:$Y$139),D7))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IF(D9="","",IF($H$3="BE",LOOKUP(IF(E9="",D9+0.01,D9*$H$30/E9+0.5),NB!$X$124:$X$139,NB!$Y$124:$Y$139),D9))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IF(D10="","",IF($H$3="BE",LOOKUP(IF(E10="",D10+0.01,D10*$H$30/E10+0.5),NB!$X$124:$X$139,NB!$Y$124:$Y$139),D10))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IF(D12="","",IF($H$3="BE",LOOKUP(IF(E12="",D12+0.01,D12*$H$30/E12+0.5),NB!$X$124:$X$139,NB!$Y$124:$Y$139),D12))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IF(D13="","",IF($H$3="BE",LOOKUP(IF(E13="",D13+0.01,D13*$H$30/E13+0.5),NB!$X$124:$X$139,NB!$Y$124:$Y$139),D13))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IF(D14="","",IF($H$3="BE",LOOKUP(IF(E14="",D14+0.01,D14*$H$30/E14+0.5),NB!$X$124:$X$139,NB!$Y$124:$Y$139),D14))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IF(D22="","",IF($H$3="BE",LOOKUP(IF(E22="",D22+0.01,D22*$H$30/E22+0.5),NB!$X$124:$X$139,NB!$Y$124:$Y$139),D22))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IF(D23="","",IF($H$3="BE",LOOKUP(IF(E23="",D23+0.01,D23*$H$30/E23+0.5),NB!$X$124:$X$139,NB!$Y$124:$Y$139),D23))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TEXT(NB!V106,"#0")&amp;"                      "&amp;TEXT(NB!Y106,"#0")&amp;"   "</f>
        <v xml:space="preserve">2                      15   </v>
      </c>
      <c r="C43" s="375">
        <f>+NB!W106</f>
        <v>40</v>
      </c>
      <c r="D43" s="342">
        <f>+NB!X106</f>
        <v>38.5</v>
      </c>
      <c r="E43" s="308" t="str">
        <f>+NB!Z106</f>
        <v xml:space="preserve"> </v>
      </c>
      <c r="F43" s="308"/>
      <c r="G43" s="311"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TEXT(NB!V107,"#0")&amp;"                      "&amp;TEXT(NB!Y107,"#0")&amp;"   "</f>
        <v xml:space="preserve">2                      14   </v>
      </c>
      <c r="C44" s="376">
        <f>+NB!W107</f>
        <v>38</v>
      </c>
      <c r="D44" s="343">
        <f>+NB!X107</f>
        <v>36.5</v>
      </c>
      <c r="E44" s="179" t="str">
        <f>+NB!Z107</f>
        <v xml:space="preserve"> </v>
      </c>
      <c r="F44" s="179"/>
      <c r="G44" s="303"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TEXT(NB!V108,"#0")&amp;"                      "&amp;TEXT(NB!Y108,"#0")&amp;"   "</f>
        <v xml:space="preserve">2                      13   </v>
      </c>
      <c r="C45" s="377">
        <f>+NB!W108</f>
        <v>36</v>
      </c>
      <c r="D45" s="344">
        <f>+NB!X108</f>
        <v>34.5</v>
      </c>
      <c r="E45" s="310" t="str">
        <f>+NB!Z108</f>
        <v xml:space="preserve"> </v>
      </c>
      <c r="F45" s="310"/>
      <c r="G45" s="312"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TEXT(NB!V109,"#0")&amp;"                      "&amp;TEXT(NB!Y109,"#0")&amp;"   "</f>
        <v xml:space="preserve">2                      12   </v>
      </c>
      <c r="C46" s="376">
        <f>+NB!W109</f>
        <v>34</v>
      </c>
      <c r="D46" s="343">
        <f>+NB!X109</f>
        <v>32.5</v>
      </c>
      <c r="E46" s="179" t="str">
        <f>+NB!Z109</f>
        <v xml:space="preserve"> </v>
      </c>
      <c r="F46" s="179"/>
      <c r="G46" s="303"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TEXT(NB!V110,"#0")&amp;"                      "&amp;TEXT(NB!Y110,"#0")&amp;"   "</f>
        <v xml:space="preserve">2                      11   </v>
      </c>
      <c r="C47" s="376">
        <f>+NB!W110</f>
        <v>32</v>
      </c>
      <c r="D47" s="343">
        <f>+NB!X110</f>
        <v>30.5</v>
      </c>
      <c r="E47" s="179" t="str">
        <f>+NB!Z110</f>
        <v xml:space="preserve"> </v>
      </c>
      <c r="F47" s="179"/>
      <c r="G47" s="303"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TEXT(NB!V111,"#0")&amp;"                      "&amp;TEXT(NB!Y111,"#0")&amp;"   "</f>
        <v xml:space="preserve">2                      10   </v>
      </c>
      <c r="C48" s="376">
        <f>+NB!W111</f>
        <v>30</v>
      </c>
      <c r="D48" s="343">
        <f>+NB!X111</f>
        <v>28.5</v>
      </c>
      <c r="E48" s="179" t="str">
        <f>+NB!Z111</f>
        <v xml:space="preserve"> </v>
      </c>
      <c r="F48" s="179"/>
      <c r="G48" s="303"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TEXT(NB!V112,"#0")&amp;"                        "&amp;TEXT(NB!Y112,"#0")&amp;"   "</f>
        <v xml:space="preserve">2                        9   </v>
      </c>
      <c r="C49" s="375">
        <f>+NB!W112</f>
        <v>28</v>
      </c>
      <c r="D49" s="342">
        <f>+NB!X112</f>
        <v>26.5</v>
      </c>
      <c r="E49" s="308" t="str">
        <f>+NB!Z112</f>
        <v xml:space="preserve"> </v>
      </c>
      <c r="F49" s="308"/>
      <c r="G49" s="311"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TEXT(NB!V113,"#0")&amp;"                        "&amp;TEXT(NB!Y113,"#0")&amp;"   "</f>
        <v xml:space="preserve">2                        8   </v>
      </c>
      <c r="C50" s="376">
        <f>+NB!W113</f>
        <v>26</v>
      </c>
      <c r="D50" s="343">
        <f>+NB!X113</f>
        <v>24.5</v>
      </c>
      <c r="E50" s="179" t="str">
        <f>+NB!Z113</f>
        <v xml:space="preserve"> </v>
      </c>
      <c r="F50" s="179"/>
      <c r="G50" s="303"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TEXT(NB!V114,"#0")&amp;"                        "&amp;TEXT(NB!Y114,"#0")&amp;"   "</f>
        <v xml:space="preserve">2                        7   </v>
      </c>
      <c r="C51" s="377">
        <f>+NB!W114</f>
        <v>24</v>
      </c>
      <c r="D51" s="344">
        <f>+NB!X114</f>
        <v>22.5</v>
      </c>
      <c r="E51" s="310" t="str">
        <f>+NB!Z114</f>
        <v xml:space="preserve"> </v>
      </c>
      <c r="F51" s="310"/>
      <c r="G51" s="312"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TEXT(NB!V115,"#0")&amp;"                        "&amp;TEXT(NB!Y115,"#0")&amp;"   "</f>
        <v xml:space="preserve">2                        6   </v>
      </c>
      <c r="C52" s="376">
        <f>+NB!W115</f>
        <v>22</v>
      </c>
      <c r="D52" s="343">
        <f>+NB!X115</f>
        <v>20.5</v>
      </c>
      <c r="E52" s="179" t="str">
        <f>+NB!Z115</f>
        <v xml:space="preserve"> </v>
      </c>
      <c r="F52" s="179"/>
      <c r="G52" s="303"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TEXT(NB!V116,"#0")&amp;"                        "&amp;TEXT(NB!Y116,"#0")&amp;"   "</f>
        <v xml:space="preserve">2                        5   </v>
      </c>
      <c r="C53" s="376">
        <f>+NB!W116</f>
        <v>20</v>
      </c>
      <c r="D53" s="343">
        <f>+NB!X116</f>
        <v>18.5</v>
      </c>
      <c r="E53" s="179" t="str">
        <f>+NB!Z116</f>
        <v xml:space="preserve"> </v>
      </c>
      <c r="F53" s="179"/>
      <c r="G53" s="303"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TEXT(NB!V117,"#0")&amp;"                        "&amp;TEXT(NB!Y117,"#0")&amp;"   "</f>
        <v xml:space="preserve">2                        4   </v>
      </c>
      <c r="C54" s="376">
        <f>+NB!W117</f>
        <v>18</v>
      </c>
      <c r="D54" s="343">
        <f>+NB!X117</f>
        <v>16.5</v>
      </c>
      <c r="E54" s="179" t="str">
        <f>+NB!Z117</f>
        <v xml:space="preserve"> </v>
      </c>
      <c r="F54" s="179"/>
      <c r="G54" s="303"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TEXT(NB!V118,"#0")&amp;"                        "&amp;TEXT(NB!Y118,"#0")&amp;"   "</f>
        <v xml:space="preserve">3                        3   </v>
      </c>
      <c r="C55" s="375">
        <f>+NB!W118</f>
        <v>16</v>
      </c>
      <c r="D55" s="342">
        <f>+NB!X118</f>
        <v>13.5</v>
      </c>
      <c r="E55" s="308" t="str">
        <f>+NB!Z118</f>
        <v xml:space="preserve"> </v>
      </c>
      <c r="F55" s="308"/>
      <c r="G55" s="311"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TEXT(NB!V119,"#0")&amp;"                        "&amp;TEXT(NB!Y119,"#0")&amp;"   "</f>
        <v xml:space="preserve">3                        2   </v>
      </c>
      <c r="C56" s="376">
        <f>+NB!W119</f>
        <v>13</v>
      </c>
      <c r="D56" s="343">
        <f>+NB!X119</f>
        <v>11</v>
      </c>
      <c r="E56" s="179" t="str">
        <f>+NB!Z119</f>
        <v xml:space="preserve"> </v>
      </c>
      <c r="F56" s="179"/>
      <c r="G56" s="303"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TEXT(NB!V120,"#0")&amp;"                        "&amp;TEXT(NB!Y120,"#0")&amp;"   "</f>
        <v xml:space="preserve">3                        1   </v>
      </c>
      <c r="C57" s="377">
        <f>+NB!W120</f>
        <v>10.5</v>
      </c>
      <c r="D57" s="344">
        <f>+NB!X120</f>
        <v>8</v>
      </c>
      <c r="E57" s="310" t="str">
        <f>+NB!Z120</f>
        <v xml:space="preserve"> </v>
      </c>
      <c r="F57" s="310"/>
      <c r="G57" s="312"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TEXT(NB!V121,"#0")&amp;"                        "&amp;TEXT(NB!Y121,"#0")&amp;"   "</f>
        <v xml:space="preserve">8                        0   </v>
      </c>
      <c r="C58" s="378">
        <f>+NB!W121</f>
        <v>7.5</v>
      </c>
      <c r="D58" s="345">
        <f>+NB!X121</f>
        <v>0</v>
      </c>
      <c r="E58" s="305" t="str">
        <f>+NB!Z121</f>
        <v xml:space="preserve"> </v>
      </c>
      <c r="F58" s="305"/>
      <c r="G58" s="306"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topLeftCell="A19" workbookViewId="0">
      <selection activeCell="C38" sqref="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62</v>
      </c>
      <c r="C1" s="219" t="str">
        <f>IF(Notenbogen!F1="","",Notenbogen!F1)</f>
        <v/>
      </c>
      <c r="D1" s="226"/>
      <c r="E1" s="8"/>
      <c r="F1" s="216" t="s">
        <v>27</v>
      </c>
      <c r="G1" s="620"/>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IF(D4="","",IF($H$3="BE",LOOKUP(IF(E4="",D4+0.01,D4*$H$30/E4+0.5),NB!$X$224:$X$239,NB!$Y$224:$Y$239),D4))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IF(D5="","",IF($H$3="BE",LOOKUP(IF(E5="",D5+0.01,D5*$H$30/E5+0.5),NB!$X$224:$X$239,NB!$Y$224:$Y$239),D5))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IF(D6="","",IF($H$3="BE",LOOKUP(IF(E6="",D6+0.01,D6*$H$30/E6+0.5),NB!$X$224:$X$239,NB!$Y$224:$Y$239),D6))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IF(D7="","",IF($H$3="BE",LOOKUP(IF(E7="",D7+0.01,D7*$H$30/E7+0.5),NB!$X$224:$X$239,NB!$Y$224:$Y$239),D7))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IF(D9="","",IF($H$3="BE",LOOKUP(IF(E9="",D9+0.01,D9*$H$30/E9+0.5),NB!$X$224:$X$239,NB!$Y$224:$Y$239),D9))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IF(D10="","",IF($H$3="BE",LOOKUP(IF(E10="",D10+0.01,D10*$H$30/E10+0.5),NB!$X$224:$X$239,NB!$Y$224:$Y$239),D10))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IF(D12="","",IF($H$3="BE",LOOKUP(IF(E12="",D12+0.01,D12*$H$30/E12+0.5),NB!$X$224:$X$239,NB!$Y$224:$Y$239),D12))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IF(D13="","",IF($H$3="BE",LOOKUP(IF(E13="",D13+0.01,D13*$H$30/E13+0.5),NB!$X$224:$X$239,NB!$Y$224:$Y$239),D13))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IF(D14="","",IF($H$3="BE",LOOKUP(IF(E14="",D14+0.01,D14*$H$30/E14+0.5),NB!$X$224:$X$239,NB!$Y$224:$Y$239),D14))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IF(D22="","",IF($H$3="BE",LOOKUP(IF(E22="",D22+0.01,D22*$H$30/E22+0.5),NB!$X$224:$X$239,NB!$Y$224:$Y$239),D22))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IF(D23="","",IF($H$3="BE",LOOKUP(IF(E23="",D23+0.01,D23*$H$30/E23+0.5),NB!$X$224:$X$239,NB!$Y$224:$Y$239),D23))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TEXT(NB!V206,"#0")&amp;"                      "&amp;TEXT(NB!Y206,"#0")&amp;"   "</f>
        <v xml:space="preserve">2                      15   </v>
      </c>
      <c r="C43" s="375">
        <f>+NB!W206</f>
        <v>40</v>
      </c>
      <c r="D43" s="342">
        <f>+NB!X206</f>
        <v>38.5</v>
      </c>
      <c r="E43" s="308" t="str">
        <f>+NB!Z206</f>
        <v xml:space="preserve"> </v>
      </c>
      <c r="F43" s="308"/>
      <c r="G43" s="311"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TEXT(NB!V207,"#0")&amp;"                      "&amp;TEXT(NB!Y207,"#0")&amp;"   "</f>
        <v xml:space="preserve">2                      14   </v>
      </c>
      <c r="C44" s="376">
        <f>+NB!W207</f>
        <v>38</v>
      </c>
      <c r="D44" s="343">
        <f>+NB!X207</f>
        <v>36.5</v>
      </c>
      <c r="E44" s="179" t="str">
        <f>+NB!Z207</f>
        <v xml:space="preserve"> </v>
      </c>
      <c r="F44" s="179"/>
      <c r="G44" s="303"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TEXT(NB!V208,"#0")&amp;"                      "&amp;TEXT(NB!Y208,"#0")&amp;"   "</f>
        <v xml:space="preserve">2                      13   </v>
      </c>
      <c r="C45" s="377">
        <f>+NB!W208</f>
        <v>36</v>
      </c>
      <c r="D45" s="344">
        <f>+NB!X208</f>
        <v>34.5</v>
      </c>
      <c r="E45" s="310" t="str">
        <f>+NB!Z208</f>
        <v xml:space="preserve"> </v>
      </c>
      <c r="F45" s="310"/>
      <c r="G45" s="312"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TEXT(NB!V209,"#0")&amp;"                      "&amp;TEXT(NB!Y209,"#0")&amp;"   "</f>
        <v xml:space="preserve">2                      12   </v>
      </c>
      <c r="C46" s="376">
        <f>+NB!W209</f>
        <v>34</v>
      </c>
      <c r="D46" s="343">
        <f>+NB!X209</f>
        <v>32.5</v>
      </c>
      <c r="E46" s="179" t="str">
        <f>+NB!Z209</f>
        <v xml:space="preserve"> </v>
      </c>
      <c r="F46" s="179"/>
      <c r="G46" s="303"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TEXT(NB!V210,"#0")&amp;"                      "&amp;TEXT(NB!Y210,"#0")&amp;"   "</f>
        <v xml:space="preserve">2                      11   </v>
      </c>
      <c r="C47" s="376">
        <f>+NB!W210</f>
        <v>32</v>
      </c>
      <c r="D47" s="343">
        <f>+NB!X210</f>
        <v>30.5</v>
      </c>
      <c r="E47" s="179" t="str">
        <f>+NB!Z210</f>
        <v xml:space="preserve"> </v>
      </c>
      <c r="F47" s="179"/>
      <c r="G47" s="303"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TEXT(NB!V211,"#0")&amp;"                      "&amp;TEXT(NB!Y211,"#0")&amp;"   "</f>
        <v xml:space="preserve">2                      10   </v>
      </c>
      <c r="C48" s="376">
        <f>+NB!W211</f>
        <v>30</v>
      </c>
      <c r="D48" s="343">
        <f>+NB!X211</f>
        <v>28.5</v>
      </c>
      <c r="E48" s="179" t="str">
        <f>+NB!Z211</f>
        <v xml:space="preserve"> </v>
      </c>
      <c r="F48" s="179"/>
      <c r="G48" s="303"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TEXT(NB!V212,"#0")&amp;"                        "&amp;TEXT(NB!Y212,"#0")&amp;"   "</f>
        <v xml:space="preserve">2                        9   </v>
      </c>
      <c r="C49" s="375">
        <f>+NB!W212</f>
        <v>28</v>
      </c>
      <c r="D49" s="342">
        <f>+NB!X212</f>
        <v>26.5</v>
      </c>
      <c r="E49" s="308" t="str">
        <f>+NB!Z212</f>
        <v xml:space="preserve"> </v>
      </c>
      <c r="F49" s="308"/>
      <c r="G49" s="311"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TEXT(NB!V213,"#0")&amp;"                        "&amp;TEXT(NB!Y213,"#0")&amp;"   "</f>
        <v xml:space="preserve">2                        8   </v>
      </c>
      <c r="C50" s="376">
        <f>+NB!W213</f>
        <v>26</v>
      </c>
      <c r="D50" s="343">
        <f>+NB!X213</f>
        <v>24.5</v>
      </c>
      <c r="E50" s="179" t="str">
        <f>+NB!Z213</f>
        <v xml:space="preserve"> </v>
      </c>
      <c r="F50" s="179"/>
      <c r="G50" s="303"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TEXT(NB!V214,"#0")&amp;"                        "&amp;TEXT(NB!Y214,"#0")&amp;"   "</f>
        <v xml:space="preserve">2                        7   </v>
      </c>
      <c r="C51" s="377">
        <f>+NB!W214</f>
        <v>24</v>
      </c>
      <c r="D51" s="344">
        <f>+NB!X214</f>
        <v>22.5</v>
      </c>
      <c r="E51" s="310" t="str">
        <f>+NB!Z214</f>
        <v xml:space="preserve"> </v>
      </c>
      <c r="F51" s="310"/>
      <c r="G51" s="312"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TEXT(NB!V215,"#0")&amp;"                        "&amp;TEXT(NB!Y215,"#0")&amp;"   "</f>
        <v xml:space="preserve">2                        6   </v>
      </c>
      <c r="C52" s="376">
        <f>+NB!W215</f>
        <v>22</v>
      </c>
      <c r="D52" s="343">
        <f>+NB!X215</f>
        <v>20.5</v>
      </c>
      <c r="E52" s="179" t="str">
        <f>+NB!Z215</f>
        <v xml:space="preserve"> </v>
      </c>
      <c r="F52" s="179"/>
      <c r="G52" s="303"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TEXT(NB!V216,"#0")&amp;"                        "&amp;TEXT(NB!Y216,"#0")&amp;"   "</f>
        <v xml:space="preserve">2                        5   </v>
      </c>
      <c r="C53" s="376">
        <f>+NB!W216</f>
        <v>20</v>
      </c>
      <c r="D53" s="343">
        <f>+NB!X216</f>
        <v>18.5</v>
      </c>
      <c r="E53" s="179" t="str">
        <f>+NB!Z216</f>
        <v xml:space="preserve"> </v>
      </c>
      <c r="F53" s="179"/>
      <c r="G53" s="303"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TEXT(NB!V217,"#0")&amp;"                        "&amp;TEXT(NB!Y217,"#0")&amp;"   "</f>
        <v xml:space="preserve">2                        4   </v>
      </c>
      <c r="C54" s="376">
        <f>+NB!W217</f>
        <v>18</v>
      </c>
      <c r="D54" s="343">
        <f>+NB!X217</f>
        <v>16.5</v>
      </c>
      <c r="E54" s="179" t="str">
        <f>+NB!Z217</f>
        <v xml:space="preserve"> </v>
      </c>
      <c r="F54" s="179"/>
      <c r="G54" s="303"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TEXT(NB!V218,"#0")&amp;"                        "&amp;TEXT(NB!Y218,"#0")&amp;"   "</f>
        <v xml:space="preserve">3                        3   </v>
      </c>
      <c r="C55" s="375">
        <f>+NB!W218</f>
        <v>16</v>
      </c>
      <c r="D55" s="342">
        <f>+NB!X218</f>
        <v>13.5</v>
      </c>
      <c r="E55" s="308" t="str">
        <f>+NB!Z218</f>
        <v xml:space="preserve"> </v>
      </c>
      <c r="F55" s="308"/>
      <c r="G55" s="311"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TEXT(NB!V219,"#0")&amp;"                        "&amp;TEXT(NB!Y219,"#0")&amp;"   "</f>
        <v xml:space="preserve">3                        2   </v>
      </c>
      <c r="C56" s="376">
        <f>+NB!W219</f>
        <v>13</v>
      </c>
      <c r="D56" s="343">
        <f>+NB!X219</f>
        <v>11</v>
      </c>
      <c r="E56" s="179" t="str">
        <f>+NB!Z219</f>
        <v xml:space="preserve"> </v>
      </c>
      <c r="F56" s="179"/>
      <c r="G56" s="303"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TEXT(NB!V220,"#0")&amp;"                        "&amp;TEXT(NB!Y220,"#0")&amp;"   "</f>
        <v xml:space="preserve">3                        1   </v>
      </c>
      <c r="C57" s="377">
        <f>+NB!W220</f>
        <v>10.5</v>
      </c>
      <c r="D57" s="344">
        <f>+NB!X220</f>
        <v>8</v>
      </c>
      <c r="E57" s="310" t="str">
        <f>+NB!Z220</f>
        <v xml:space="preserve"> </v>
      </c>
      <c r="F57" s="310"/>
      <c r="G57" s="312"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TEXT(NB!V221,"#0")&amp;"                        "&amp;TEXT(NB!Y221,"#0")&amp;"   "</f>
        <v xml:space="preserve">8                        0   </v>
      </c>
      <c r="C58" s="378">
        <f>+NB!W221</f>
        <v>7.5</v>
      </c>
      <c r="D58" s="345">
        <f>+NB!X221</f>
        <v>0</v>
      </c>
      <c r="E58" s="305" t="str">
        <f>+NB!Z221</f>
        <v xml:space="preserve"> </v>
      </c>
      <c r="F58" s="305"/>
      <c r="G58" s="306"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topLeftCell="A10" workbookViewId="0">
      <selection activeCell="C4" sqref="C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91" t="s">
        <v>109</v>
      </c>
      <c r="C1" s="256" t="str">
        <f>IF(Notenbogen!F1="","",Notenbogen!F1)</f>
        <v/>
      </c>
      <c r="D1" s="257"/>
      <c r="E1" s="227"/>
      <c r="F1" s="229" t="s">
        <v>27</v>
      </c>
      <c r="G1" s="619"/>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IF(D4="","",IF($H$3="BE",LOOKUP(IF(E4="",D4+0.01,D4*$H$30/E4+0.5),NB!$X$324:$X$339,NB!$Y$324:$Y$339),D4))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IF(D5="","",IF($H$3="BE",LOOKUP(IF(E5="",D5+0.01,D5*$H$30/E5+0.5),NB!$X$324:$X$339,NB!$Y$324:$Y$339),D5))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IF(D6="","",IF($H$3="BE",LOOKUP(IF(E6="",D6+0.01,D6*$H$30/E6+0.5),NB!$X$324:$X$339,NB!$Y$324:$Y$339),D6))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IF(D7="","",IF($H$3="BE",LOOKUP(IF(E7="",D7+0.01,D7*$H$30/E7+0.5),NB!$X$324:$X$339,NB!$Y$324:$Y$339),D7))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IF(D8="","",IF($H$3="BE",LOOKUP(IF(E8="",D8+0.01,D8*$H$30/E8+0.5),NB!$X$324:$X$339,NB!$Y$324:$Y$339),D8))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IF(D9="","",IF($H$3="BE",LOOKUP(IF(E9="",D9+0.01,D9*$H$30/E9+0.5),NB!$X$324:$X$339,NB!$Y$324:$Y$339),D9))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IF(D10="","",IF($H$3="BE",LOOKUP(IF(E10="",D10+0.01,D10*$H$30/E10+0.5),NB!$X$324:$X$339,NB!$Y$324:$Y$339),D10))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IF(D11="","",IF($H$3="BE",LOOKUP(IF(E11="",D11+0.01,D11*$H$30/E11+0.5),NB!$X$324:$X$339,NB!$Y$324:$Y$339),D11))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IF(D12="","",IF($H$3="BE",LOOKUP(IF(E12="",D12+0.01,D12*$H$30/E12+0.5),NB!$X$324:$X$339,NB!$Y$324:$Y$339),D12))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IF(D13="","",IF($H$3="BE",LOOKUP(IF(E13="",D13+0.01,D13*$H$30/E13+0.5),NB!$X$324:$X$339,NB!$Y$324:$Y$339),D13))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IF(D14="","",IF($H$3="BE",LOOKUP(IF(E14="",D14+0.01,D14*$H$30/E14+0.5),NB!$X$324:$X$339,NB!$Y$324:$Y$339),D14))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IF(D15="","",IF($H$3="BE",LOOKUP(IF(E15="",D15+0.01,D15*$H$30/E15+0.5),NB!$X$324:$X$339,NB!$Y$324:$Y$339),D15))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IF(D16="","",IF($H$3="BE",LOOKUP(IF(E16="",D16+0.01,D16*$H$30/E16+0.5),NB!$X$324:$X$339,NB!$Y$324:$Y$339),D16))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IF(D17="","",IF($H$3="BE",LOOKUP(IF(E17="",D17+0.01,D17*$H$30/E17+0.5),NB!$X$324:$X$339,NB!$Y$324:$Y$339),D17))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IF(D18="","",IF($H$3="BE",LOOKUP(IF(E18="",D18+0.01,D18*$H$30/E18+0.5),NB!$X$324:$X$339,NB!$Y$324:$Y$339),D18))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IF(D19="","",IF($H$3="BE",LOOKUP(IF(E19="",D19+0.01,D19*$H$30/E19+0.5),NB!$X$324:$X$339,NB!$Y$324:$Y$339),D19))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IF(D20="","",IF($H$3="BE",LOOKUP(IF(E20="",D20+0.01,D20*$H$30/E20+0.5),NB!$X$324:$X$339,NB!$Y$324:$Y$339),D20))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IF(D21="","",IF($H$3="BE",LOOKUP(IF(E21="",D21+0.01,D21*$H$30/E21+0.5),NB!$X$324:$X$339,NB!$Y$324:$Y$339),D21))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IF(D22="","",IF($H$3="BE",LOOKUP(IF(E22="",D22+0.01,D22*$H$30/E22+0.5),NB!$X$324:$X$339,NB!$Y$324:$Y$339),D22))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IF(D23="","",IF($H$3="BE",LOOKUP(IF(E23="",D23+0.01,D23*$H$30/E23+0.5),NB!$X$324:$X$339,NB!$Y$324:$Y$339),D23))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IF(D24="","",IF($H$3="BE",LOOKUP(IF(E24="",D24+0.01,D24*$H$30/E24+0.5),NB!$X$324:$X$339,NB!$Y$324:$Y$339),D24))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IF(D25="","",IF($H$3="BE",LOOKUP(IF(E25="",D25+0.01,D25*$H$30/E25+0.5),NB!$X$324:$X$339,NB!$Y$324:$Y$339),D25))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IF(D26="","",IF($H$3="BE",LOOKUP(IF(E26="",D26+0.01,D26*$H$30/E26+0.5),NB!$X$324:$X$339,NB!$Y$324:$Y$339),D26))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IF(D27="","",IF($H$3="BE",LOOKUP(IF(E27="",D27+0.01,D27*$H$30/E27+0.5),NB!$X$324:$X$339,NB!$Y$324:$Y$339),D27))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IF(D28="","",IF($H$3="BE",LOOKUP(IF(E28="",D28+0.01,D28*$H$30/E28+0.5),NB!$X$324:$X$339,NB!$Y$324:$Y$339),D28))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IF(D29="","",IF($H$3="BE",LOOKUP(IF(E29="",D29+0.01,D29*$H$30/E29+0.5),NB!$X$324:$X$339,NB!$Y$324:$Y$339),D29))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IF(D30="","",IF($H$3="BE",LOOKUP(IF(E30="",D30+0.01,D30*$H$30/E30+0.5),NB!$X$324:$X$339,NB!$Y$324:$Y$339),D30))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IF(D31="","",IF($H$3="BE",LOOKUP(IF(E31="",D31+0.01,D31*$H$30/E31+0.5),NB!$X$324:$X$339,NB!$Y$324:$Y$339),D31))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IF(D32="","",IF($H$3="BE",LOOKUP(IF(E32="",D32+0.01,D32*$H$30/E32+0.5),NB!$X$324:$X$339,NB!$Y$324:$Y$339),D32))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IF(D33="","",IF($H$3="BE",LOOKUP(IF(E33="",D33+0.01,D33*$H$30/E33+0.5),NB!$X$324:$X$339,NB!$Y$324:$Y$339),D33))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IF(D34="","",IF($H$3="BE",LOOKUP(IF(E34="",D34+0.01,D34*$H$30/E34+0.5),NB!$X$324:$X$339,NB!$Y$324:$Y$339),D34))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IF(D35="","",IF($H$3="BE",LOOKUP(IF(E35="",D35+0.01,D35*$H$30/E35+0.5),NB!$X$324:$X$339,NB!$Y$324:$Y$339),D35))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IF(D36="","",IF($H$3="BE",LOOKUP(IF(E36="",D36+0.01,D36*$H$30/E36+0.5),NB!$X$324:$X$339,NB!$Y$324:$Y$339),D36))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IF(D37="","",IF($H$3="BE",LOOKUP(IF(E37="",D37+0.01,D37*$H$30/E37+0.5),NB!$X$324:$X$339,NB!$Y$324:$Y$339),D37))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IF(D38="","",IF($H$3="BE",LOOKUP(IF(E38="",D38+0.01,D38*$H$30/E38+0.5),NB!$X$324:$X$339,NB!$Y$324:$Y$339),D38))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TEXT(NB!V306,"#0")&amp;"                      "&amp;TEXT(NB!Y306,"#0")&amp;"   "</f>
        <v xml:space="preserve">2                      15   </v>
      </c>
      <c r="C43" s="375">
        <f>+NB!W306</f>
        <v>40</v>
      </c>
      <c r="D43" s="342">
        <f>+NB!X306</f>
        <v>38.5</v>
      </c>
      <c r="E43" s="308" t="str">
        <f>+NB!Z306</f>
        <v xml:space="preserve"> </v>
      </c>
      <c r="F43" s="308"/>
      <c r="G43" s="311" t="str">
        <f>+NB!AA306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TEXT(NB!V307,"#0")&amp;"                      "&amp;TEXT(NB!Y307,"#0")&amp;"   "</f>
        <v xml:space="preserve">2                      14   </v>
      </c>
      <c r="C44" s="376">
        <f>+NB!W307</f>
        <v>38</v>
      </c>
      <c r="D44" s="343">
        <f>+NB!X307</f>
        <v>36.5</v>
      </c>
      <c r="E44" s="179" t="str">
        <f>+NB!Z307</f>
        <v xml:space="preserve"> </v>
      </c>
      <c r="F44" s="179"/>
      <c r="G44" s="303" t="str">
        <f>+NB!AA307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TEXT(NB!V308,"#0")&amp;"                      "&amp;TEXT(NB!Y308,"#0")&amp;"   "</f>
        <v xml:space="preserve">2                      13   </v>
      </c>
      <c r="C45" s="377">
        <f>+NB!W308</f>
        <v>36</v>
      </c>
      <c r="D45" s="344">
        <f>+NB!X308</f>
        <v>34.5</v>
      </c>
      <c r="E45" s="310" t="str">
        <f>+NB!Z308</f>
        <v xml:space="preserve"> </v>
      </c>
      <c r="F45" s="310"/>
      <c r="G45" s="312" t="str">
        <f>+NB!AA308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TEXT(NB!V309,"#0")&amp;"                      "&amp;TEXT(NB!Y309,"#0")&amp;"   "</f>
        <v xml:space="preserve">2                      12   </v>
      </c>
      <c r="C46" s="376">
        <f>+NB!W309</f>
        <v>34</v>
      </c>
      <c r="D46" s="343">
        <f>+NB!X309</f>
        <v>32.5</v>
      </c>
      <c r="E46" s="179" t="str">
        <f>+NB!Z309</f>
        <v xml:space="preserve"> </v>
      </c>
      <c r="F46" s="179"/>
      <c r="G46" s="303" t="str">
        <f>+NB!AA309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TEXT(NB!V310,"#0")&amp;"                      "&amp;TEXT(NB!Y310,"#0")&amp;"   "</f>
        <v xml:space="preserve">2                      11   </v>
      </c>
      <c r="C47" s="376">
        <f>+NB!W310</f>
        <v>32</v>
      </c>
      <c r="D47" s="343">
        <f>+NB!X310</f>
        <v>30.5</v>
      </c>
      <c r="E47" s="179" t="str">
        <f>+NB!Z310</f>
        <v xml:space="preserve"> </v>
      </c>
      <c r="F47" s="179"/>
      <c r="G47" s="303" t="str">
        <f>+NB!AA310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TEXT(NB!V311,"#0")&amp;"                      "&amp;TEXT(NB!Y311,"#0")&amp;"   "</f>
        <v xml:space="preserve">2                      10   </v>
      </c>
      <c r="C48" s="376">
        <f>+NB!W311</f>
        <v>30</v>
      </c>
      <c r="D48" s="343">
        <f>+NB!X311</f>
        <v>28.5</v>
      </c>
      <c r="E48" s="179" t="str">
        <f>+NB!Z311</f>
        <v xml:space="preserve"> </v>
      </c>
      <c r="F48" s="179"/>
      <c r="G48" s="303" t="str">
        <f>+NB!AA311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TEXT(NB!V312,"#0")&amp;"                        "&amp;TEXT(NB!Y312,"#0")&amp;"   "</f>
        <v xml:space="preserve">2                        9   </v>
      </c>
      <c r="C49" s="375">
        <f>+NB!W312</f>
        <v>28</v>
      </c>
      <c r="D49" s="342">
        <f>+NB!X312</f>
        <v>26.5</v>
      </c>
      <c r="E49" s="308" t="str">
        <f>+NB!Z312</f>
        <v xml:space="preserve"> </v>
      </c>
      <c r="F49" s="308"/>
      <c r="G49" s="311" t="str">
        <f>+NB!AA312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TEXT(NB!V313,"#0")&amp;"                        "&amp;TEXT(NB!Y313,"#0")&amp;"   "</f>
        <v xml:space="preserve">2                        8   </v>
      </c>
      <c r="C50" s="376">
        <f>+NB!W313</f>
        <v>26</v>
      </c>
      <c r="D50" s="343">
        <f>+NB!X313</f>
        <v>24.5</v>
      </c>
      <c r="E50" s="179" t="str">
        <f>+NB!Z313</f>
        <v xml:space="preserve"> </v>
      </c>
      <c r="F50" s="179"/>
      <c r="G50" s="303" t="str">
        <f>+NB!AA313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TEXT(NB!V314,"#0")&amp;"                        "&amp;TEXT(NB!Y314,"#0")&amp;"   "</f>
        <v xml:space="preserve">2                        7   </v>
      </c>
      <c r="C51" s="377">
        <f>+NB!W314</f>
        <v>24</v>
      </c>
      <c r="D51" s="344">
        <f>+NB!X314</f>
        <v>22.5</v>
      </c>
      <c r="E51" s="310" t="str">
        <f>+NB!Z314</f>
        <v xml:space="preserve"> </v>
      </c>
      <c r="F51" s="310"/>
      <c r="G51" s="312" t="str">
        <f>+NB!AA314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TEXT(NB!V315,"#0")&amp;"                        "&amp;TEXT(NB!Y315,"#0")&amp;"   "</f>
        <v xml:space="preserve">2                        6   </v>
      </c>
      <c r="C52" s="376">
        <f>+NB!W315</f>
        <v>22</v>
      </c>
      <c r="D52" s="343">
        <f>+NB!X315</f>
        <v>20.5</v>
      </c>
      <c r="E52" s="179" t="str">
        <f>+NB!Z315</f>
        <v xml:space="preserve"> </v>
      </c>
      <c r="F52" s="179"/>
      <c r="G52" s="303" t="str">
        <f>+NB!AA315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TEXT(NB!V316,"#0")&amp;"                        "&amp;TEXT(NB!Y316,"#0")&amp;"   "</f>
        <v xml:space="preserve">2                        5   </v>
      </c>
      <c r="C53" s="376">
        <f>+NB!W316</f>
        <v>20</v>
      </c>
      <c r="D53" s="343">
        <f>+NB!X316</f>
        <v>18.5</v>
      </c>
      <c r="E53" s="179" t="str">
        <f>+NB!Z316</f>
        <v xml:space="preserve"> </v>
      </c>
      <c r="F53" s="179"/>
      <c r="G53" s="303" t="str">
        <f>+NB!AA316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TEXT(NB!V317,"#0")&amp;"                        "&amp;TEXT(NB!Y317,"#0")&amp;"   "</f>
        <v xml:space="preserve">2                        4   </v>
      </c>
      <c r="C54" s="376">
        <f>+NB!W317</f>
        <v>18</v>
      </c>
      <c r="D54" s="343">
        <f>+NB!X317</f>
        <v>16.5</v>
      </c>
      <c r="E54" s="179" t="str">
        <f>+NB!Z317</f>
        <v xml:space="preserve"> </v>
      </c>
      <c r="F54" s="179"/>
      <c r="G54" s="303" t="str">
        <f>+NB!AA317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TEXT(NB!V318,"#0")&amp;"                        "&amp;TEXT(NB!Y318,"#0")&amp;"   "</f>
        <v xml:space="preserve">3                        3   </v>
      </c>
      <c r="C55" s="375">
        <f>+NB!W318</f>
        <v>16</v>
      </c>
      <c r="D55" s="342">
        <f>+NB!X318</f>
        <v>13.5</v>
      </c>
      <c r="E55" s="308" t="str">
        <f>+NB!Z318</f>
        <v xml:space="preserve"> </v>
      </c>
      <c r="F55" s="308"/>
      <c r="G55" s="311" t="str">
        <f>+NB!AA318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TEXT(NB!V319,"#0")&amp;"                        "&amp;TEXT(NB!Y319,"#0")&amp;"   "</f>
        <v xml:space="preserve">3                        2   </v>
      </c>
      <c r="C56" s="376">
        <f>+NB!W319</f>
        <v>13</v>
      </c>
      <c r="D56" s="343">
        <f>+NB!X319</f>
        <v>11</v>
      </c>
      <c r="E56" s="179" t="str">
        <f>+NB!Z319</f>
        <v xml:space="preserve"> </v>
      </c>
      <c r="F56" s="179"/>
      <c r="G56" s="303" t="str">
        <f>+NB!AA319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TEXT(NB!V320,"#0")&amp;"                        "&amp;TEXT(NB!Y320,"#0")&amp;"   "</f>
        <v xml:space="preserve">3                        1   </v>
      </c>
      <c r="C57" s="377">
        <f>+NB!W320</f>
        <v>10.5</v>
      </c>
      <c r="D57" s="344">
        <f>+NB!X320</f>
        <v>8</v>
      </c>
      <c r="E57" s="310" t="str">
        <f>+NB!Z320</f>
        <v xml:space="preserve"> </v>
      </c>
      <c r="F57" s="310"/>
      <c r="G57" s="312" t="str">
        <f>+NB!AA320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TEXT(NB!V321,"#0")&amp;"                        "&amp;TEXT(NB!Y321,"#0")&amp;"   "</f>
        <v xml:space="preserve">8                        0   </v>
      </c>
      <c r="C58" s="378">
        <f>+NB!W321</f>
        <v>7.5</v>
      </c>
      <c r="D58" s="345">
        <f>+NB!X321</f>
        <v>0</v>
      </c>
      <c r="E58" s="305" t="str">
        <f>+NB!Z321</f>
        <v xml:space="preserve"> </v>
      </c>
      <c r="F58" s="305"/>
      <c r="G58" s="306" t="str">
        <f>+NB!AA321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topLeftCell="A22"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 - 2. Extemporale aus","I - 2. Kurzarbeit aus")</f>
        <v>I - 2. Extemporale aus</v>
      </c>
      <c r="C1" s="256" t="str">
        <f>IF(Notenbogen!F1="","",Notenbogen!F1)</f>
        <v/>
      </c>
      <c r="D1" s="257"/>
      <c r="E1" s="227"/>
      <c r="F1" s="229" t="s">
        <v>27</v>
      </c>
      <c r="G1" s="619"/>
      <c r="H1" s="620"/>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IF(D4="","",IF($H$3="BE",LOOKUP(IF(E4="",D4+0.01,D4*$H$30/E4+0.5),NB!$X$424:$X$439,NB!$Y$424:$Y$439),D4))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IF(D5="","",IF($H$3="BE",LOOKUP(IF(E5="",D5+0.01,D5*$H$30/E5+0.5),NB!$X$424:$X$439,NB!$Y$424:$Y$439),D5))</f>
        <v/>
      </c>
      <c r="D5" s="33"/>
      <c r="E5" s="142"/>
      <c r="F5" s="601" t="s">
        <v>25</v>
      </c>
      <c r="G5" s="602"/>
      <c r="H5" s="602"/>
      <c r="I5" s="227"/>
      <c r="J5" s="237" t="str">
        <f t="shared" ca="1" si="0"/>
        <v xml:space="preserve">, </v>
      </c>
      <c r="K5" s="242"/>
      <c r="L5" s="167"/>
      <c r="M5" s="167"/>
      <c r="N5" s="179"/>
    </row>
    <row r="6" spans="1:14" x14ac:dyDescent="0.2">
      <c r="A6" s="40">
        <v>3</v>
      </c>
      <c r="B6" s="214" t="str">
        <f t="shared" ca="1" si="1"/>
        <v xml:space="preserve">, </v>
      </c>
      <c r="C6" s="223" t="str">
        <f>IF(D6="","",IF($H$3="BE",LOOKUP(IF(E6="",D6+0.01,D6*$H$30/E6+0.5),NB!$X$424:$X$439,NB!$Y$424:$Y$439),D6))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IF(D7="","",IF($H$3="BE",LOOKUP(IF(E7="",D7+0.01,D7*$H$30/E7+0.5),NB!$X$424:$X$439,NB!$Y$424:$Y$439),D7))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IF(D8="","",IF($H$3="BE",LOOKUP(IF(E8="",D8+0.01,D8*$H$30/E8+0.5),NB!$X$424:$X$439,NB!$Y$424:$Y$439),D8))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IF(D9="","",IF($H$3="BE",LOOKUP(IF(E9="",D9+0.01,D9*$H$30/E9+0.5),NB!$X$424:$X$439,NB!$Y$424:$Y$439),D9))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IF(D10="","",IF($H$3="BE",LOOKUP(IF(E10="",D10+0.01,D10*$H$30/E10+0.5),NB!$X$424:$X$439,NB!$Y$424:$Y$439),D10))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IF(D11="","",IF($H$3="BE",LOOKUP(IF(E11="",D11+0.01,D11*$H$30/E11+0.5),NB!$X$424:$X$439,NB!$Y$424:$Y$439),D11))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IF(D12="","",IF($H$3="BE",LOOKUP(IF(E12="",D12+0.01,D12*$H$30/E12+0.5),NB!$X$424:$X$439,NB!$Y$424:$Y$439),D12))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IF(D13="","",IF($H$3="BE",LOOKUP(IF(E13="",D13+0.01,D13*$H$30/E13+0.5),NB!$X$424:$X$439,NB!$Y$424:$Y$439),D13))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IF(D14="","",IF($H$3="BE",LOOKUP(IF(E14="",D14+0.01,D14*$H$30/E14+0.5),NB!$X$424:$X$439,NB!$Y$424:$Y$439),D14))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IF(D15="","",IF($H$3="BE",LOOKUP(IF(E15="",D15+0.01,D15*$H$30/E15+0.5),NB!$X$424:$X$439,NB!$Y$424:$Y$439),D15))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IF(D16="","",IF($H$3="BE",LOOKUP(IF(E16="",D16+0.01,D16*$H$30/E16+0.5),NB!$X$424:$X$439,NB!$Y$424:$Y$439),D16))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IF(D17="","",IF($H$3="BE",LOOKUP(IF(E17="",D17+0.01,D17*$H$30/E17+0.5),NB!$X$424:$X$439,NB!$Y$424:$Y$439),D17))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IF(D18="","",IF($H$3="BE",LOOKUP(IF(E18="",D18+0.01,D18*$H$30/E18+0.5),NB!$X$424:$X$439,NB!$Y$424:$Y$439),D18))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IF(D19="","",IF($H$3="BE",LOOKUP(IF(E19="",D19+0.01,D19*$H$30/E19+0.5),NB!$X$424:$X$439,NB!$Y$424:$Y$439),D19))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IF(D20="","",IF($H$3="BE",LOOKUP(IF(E20="",D20+0.01,D20*$H$30/E20+0.5),NB!$X$424:$X$439,NB!$Y$424:$Y$439),D20))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IF(D21="","",IF($H$3="BE",LOOKUP(IF(E21="",D21+0.01,D21*$H$30/E21+0.5),NB!$X$424:$X$439,NB!$Y$424:$Y$439),D21))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IF(D22="","",IF($H$3="BE",LOOKUP(IF(E22="",D22+0.01,D22*$H$30/E22+0.5),NB!$X$424:$X$439,NB!$Y$424:$Y$439),D22))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IF(D23="","",IF($H$3="BE",LOOKUP(IF(E23="",D23+0.01,D23*$H$30/E23+0.5),NB!$X$424:$X$439,NB!$Y$424:$Y$439),D23))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IF(D24="","",IF($H$3="BE",LOOKUP(IF(E24="",D24+0.01,D24*$H$30/E24+0.5),NB!$X$424:$X$439,NB!$Y$424:$Y$439),D24))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IF(D25="","",IF($H$3="BE",LOOKUP(IF(E25="",D25+0.01,D25*$H$30/E25+0.5),NB!$X$424:$X$439,NB!$Y$424:$Y$439),D25))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IF(D26="","",IF($H$3="BE",LOOKUP(IF(E26="",D26+0.01,D26*$H$30/E26+0.5),NB!$X$424:$X$439,NB!$Y$424:$Y$439),D26))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IF(D27="","",IF($H$3="BE",LOOKUP(IF(E27="",D27+0.01,D27*$H$30/E27+0.5),NB!$X$424:$X$439,NB!$Y$424:$Y$439),D27))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IF(D28="","",IF($H$3="BE",LOOKUP(IF(E28="",D28+0.01,D28*$H$30/E28+0.5),NB!$X$424:$X$439,NB!$Y$424:$Y$439),D28))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IF(D29="","",IF($H$3="BE",LOOKUP(IF(E29="",D29+0.01,D29*$H$30/E29+0.5),NB!$X$424:$X$439,NB!$Y$424:$Y$439),D29))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IF(D30="","",IF($H$3="BE",LOOKUP(IF(E30="",D30+0.01,D30*$H$30/E30+0.5),NB!$X$424:$X$439,NB!$Y$424:$Y$439),D30))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IF(D31="","",IF($H$3="BE",LOOKUP(IF(E31="",D31+0.01,D31*$H$30/E31+0.5),NB!$X$424:$X$439,NB!$Y$424:$Y$439),D31))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IF(D32="","",IF($H$3="BE",LOOKUP(IF(E32="",D32+0.01,D32*$H$30/E32+0.5),NB!$X$424:$X$439,NB!$Y$424:$Y$439),D32))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IF(D33="","",IF($H$3="BE",LOOKUP(IF(E33="",D33+0.01,D33*$H$30/E33+0.5),NB!$X$424:$X$439,NB!$Y$424:$Y$439),D33))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IF(D34="","",IF($H$3="BE",LOOKUP(IF(E34="",D34+0.01,D34*$H$30/E34+0.5),NB!$X$424:$X$439,NB!$Y$424:$Y$439),D34))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IF(D35="","",IF($H$3="BE",LOOKUP(IF(E35="",D35+0.01,D35*$H$30/E35+0.5),NB!$X$424:$X$439,NB!$Y$424:$Y$439),D35))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IF(D36="","",IF($H$3="BE",LOOKUP(IF(E36="",D36+0.01,D36*$H$30/E36+0.5),NB!$X$424:$X$439,NB!$Y$424:$Y$439),D36))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IF(D37="","",IF($H$3="BE",LOOKUP(IF(E37="",D37+0.01,D37*$H$30/E37+0.5),NB!$X$424:$X$439,NB!$Y$424:$Y$439),D37))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IF(D38="","",IF($H$3="BE",LOOKUP(IF(E38="",D38+0.01,D38*$H$30/E38+0.5),NB!$X$424:$X$439,NB!$Y$424:$Y$439),D38))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4" t="s">
        <v>121</v>
      </c>
      <c r="B40" s="313" t="s">
        <v>113</v>
      </c>
      <c r="C40" s="606" t="s">
        <v>110</v>
      </c>
      <c r="D40" s="607"/>
      <c r="E40" s="610" t="str">
        <f>+NB!Z2</f>
        <v>Kontrolle</v>
      </c>
      <c r="F40" s="610"/>
      <c r="G40" s="611"/>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5"/>
      <c r="B41" s="179" t="s">
        <v>111</v>
      </c>
      <c r="C41" s="608" t="s">
        <v>112</v>
      </c>
      <c r="D41" s="609"/>
      <c r="E41" s="612" t="str">
        <f>+NB!Z3</f>
        <v>"Alarm" bei Abweichung</v>
      </c>
      <c r="F41" s="612"/>
      <c r="G41" s="613"/>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6"/>
      <c r="B42" s="179"/>
      <c r="C42" s="300" t="s">
        <v>46</v>
      </c>
      <c r="D42" s="301" t="s">
        <v>47</v>
      </c>
      <c r="E42" s="612" t="str">
        <f>+NB!Z4</f>
        <v>um mehr als 1 BE</v>
      </c>
      <c r="F42" s="612"/>
      <c r="G42" s="613"/>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TEXT(NB!V406,"#0")&amp;"                      "&amp;TEXT(NB!Y406,"#0")&amp;"   "</f>
        <v xml:space="preserve">2                      15   </v>
      </c>
      <c r="C43" s="375">
        <f>+NB!W406</f>
        <v>40</v>
      </c>
      <c r="D43" s="342">
        <f>+NB!X406</f>
        <v>38.5</v>
      </c>
      <c r="E43" s="308" t="str">
        <f>+NB!Z406</f>
        <v xml:space="preserve"> </v>
      </c>
      <c r="F43" s="308"/>
      <c r="G43" s="311" t="str">
        <f>+NB!AA406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TEXT(NB!V407,"#0")&amp;"                      "&amp;TEXT(NB!Y407,"#0")&amp;"   "</f>
        <v xml:space="preserve">2                      14   </v>
      </c>
      <c r="C44" s="376">
        <f>+NB!W407</f>
        <v>38</v>
      </c>
      <c r="D44" s="343">
        <f>+NB!X407</f>
        <v>36.5</v>
      </c>
      <c r="E44" s="179" t="str">
        <f>+NB!Z407</f>
        <v xml:space="preserve"> </v>
      </c>
      <c r="F44" s="179"/>
      <c r="G44" s="303" t="str">
        <f>+NB!AA407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TEXT(NB!V408,"#0")&amp;"                      "&amp;TEXT(NB!Y408,"#0")&amp;"   "</f>
        <v xml:space="preserve">2                      13   </v>
      </c>
      <c r="C45" s="377">
        <f>+NB!W408</f>
        <v>36</v>
      </c>
      <c r="D45" s="344">
        <f>+NB!X408</f>
        <v>34.5</v>
      </c>
      <c r="E45" s="310" t="str">
        <f>+NB!Z408</f>
        <v xml:space="preserve"> </v>
      </c>
      <c r="F45" s="310"/>
      <c r="G45" s="312" t="str">
        <f>+NB!AA408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TEXT(NB!V409,"#0")&amp;"                      "&amp;TEXT(NB!Y409,"#0")&amp;"   "</f>
        <v xml:space="preserve">2                      12   </v>
      </c>
      <c r="C46" s="376">
        <f>+NB!W409</f>
        <v>34</v>
      </c>
      <c r="D46" s="343">
        <f>+NB!X409</f>
        <v>32.5</v>
      </c>
      <c r="E46" s="179" t="str">
        <f>+NB!Z409</f>
        <v xml:space="preserve"> </v>
      </c>
      <c r="F46" s="179"/>
      <c r="G46" s="303" t="str">
        <f>+NB!AA409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TEXT(NB!V410,"#0")&amp;"                      "&amp;TEXT(NB!Y410,"#0")&amp;"   "</f>
        <v xml:space="preserve">2                      11   </v>
      </c>
      <c r="C47" s="376">
        <f>+NB!W410</f>
        <v>32</v>
      </c>
      <c r="D47" s="343">
        <f>+NB!X410</f>
        <v>30.5</v>
      </c>
      <c r="E47" s="179" t="str">
        <f>+NB!Z410</f>
        <v xml:space="preserve"> </v>
      </c>
      <c r="F47" s="179"/>
      <c r="G47" s="303" t="str">
        <f>+NB!AA410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TEXT(NB!V411,"#0")&amp;"                      "&amp;TEXT(NB!Y411,"#0")&amp;"   "</f>
        <v xml:space="preserve">2                      10   </v>
      </c>
      <c r="C48" s="376">
        <f>+NB!W411</f>
        <v>30</v>
      </c>
      <c r="D48" s="343">
        <f>+NB!X411</f>
        <v>28.5</v>
      </c>
      <c r="E48" s="179" t="str">
        <f>+NB!Z411</f>
        <v xml:space="preserve"> </v>
      </c>
      <c r="F48" s="179"/>
      <c r="G48" s="303" t="str">
        <f>+NB!AA411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TEXT(NB!V412,"#0")&amp;"                        "&amp;TEXT(NB!Y412,"#0")&amp;"   "</f>
        <v xml:space="preserve">2                        9   </v>
      </c>
      <c r="C49" s="375">
        <f>+NB!W412</f>
        <v>28</v>
      </c>
      <c r="D49" s="342">
        <f>+NB!X412</f>
        <v>26.5</v>
      </c>
      <c r="E49" s="308" t="str">
        <f>+NB!Z412</f>
        <v xml:space="preserve"> </v>
      </c>
      <c r="F49" s="308"/>
      <c r="G49" s="311" t="str">
        <f>+NB!AA412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TEXT(NB!V413,"#0")&amp;"                        "&amp;TEXT(NB!Y413,"#0")&amp;"   "</f>
        <v xml:space="preserve">2                        8   </v>
      </c>
      <c r="C50" s="376">
        <f>+NB!W413</f>
        <v>26</v>
      </c>
      <c r="D50" s="343">
        <f>+NB!X413</f>
        <v>24.5</v>
      </c>
      <c r="E50" s="179" t="str">
        <f>+NB!Z413</f>
        <v xml:space="preserve"> </v>
      </c>
      <c r="F50" s="179"/>
      <c r="G50" s="303" t="str">
        <f>+NB!AA413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TEXT(NB!V414,"#0")&amp;"                        "&amp;TEXT(NB!Y414,"#0")&amp;"   "</f>
        <v xml:space="preserve">2                        7   </v>
      </c>
      <c r="C51" s="377">
        <f>+NB!W414</f>
        <v>24</v>
      </c>
      <c r="D51" s="344">
        <f>+NB!X414</f>
        <v>22.5</v>
      </c>
      <c r="E51" s="310" t="str">
        <f>+NB!Z414</f>
        <v xml:space="preserve"> </v>
      </c>
      <c r="F51" s="310"/>
      <c r="G51" s="312" t="str">
        <f>+NB!AA414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TEXT(NB!V415,"#0")&amp;"                        "&amp;TEXT(NB!Y415,"#0")&amp;"   "</f>
        <v xml:space="preserve">2                        6   </v>
      </c>
      <c r="C52" s="376">
        <f>+NB!W415</f>
        <v>22</v>
      </c>
      <c r="D52" s="343">
        <f>+NB!X415</f>
        <v>20.5</v>
      </c>
      <c r="E52" s="179" t="str">
        <f>+NB!Z415</f>
        <v xml:space="preserve"> </v>
      </c>
      <c r="F52" s="179"/>
      <c r="G52" s="303" t="str">
        <f>+NB!AA415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TEXT(NB!V416,"#0")&amp;"                        "&amp;TEXT(NB!Y416,"#0")&amp;"   "</f>
        <v xml:space="preserve">2                        5   </v>
      </c>
      <c r="C53" s="376">
        <f>+NB!W416</f>
        <v>20</v>
      </c>
      <c r="D53" s="343">
        <f>+NB!X416</f>
        <v>18.5</v>
      </c>
      <c r="E53" s="179" t="str">
        <f>+NB!Z416</f>
        <v xml:space="preserve"> </v>
      </c>
      <c r="F53" s="179"/>
      <c r="G53" s="303" t="str">
        <f>+NB!AA416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TEXT(NB!V417,"#0")&amp;"                        "&amp;TEXT(NB!Y417,"#0")&amp;"   "</f>
        <v xml:space="preserve">2                        4   </v>
      </c>
      <c r="C54" s="376">
        <f>+NB!W417</f>
        <v>18</v>
      </c>
      <c r="D54" s="343">
        <f>+NB!X417</f>
        <v>16.5</v>
      </c>
      <c r="E54" s="179" t="str">
        <f>+NB!Z417</f>
        <v xml:space="preserve"> </v>
      </c>
      <c r="F54" s="179"/>
      <c r="G54" s="303" t="str">
        <f>+NB!AA417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TEXT(NB!V418,"#0")&amp;"                        "&amp;TEXT(NB!Y418,"#0")&amp;"   "</f>
        <v xml:space="preserve">3                        3   </v>
      </c>
      <c r="C55" s="375">
        <f>+NB!W418</f>
        <v>16</v>
      </c>
      <c r="D55" s="342">
        <f>+NB!X418</f>
        <v>13.5</v>
      </c>
      <c r="E55" s="308" t="str">
        <f>+NB!Z418</f>
        <v xml:space="preserve"> </v>
      </c>
      <c r="F55" s="308"/>
      <c r="G55" s="311" t="str">
        <f>+NB!AA418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TEXT(NB!V419,"#0")&amp;"                        "&amp;TEXT(NB!Y419,"#0")&amp;"   "</f>
        <v xml:space="preserve">3                        2   </v>
      </c>
      <c r="C56" s="376">
        <f>+NB!W419</f>
        <v>13</v>
      </c>
      <c r="D56" s="343">
        <f>+NB!X419</f>
        <v>11</v>
      </c>
      <c r="E56" s="179" t="str">
        <f>+NB!Z419</f>
        <v xml:space="preserve"> </v>
      </c>
      <c r="F56" s="179"/>
      <c r="G56" s="303" t="str">
        <f>+NB!AA419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TEXT(NB!V420,"#0")&amp;"                        "&amp;TEXT(NB!Y420,"#0")&amp;"   "</f>
        <v xml:space="preserve">3                        1   </v>
      </c>
      <c r="C57" s="377">
        <f>+NB!W420</f>
        <v>10.5</v>
      </c>
      <c r="D57" s="344">
        <f>+NB!X420</f>
        <v>8</v>
      </c>
      <c r="E57" s="310" t="str">
        <f>+NB!Z420</f>
        <v xml:space="preserve"> </v>
      </c>
      <c r="F57" s="310"/>
      <c r="G57" s="312" t="str">
        <f>+NB!AA420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TEXT(NB!V421,"#0")&amp;"                        "&amp;TEXT(NB!Y421,"#0")&amp;"   "</f>
        <v xml:space="preserve">8                        0   </v>
      </c>
      <c r="C58" s="378">
        <f>+NB!W421</f>
        <v>7.5</v>
      </c>
      <c r="D58" s="345">
        <f>+NB!X421</f>
        <v>0</v>
      </c>
      <c r="E58" s="305" t="str">
        <f>+NB!Z421</f>
        <v xml:space="preserve"> </v>
      </c>
      <c r="F58" s="305"/>
      <c r="G58" s="306" t="str">
        <f>+NB!AA421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- 3. Extemporale aus","I - 3. Kurzarbeit aus")</f>
        <v>I - 3. Extemporale aus</v>
      </c>
      <c r="C1" s="219" t="str">
        <f>IF(Notenbogen!F1="","",Notenbogen!F1)</f>
        <v/>
      </c>
      <c r="D1" s="226"/>
      <c r="E1" s="8"/>
      <c r="F1" s="216" t="s">
        <v>27</v>
      </c>
      <c r="G1" s="619">
        <v>40212</v>
      </c>
      <c r="H1" s="620"/>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IF(D4="","",IF($H$3="BE",LOOKUP(IF(E4="",D4+0.01,D4*$H$30/E4+0.5),NB!$X$524:$X$539,NB!$Y$524:$Y$539),D4))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IF(D5="","",IF($H$3="BE",LOOKUP(IF(E5="",D5+0.01,D5*$H$30/E5+0.5),NB!$X$524:$X$539,NB!$Y$524:$Y$539),D5))</f>
        <v/>
      </c>
      <c r="D5" s="33"/>
      <c r="E5" s="142"/>
      <c r="F5" s="617" t="s">
        <v>25</v>
      </c>
      <c r="G5" s="618"/>
      <c r="H5" s="618"/>
      <c r="I5" s="8"/>
      <c r="J5" s="104" t="str">
        <f t="shared" ca="1" si="0"/>
        <v xml:space="preserve">, </v>
      </c>
      <c r="K5" s="32"/>
      <c r="L5" s="167"/>
      <c r="M5" s="167"/>
      <c r="N5" s="179"/>
    </row>
    <row r="6" spans="1:14" x14ac:dyDescent="0.2">
      <c r="A6" s="10">
        <v>3</v>
      </c>
      <c r="B6" s="9" t="str">
        <f t="shared" ca="1" si="1"/>
        <v xml:space="preserve">, </v>
      </c>
      <c r="C6" s="223" t="str">
        <f>IF(D6="","",IF($H$3="BE",LOOKUP(IF(E6="",D6+0.01,D6*$H$30/E6+0.5),NB!$X$524:$X$539,NB!$Y$524:$Y$539),D6))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IF(D7="","",IF($H$3="BE",LOOKUP(IF(E7="",D7+0.01,D7*$H$30/E7+0.5),NB!$X$524:$X$539,NB!$Y$524:$Y$539),D7))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IF(D9="","",IF($H$3="BE",LOOKUP(IF(E9="",D9+0.01,D9*$H$30/E9+0.5),NB!$X$524:$X$539,NB!$Y$524:$Y$539),D9))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IF(D10="","",IF($H$3="BE",LOOKUP(IF(E10="",D10+0.01,D10*$H$30/E10+0.5),NB!$X$524:$X$539,NB!$Y$524:$Y$539),D10))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IF(D12="","",IF($H$3="BE",LOOKUP(IF(E12="",D12+0.01,D12*$H$30/E12+0.5),NB!$X$524:$X$539,NB!$Y$524:$Y$539),D12))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IF(D13="","",IF($H$3="BE",LOOKUP(IF(E13="",D13+0.01,D13*$H$30/E13+0.5),NB!$X$524:$X$539,NB!$Y$524:$Y$539),D13))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IF(D14="","",IF($H$3="BE",LOOKUP(IF(E14="",D14+0.01,D14*$H$30/E14+0.5),NB!$X$524:$X$539,NB!$Y$524:$Y$539),D14))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IF(D22="","",IF($H$3="BE",LOOKUP(IF(E22="",D22+0.01,D22*$H$30/E22+0.5),NB!$X$524:$X$539,NB!$Y$524:$Y$539),D22))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IF(D23="","",IF($H$3="BE",LOOKUP(IF(E23="",D23+0.01,D23*$H$30/E23+0.5),NB!$X$524:$X$539,NB!$Y$524:$Y$539),D23))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3"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9"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9"/>
      <c r="C42" s="300" t="s">
        <v>46</v>
      </c>
      <c r="D42" s="301"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TEXT(NB!V506,"#0")&amp;"                      "&amp;TEXT(NB!Y506,"#0")&amp;"   "</f>
        <v xml:space="preserve">2                      15   </v>
      </c>
      <c r="C43" s="375">
        <f>+NB!W506</f>
        <v>40</v>
      </c>
      <c r="D43" s="342">
        <f>+NB!X506</f>
        <v>38.5</v>
      </c>
      <c r="E43" s="308" t="str">
        <f>+NB!Z506</f>
        <v xml:space="preserve"> </v>
      </c>
      <c r="F43" s="308"/>
      <c r="G43" s="311"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TEXT(NB!V507,"#0")&amp;"                      "&amp;TEXT(NB!Y507,"#0")&amp;"   "</f>
        <v xml:space="preserve">2                      14   </v>
      </c>
      <c r="C44" s="376">
        <f>+NB!W507</f>
        <v>38</v>
      </c>
      <c r="D44" s="343">
        <f>+NB!X507</f>
        <v>36.5</v>
      </c>
      <c r="E44" s="179" t="str">
        <f>+NB!Z507</f>
        <v xml:space="preserve"> </v>
      </c>
      <c r="F44" s="179"/>
      <c r="G44" s="303"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TEXT(NB!V508,"#0")&amp;"                      "&amp;TEXT(NB!Y508,"#0")&amp;"   "</f>
        <v xml:space="preserve">2                      13   </v>
      </c>
      <c r="C45" s="377">
        <f>+NB!W508</f>
        <v>36</v>
      </c>
      <c r="D45" s="344">
        <f>+NB!X508</f>
        <v>34.5</v>
      </c>
      <c r="E45" s="310" t="str">
        <f>+NB!Z508</f>
        <v xml:space="preserve"> </v>
      </c>
      <c r="F45" s="310"/>
      <c r="G45" s="312"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TEXT(NB!V509,"#0")&amp;"                      "&amp;TEXT(NB!Y509,"#0")&amp;"   "</f>
        <v xml:space="preserve">2                      12   </v>
      </c>
      <c r="C46" s="376">
        <f>+NB!W509</f>
        <v>34</v>
      </c>
      <c r="D46" s="343">
        <f>+NB!X509</f>
        <v>32.5</v>
      </c>
      <c r="E46" s="179" t="str">
        <f>+NB!Z509</f>
        <v xml:space="preserve"> </v>
      </c>
      <c r="F46" s="179"/>
      <c r="G46" s="303"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TEXT(NB!V510,"#0")&amp;"                      "&amp;TEXT(NB!Y510,"#0")&amp;"   "</f>
        <v xml:space="preserve">2                      11   </v>
      </c>
      <c r="C47" s="376">
        <f>+NB!W510</f>
        <v>32</v>
      </c>
      <c r="D47" s="343">
        <f>+NB!X510</f>
        <v>30.5</v>
      </c>
      <c r="E47" s="179" t="str">
        <f>+NB!Z510</f>
        <v xml:space="preserve"> </v>
      </c>
      <c r="F47" s="179"/>
      <c r="G47" s="303"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TEXT(NB!V511,"#0")&amp;"                      "&amp;TEXT(NB!Y511,"#0")&amp;"   "</f>
        <v xml:space="preserve">2                      10   </v>
      </c>
      <c r="C48" s="376">
        <f>+NB!W511</f>
        <v>30</v>
      </c>
      <c r="D48" s="343">
        <f>+NB!X511</f>
        <v>28.5</v>
      </c>
      <c r="E48" s="179" t="str">
        <f>+NB!Z511</f>
        <v xml:space="preserve"> </v>
      </c>
      <c r="F48" s="179"/>
      <c r="G48" s="303"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TEXT(NB!V512,"#0")&amp;"                        "&amp;TEXT(NB!Y512,"#0")&amp;"   "</f>
        <v xml:space="preserve">2                        9   </v>
      </c>
      <c r="C49" s="375">
        <f>+NB!W512</f>
        <v>28</v>
      </c>
      <c r="D49" s="342">
        <f>+NB!X512</f>
        <v>26.5</v>
      </c>
      <c r="E49" s="308" t="str">
        <f>+NB!Z512</f>
        <v xml:space="preserve"> </v>
      </c>
      <c r="F49" s="308"/>
      <c r="G49" s="311"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TEXT(NB!V513,"#0")&amp;"                        "&amp;TEXT(NB!Y513,"#0")&amp;"   "</f>
        <v xml:space="preserve">2                        8   </v>
      </c>
      <c r="C50" s="376">
        <f>+NB!W513</f>
        <v>26</v>
      </c>
      <c r="D50" s="343">
        <f>+NB!X513</f>
        <v>24.5</v>
      </c>
      <c r="E50" s="179" t="str">
        <f>+NB!Z513</f>
        <v xml:space="preserve"> </v>
      </c>
      <c r="F50" s="179"/>
      <c r="G50" s="303"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TEXT(NB!V514,"#0")&amp;"                        "&amp;TEXT(NB!Y514,"#0")&amp;"   "</f>
        <v xml:space="preserve">2                        7   </v>
      </c>
      <c r="C51" s="377">
        <f>+NB!W514</f>
        <v>24</v>
      </c>
      <c r="D51" s="344">
        <f>+NB!X514</f>
        <v>22.5</v>
      </c>
      <c r="E51" s="310" t="str">
        <f>+NB!Z514</f>
        <v xml:space="preserve"> </v>
      </c>
      <c r="F51" s="310"/>
      <c r="G51" s="312"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TEXT(NB!V515,"#0")&amp;"                        "&amp;TEXT(NB!Y515,"#0")&amp;"   "</f>
        <v xml:space="preserve">2                        6   </v>
      </c>
      <c r="C52" s="376">
        <f>+NB!W515</f>
        <v>22</v>
      </c>
      <c r="D52" s="343">
        <f>+NB!X515</f>
        <v>20.5</v>
      </c>
      <c r="E52" s="179" t="str">
        <f>+NB!Z515</f>
        <v xml:space="preserve"> </v>
      </c>
      <c r="F52" s="179"/>
      <c r="G52" s="303"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TEXT(NB!V516,"#0")&amp;"                        "&amp;TEXT(NB!Y516,"#0")&amp;"   "</f>
        <v xml:space="preserve">2                        5   </v>
      </c>
      <c r="C53" s="376">
        <f>+NB!W516</f>
        <v>20</v>
      </c>
      <c r="D53" s="343">
        <f>+NB!X516</f>
        <v>18.5</v>
      </c>
      <c r="E53" s="179" t="str">
        <f>+NB!Z516</f>
        <v xml:space="preserve"> </v>
      </c>
      <c r="F53" s="179"/>
      <c r="G53" s="303"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TEXT(NB!V517,"#0")&amp;"                        "&amp;TEXT(NB!Y517,"#0")&amp;"   "</f>
        <v xml:space="preserve">2                        4   </v>
      </c>
      <c r="C54" s="376">
        <f>+NB!W517</f>
        <v>18</v>
      </c>
      <c r="D54" s="343">
        <f>+NB!X517</f>
        <v>16.5</v>
      </c>
      <c r="E54" s="179" t="str">
        <f>+NB!Z517</f>
        <v xml:space="preserve"> </v>
      </c>
      <c r="F54" s="179"/>
      <c r="G54" s="303"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TEXT(NB!V518,"#0")&amp;"                        "&amp;TEXT(NB!Y518,"#0")&amp;"   "</f>
        <v xml:space="preserve">3                        3   </v>
      </c>
      <c r="C55" s="375">
        <f>+NB!W518</f>
        <v>16</v>
      </c>
      <c r="D55" s="342">
        <f>+NB!X518</f>
        <v>13.5</v>
      </c>
      <c r="E55" s="308" t="str">
        <f>+NB!Z518</f>
        <v xml:space="preserve"> </v>
      </c>
      <c r="F55" s="308"/>
      <c r="G55" s="311"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TEXT(NB!V519,"#0")&amp;"                        "&amp;TEXT(NB!Y519,"#0")&amp;"   "</f>
        <v xml:space="preserve">3                        2   </v>
      </c>
      <c r="C56" s="376">
        <f>+NB!W519</f>
        <v>13</v>
      </c>
      <c r="D56" s="343">
        <f>+NB!X519</f>
        <v>11</v>
      </c>
      <c r="E56" s="179" t="str">
        <f>+NB!Z519</f>
        <v xml:space="preserve"> </v>
      </c>
      <c r="F56" s="179"/>
      <c r="G56" s="303"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TEXT(NB!V520,"#0")&amp;"                        "&amp;TEXT(NB!Y520,"#0")&amp;"   "</f>
        <v xml:space="preserve">3                        1   </v>
      </c>
      <c r="C57" s="377">
        <f>+NB!W520</f>
        <v>10.5</v>
      </c>
      <c r="D57" s="344">
        <f>+NB!X520</f>
        <v>8</v>
      </c>
      <c r="E57" s="310" t="str">
        <f>+NB!Z520</f>
        <v xml:space="preserve"> </v>
      </c>
      <c r="F57" s="310"/>
      <c r="G57" s="312"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TEXT(NB!V521,"#0")&amp;"                        "&amp;TEXT(NB!Y521,"#0")&amp;"   "</f>
        <v xml:space="preserve">8                        0   </v>
      </c>
      <c r="C58" s="378">
        <f>+NB!W521</f>
        <v>7.5</v>
      </c>
      <c r="D58" s="345">
        <f>+NB!X521</f>
        <v>0</v>
      </c>
      <c r="E58" s="305" t="str">
        <f>+NB!Z521</f>
        <v xml:space="preserve"> </v>
      </c>
      <c r="F58" s="305"/>
      <c r="G58" s="306"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2015-08-07T07:36:32Z</dcterms:modified>
</cp:coreProperties>
</file>