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405" windowWidth="13110" windowHeight="8265" activeTab="2"/>
  </bookViews>
  <sheets>
    <sheet name="DRunde.00.1207577775984" sheetId="1" r:id="rId1"/>
    <sheet name="Only benchmarked" sheetId="2" r:id="rId2"/>
    <sheet name="Vorhersage" sheetId="3" r:id="rId3"/>
  </sheets>
  <calcPr calcId="125725"/>
</workbook>
</file>

<file path=xl/calcChain.xml><?xml version="1.0" encoding="utf-8"?>
<calcChain xmlns="http://schemas.openxmlformats.org/spreadsheetml/2006/main">
  <c r="Z3" i="3"/>
  <c r="Z5" s="1"/>
  <c r="V4"/>
  <c r="V5"/>
  <c r="V6"/>
  <c r="V7"/>
  <c r="V8"/>
  <c r="V9"/>
  <c r="V10"/>
  <c r="V11"/>
  <c r="V12"/>
  <c r="V13"/>
  <c r="W13" s="1"/>
  <c r="V14"/>
  <c r="V15"/>
  <c r="V16"/>
  <c r="V17"/>
  <c r="V3"/>
  <c r="V2"/>
  <c r="C12" i="1"/>
  <c r="C11"/>
  <c r="B12"/>
  <c r="B11"/>
  <c r="B13" s="1"/>
  <c r="S5"/>
  <c r="X5" s="1"/>
  <c r="AD5" s="1"/>
  <c r="AM5" s="1"/>
  <c r="AM6" s="1"/>
  <c r="W11" i="3" l="1"/>
  <c r="W17"/>
  <c r="W5" s="1"/>
  <c r="W15"/>
  <c r="W3"/>
  <c r="W10"/>
  <c r="W9" l="1"/>
  <c r="W16"/>
  <c r="W4" s="1"/>
  <c r="W2"/>
  <c r="X20" l="1"/>
  <c r="X29" s="1"/>
  <c r="U38" s="1"/>
  <c r="W38" s="1"/>
</calcChain>
</file>

<file path=xl/sharedStrings.xml><?xml version="1.0" encoding="utf-8"?>
<sst xmlns="http://schemas.openxmlformats.org/spreadsheetml/2006/main" count="112" uniqueCount="71">
  <si>
    <t>Filename</t>
  </si>
  <si>
    <t>Filesize</t>
  </si>
  <si>
    <t>Compressed</t>
  </si>
  <si>
    <t>ICONST_M1</t>
  </si>
  <si>
    <t>ICONST_0</t>
  </si>
  <si>
    <t>ICONST_1</t>
  </si>
  <si>
    <t>ICONST_2</t>
  </si>
  <si>
    <t>BIPUSH</t>
  </si>
  <si>
    <t>SIPUSH</t>
  </si>
  <si>
    <t>LDC</t>
  </si>
  <si>
    <t>ILOAD</t>
  </si>
  <si>
    <t>ALOAD</t>
  </si>
  <si>
    <t>AALOAD</t>
  </si>
  <si>
    <t>BALOAD</t>
  </si>
  <si>
    <t>ISTORE</t>
  </si>
  <si>
    <t>ASTORE</t>
  </si>
  <si>
    <t>AASTORE</t>
  </si>
  <si>
    <t>BASTORE</t>
  </si>
  <si>
    <t>CASTORE</t>
  </si>
  <si>
    <t>DUP</t>
  </si>
  <si>
    <t>IADD</t>
  </si>
  <si>
    <t>ISUB</t>
  </si>
  <si>
    <t>IMUL</t>
  </si>
  <si>
    <t>IINC</t>
  </si>
  <si>
    <t>I2B</t>
  </si>
  <si>
    <t>I2C</t>
  </si>
  <si>
    <t>IFEQ</t>
  </si>
  <si>
    <t>IF_ICMPEQ</t>
  </si>
  <si>
    <t>IF_ICMPNE</t>
  </si>
  <si>
    <t>IF_ICMPLT</t>
  </si>
  <si>
    <t>IF_ICMPGE</t>
  </si>
  <si>
    <t>IF_ICMPLE</t>
  </si>
  <si>
    <t>GOTO</t>
  </si>
  <si>
    <t>ARETURN</t>
  </si>
  <si>
    <t>GETSTATIC</t>
  </si>
  <si>
    <t>INVOKESTATIC</t>
  </si>
  <si>
    <t>NEWARRAY</t>
  </si>
  <si>
    <t>ANEWARRAY</t>
  </si>
  <si>
    <t>ARRAYLENGTH</t>
  </si>
  <si>
    <t>IFNONNULL</t>
  </si>
  <si>
    <t>GRANDTOTAL</t>
  </si>
  <si>
    <t>t0.pdf</t>
  </si>
  <si>
    <t>System.arraycopy(…)</t>
  </si>
  <si>
    <t>convertCharArrayToByteArray_MK(…)</t>
  </si>
  <si>
    <t>Frequent and expensive running sum</t>
  </si>
  <si>
    <t>"Frequent" running sum</t>
  </si>
  <si>
    <t>"Expensive" running sum</t>
  </si>
  <si>
    <t>microbenchmark</t>
  </si>
  <si>
    <t>separate</t>
  </si>
  <si>
    <t>POP</t>
  </si>
  <si>
    <t>ACONST_NULL</t>
  </si>
  <si>
    <t>Chainings</t>
  </si>
  <si>
    <t>"-Xint"</t>
  </si>
  <si>
    <t>Prediction [ns]</t>
  </si>
  <si>
    <t>Reality [ns]</t>
  </si>
  <si>
    <t>frequent</t>
  </si>
  <si>
    <t>expensive</t>
  </si>
  <si>
    <t>System.arraycopy</t>
  </si>
  <si>
    <t>prm = 3</t>
  </si>
  <si>
    <t>?</t>
  </si>
  <si>
    <t>opcode</t>
  </si>
  <si>
    <t>Prediction error [%]</t>
  </si>
  <si>
    <t>Benchmark median [ns] w/quartiles</t>
  </si>
  <si>
    <t>Benchmark median [ns] after cutting quartiles</t>
  </si>
  <si>
    <t>Instruction duration [ns] incl. micro-benchmark side effects</t>
  </si>
  <si>
    <t>Instruction duration [ns] without  micro-benchmark side effects</t>
  </si>
  <si>
    <t>Frequency (runtime instruction count)</t>
  </si>
  <si>
    <t>Anteil [%] von</t>
  </si>
  <si>
    <t>, also</t>
  </si>
  <si>
    <r>
      <rPr>
        <b/>
        <sz val="11"/>
        <color theme="1"/>
        <rFont val="Calibri"/>
        <family val="2"/>
        <scheme val="minor"/>
      </rPr>
      <t>Summe</t>
    </r>
    <r>
      <rPr>
        <sz val="11"/>
        <color theme="1"/>
        <rFont val="Calibri"/>
        <family val="2"/>
        <scheme val="minor"/>
      </rPr>
      <t xml:space="preserve"> von X3,X4,X5,X6,X11,X23,X24,X25,X35</t>
    </r>
  </si>
  <si>
    <t>benchmark idx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</si>
</sst>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trike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0" fontId="16" fillId="0" borderId="0" xfId="0" applyFont="1"/>
    <xf numFmtId="0" fontId="0" fillId="33" borderId="10" xfId="0" applyFill="1" applyBorder="1"/>
    <xf numFmtId="0" fontId="0" fillId="33" borderId="11" xfId="0" applyFill="1" applyBorder="1"/>
    <xf numFmtId="0" fontId="0" fillId="34" borderId="10" xfId="0" applyFill="1" applyBorder="1"/>
    <xf numFmtId="0" fontId="0" fillId="34" borderId="11" xfId="0" applyFill="1" applyBorder="1"/>
    <xf numFmtId="0" fontId="16" fillId="34" borderId="0" xfId="0" applyFont="1" applyFill="1"/>
    <xf numFmtId="0" fontId="0" fillId="0" borderId="12" xfId="0" applyBorder="1"/>
    <xf numFmtId="0" fontId="18" fillId="0" borderId="0" xfId="0" applyFont="1"/>
    <xf numFmtId="0" fontId="19" fillId="0" borderId="12" xfId="0" applyFont="1" applyBorder="1"/>
    <xf numFmtId="0" fontId="19" fillId="0" borderId="0" xfId="0" applyFont="1"/>
    <xf numFmtId="0" fontId="19" fillId="33" borderId="10" xfId="0" applyFont="1" applyFill="1" applyBorder="1"/>
    <xf numFmtId="0" fontId="19" fillId="33" borderId="11" xfId="0" applyFont="1" applyFill="1" applyBorder="1"/>
    <xf numFmtId="0" fontId="0" fillId="0" borderId="0" xfId="0" applyBorder="1"/>
    <xf numFmtId="49" fontId="0" fillId="34" borderId="0" xfId="0" applyNumberFormat="1" applyFill="1" applyAlignment="1">
      <alignment wrapText="1"/>
    </xf>
    <xf numFmtId="0" fontId="0" fillId="34" borderId="0" xfId="0" applyFill="1"/>
    <xf numFmtId="4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4" fontId="16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16" fillId="0" borderId="0" xfId="0" applyNumberFormat="1" applyFont="1" applyAlignment="1">
      <alignment horizontal="right"/>
    </xf>
    <xf numFmtId="4" fontId="22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" fontId="21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0" fillId="34" borderId="0" xfId="0" applyFill="1" applyAlignment="1">
      <alignment horizontal="left"/>
    </xf>
    <xf numFmtId="0" fontId="0" fillId="34" borderId="0" xfId="0" applyFill="1" applyAlignment="1">
      <alignment horizontal="right"/>
    </xf>
    <xf numFmtId="4" fontId="0" fillId="0" borderId="0" xfId="0" applyNumberFormat="1" applyBorder="1"/>
    <xf numFmtId="4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 applyAlignment="1">
      <alignment horizontal="left"/>
    </xf>
    <xf numFmtId="0" fontId="0" fillId="0" borderId="10" xfId="0" applyBorder="1"/>
    <xf numFmtId="4" fontId="0" fillId="0" borderId="10" xfId="0" applyNumberFormat="1" applyBorder="1"/>
    <xf numFmtId="4" fontId="16" fillId="0" borderId="10" xfId="0" applyNumberFormat="1" applyFont="1" applyBorder="1" applyAlignment="1">
      <alignment horizontal="right"/>
    </xf>
    <xf numFmtId="4" fontId="0" fillId="0" borderId="10" xfId="0" applyNumberFormat="1" applyBorder="1" applyAlignment="1">
      <alignment horizontal="right"/>
    </xf>
    <xf numFmtId="3" fontId="16" fillId="0" borderId="10" xfId="0" applyNumberFormat="1" applyFont="1" applyBorder="1" applyAlignment="1">
      <alignment horizontal="right"/>
    </xf>
    <xf numFmtId="0" fontId="0" fillId="0" borderId="10" xfId="0" applyBorder="1" applyAlignment="1">
      <alignment horizontal="left"/>
    </xf>
    <xf numFmtId="3" fontId="0" fillId="0" borderId="10" xfId="0" applyNumberFormat="1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21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0" fillId="34" borderId="10" xfId="0" applyFill="1" applyBorder="1" applyAlignment="1">
      <alignment horizontal="left"/>
    </xf>
    <xf numFmtId="0" fontId="0" fillId="34" borderId="10" xfId="0" applyFill="1" applyBorder="1" applyAlignment="1">
      <alignment horizontal="right"/>
    </xf>
    <xf numFmtId="49" fontId="0" fillId="0" borderId="0" xfId="0" applyNumberFormat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16" fillId="34" borderId="0" xfId="0" applyNumberFormat="1" applyFont="1" applyFill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3" fontId="23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2" fontId="16" fillId="34" borderId="0" xfId="0" applyNumberFormat="1" applyFont="1" applyFill="1"/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Counts</c:v>
          </c:tx>
          <c:cat>
            <c:strRef>
              <c:f>DRunde.00.1207577775984!$D$1:$AP$1</c:f>
              <c:strCache>
                <c:ptCount val="39"/>
                <c:pt idx="0">
                  <c:v>ICONST_M1</c:v>
                </c:pt>
                <c:pt idx="1">
                  <c:v>ICONST_0</c:v>
                </c:pt>
                <c:pt idx="2">
                  <c:v>ICONST_1</c:v>
                </c:pt>
                <c:pt idx="3">
                  <c:v>ICONST_2</c:v>
                </c:pt>
                <c:pt idx="4">
                  <c:v>BIPUSH</c:v>
                </c:pt>
                <c:pt idx="5">
                  <c:v>SIPUSH</c:v>
                </c:pt>
                <c:pt idx="6">
                  <c:v>LDC</c:v>
                </c:pt>
                <c:pt idx="7">
                  <c:v>ILOAD</c:v>
                </c:pt>
                <c:pt idx="8">
                  <c:v>ALOAD</c:v>
                </c:pt>
                <c:pt idx="9">
                  <c:v>AALOAD</c:v>
                </c:pt>
                <c:pt idx="10">
                  <c:v>BALOAD</c:v>
                </c:pt>
                <c:pt idx="11">
                  <c:v>ISTORE</c:v>
                </c:pt>
                <c:pt idx="12">
                  <c:v>ASTORE</c:v>
                </c:pt>
                <c:pt idx="13">
                  <c:v>AASTORE</c:v>
                </c:pt>
                <c:pt idx="14">
                  <c:v>BASTORE</c:v>
                </c:pt>
                <c:pt idx="15">
                  <c:v>CASTORE</c:v>
                </c:pt>
                <c:pt idx="16">
                  <c:v>DUP</c:v>
                </c:pt>
                <c:pt idx="17">
                  <c:v>IADD</c:v>
                </c:pt>
                <c:pt idx="18">
                  <c:v>ISUB</c:v>
                </c:pt>
                <c:pt idx="19">
                  <c:v>IMUL</c:v>
                </c:pt>
                <c:pt idx="20">
                  <c:v>IINC</c:v>
                </c:pt>
                <c:pt idx="21">
                  <c:v>I2B</c:v>
                </c:pt>
                <c:pt idx="22">
                  <c:v>I2C</c:v>
                </c:pt>
                <c:pt idx="23">
                  <c:v>IFEQ</c:v>
                </c:pt>
                <c:pt idx="24">
                  <c:v>IF_ICMPEQ</c:v>
                </c:pt>
                <c:pt idx="25">
                  <c:v>IF_ICMPNE</c:v>
                </c:pt>
                <c:pt idx="26">
                  <c:v>IF_ICMPLT</c:v>
                </c:pt>
                <c:pt idx="27">
                  <c:v>IF_ICMPGE</c:v>
                </c:pt>
                <c:pt idx="28">
                  <c:v>IF_ICMPLE</c:v>
                </c:pt>
                <c:pt idx="29">
                  <c:v>GOTO</c:v>
                </c:pt>
                <c:pt idx="30">
                  <c:v>ARETURN</c:v>
                </c:pt>
                <c:pt idx="31">
                  <c:v>GETSTATIC</c:v>
                </c:pt>
                <c:pt idx="32">
                  <c:v>INVOKESTATIC</c:v>
                </c:pt>
                <c:pt idx="33">
                  <c:v>NEWARRAY</c:v>
                </c:pt>
                <c:pt idx="34">
                  <c:v>ANEWARRAY</c:v>
                </c:pt>
                <c:pt idx="35">
                  <c:v>ARRAYLENGTH</c:v>
                </c:pt>
                <c:pt idx="36">
                  <c:v>IFNONNULL</c:v>
                </c:pt>
                <c:pt idx="37">
                  <c:v>convertCharArrayToByteArray_MK(…)</c:v>
                </c:pt>
                <c:pt idx="38">
                  <c:v>System.arraycopy(…)</c:v>
                </c:pt>
              </c:strCache>
            </c:strRef>
          </c:cat>
          <c:val>
            <c:numRef>
              <c:f>DRunde.00.1207577775984!$D$2:$AP$2</c:f>
              <c:numCache>
                <c:formatCode>General</c:formatCode>
                <c:ptCount val="39"/>
                <c:pt idx="0">
                  <c:v>51</c:v>
                </c:pt>
                <c:pt idx="1">
                  <c:v>509</c:v>
                </c:pt>
                <c:pt idx="2">
                  <c:v>691</c:v>
                </c:pt>
                <c:pt idx="3">
                  <c:v>1</c:v>
                </c:pt>
                <c:pt idx="4">
                  <c:v>1</c:v>
                </c:pt>
                <c:pt idx="5">
                  <c:v>274</c:v>
                </c:pt>
                <c:pt idx="6">
                  <c:v>1</c:v>
                </c:pt>
                <c:pt idx="7">
                  <c:v>26304</c:v>
                </c:pt>
                <c:pt idx="8">
                  <c:v>12859</c:v>
                </c:pt>
                <c:pt idx="9">
                  <c:v>6031</c:v>
                </c:pt>
                <c:pt idx="10">
                  <c:v>253</c:v>
                </c:pt>
                <c:pt idx="11">
                  <c:v>810</c:v>
                </c:pt>
                <c:pt idx="12">
                  <c:v>6084</c:v>
                </c:pt>
                <c:pt idx="13">
                  <c:v>271</c:v>
                </c:pt>
                <c:pt idx="14">
                  <c:v>326</c:v>
                </c:pt>
                <c:pt idx="15">
                  <c:v>16</c:v>
                </c:pt>
                <c:pt idx="16">
                  <c:v>271</c:v>
                </c:pt>
                <c:pt idx="17">
                  <c:v>297</c:v>
                </c:pt>
                <c:pt idx="18">
                  <c:v>24</c:v>
                </c:pt>
                <c:pt idx="19">
                  <c:v>1</c:v>
                </c:pt>
                <c:pt idx="20">
                  <c:v>6719</c:v>
                </c:pt>
                <c:pt idx="21">
                  <c:v>256</c:v>
                </c:pt>
                <c:pt idx="22">
                  <c:v>16</c:v>
                </c:pt>
                <c:pt idx="23">
                  <c:v>76</c:v>
                </c:pt>
                <c:pt idx="24">
                  <c:v>115</c:v>
                </c:pt>
                <c:pt idx="25">
                  <c:v>6055</c:v>
                </c:pt>
                <c:pt idx="26">
                  <c:v>6557</c:v>
                </c:pt>
                <c:pt idx="27">
                  <c:v>16</c:v>
                </c:pt>
                <c:pt idx="28">
                  <c:v>16</c:v>
                </c:pt>
                <c:pt idx="29">
                  <c:v>134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299</c:v>
                </c:pt>
                <c:pt idx="34">
                  <c:v>1</c:v>
                </c:pt>
                <c:pt idx="35">
                  <c:v>6183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dropLines/>
        <c:marker val="1"/>
        <c:axId val="77477760"/>
        <c:axId val="77488128"/>
      </c:lineChart>
      <c:catAx>
        <c:axId val="77477760"/>
        <c:scaling>
          <c:orientation val="minMax"/>
        </c:scaling>
        <c:axPos val="b"/>
        <c:title>
          <c:layout/>
        </c:title>
        <c:majorTickMark val="none"/>
        <c:tickLblPos val="nextTo"/>
        <c:crossAx val="77488128"/>
        <c:crosses val="autoZero"/>
        <c:auto val="1"/>
        <c:lblAlgn val="ctr"/>
        <c:lblOffset val="100"/>
      </c:catAx>
      <c:valAx>
        <c:axId val="77488128"/>
        <c:scaling>
          <c:orientation val="minMax"/>
        </c:scaling>
        <c:axPos val="l"/>
        <c:majorGridlines/>
        <c:title>
          <c:layout/>
        </c:title>
        <c:numFmt formatCode="General" sourceLinked="1"/>
        <c:tickLblPos val="nextTo"/>
        <c:crossAx val="7747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438149</xdr:colOff>
      <xdr:row>11</xdr:row>
      <xdr:rowOff>180975</xdr:rowOff>
    </xdr:from>
    <xdr:to>
      <xdr:col>50</xdr:col>
      <xdr:colOff>533400</xdr:colOff>
      <xdr:row>47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3"/>
  <sheetViews>
    <sheetView zoomScale="70" zoomScaleNormal="70" workbookViewId="0">
      <selection activeCell="AO1" sqref="AO1"/>
    </sheetView>
  </sheetViews>
  <sheetFormatPr defaultRowHeight="15"/>
  <cols>
    <col min="1" max="1" width="36.5703125" customWidth="1"/>
    <col min="17" max="19" width="9.140625" style="10"/>
    <col min="37" max="39" width="15.5703125" customWidth="1"/>
    <col min="43" max="43" width="13.140625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8" t="s">
        <v>16</v>
      </c>
      <c r="R1" s="8" t="s">
        <v>17</v>
      </c>
      <c r="S1" s="8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t="s">
        <v>26</v>
      </c>
      <c r="AB1" t="s">
        <v>27</v>
      </c>
      <c r="AC1" s="1" t="s">
        <v>28</v>
      </c>
      <c r="AD1" s="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  <c r="AL1" s="1" t="s">
        <v>37</v>
      </c>
      <c r="AM1" s="1" t="s">
        <v>38</v>
      </c>
      <c r="AN1" t="s">
        <v>39</v>
      </c>
      <c r="AO1" t="s">
        <v>43</v>
      </c>
      <c r="AP1" t="s">
        <v>42</v>
      </c>
      <c r="AQ1" s="6" t="s">
        <v>40</v>
      </c>
    </row>
    <row r="2" spans="1:43">
      <c r="A2" t="s">
        <v>41</v>
      </c>
      <c r="B2">
        <v>8703</v>
      </c>
      <c r="C2">
        <v>0</v>
      </c>
      <c r="D2">
        <v>51</v>
      </c>
      <c r="E2">
        <v>509</v>
      </c>
      <c r="F2">
        <v>691</v>
      </c>
      <c r="G2">
        <v>1</v>
      </c>
      <c r="H2">
        <v>1</v>
      </c>
      <c r="I2">
        <v>274</v>
      </c>
      <c r="J2">
        <v>1</v>
      </c>
      <c r="K2" s="1">
        <v>26304</v>
      </c>
      <c r="L2" s="1">
        <v>12859</v>
      </c>
      <c r="M2" s="1">
        <v>6031</v>
      </c>
      <c r="N2" s="1">
        <v>253</v>
      </c>
      <c r="O2" s="1">
        <v>810</v>
      </c>
      <c r="P2" s="1">
        <v>6084</v>
      </c>
      <c r="Q2" s="8">
        <v>271</v>
      </c>
      <c r="R2" s="8">
        <v>326</v>
      </c>
      <c r="S2" s="8">
        <v>16</v>
      </c>
      <c r="T2">
        <v>271</v>
      </c>
      <c r="U2">
        <v>297</v>
      </c>
      <c r="V2">
        <v>24</v>
      </c>
      <c r="W2">
        <v>1</v>
      </c>
      <c r="X2" s="1">
        <v>6719</v>
      </c>
      <c r="Y2">
        <v>256</v>
      </c>
      <c r="Z2">
        <v>16</v>
      </c>
      <c r="AA2">
        <v>76</v>
      </c>
      <c r="AB2">
        <v>115</v>
      </c>
      <c r="AC2" s="1">
        <v>6055</v>
      </c>
      <c r="AD2" s="1">
        <v>6557</v>
      </c>
      <c r="AE2">
        <v>16</v>
      </c>
      <c r="AF2">
        <v>16</v>
      </c>
      <c r="AG2">
        <v>134</v>
      </c>
      <c r="AH2">
        <v>1</v>
      </c>
      <c r="AI2">
        <v>1</v>
      </c>
      <c r="AJ2">
        <v>2</v>
      </c>
      <c r="AK2" s="1">
        <v>299</v>
      </c>
      <c r="AL2" s="1">
        <v>1</v>
      </c>
      <c r="AM2" s="1">
        <v>6183</v>
      </c>
      <c r="AN2">
        <v>23</v>
      </c>
      <c r="AO2">
        <v>1</v>
      </c>
      <c r="AP2">
        <v>1</v>
      </c>
      <c r="AQ2" s="6">
        <v>81547</v>
      </c>
    </row>
    <row r="4" spans="1:43" s="7" customFormat="1">
      <c r="A4" s="7" t="s">
        <v>47</v>
      </c>
      <c r="K4" s="7">
        <v>1</v>
      </c>
      <c r="L4" s="7">
        <v>1</v>
      </c>
      <c r="O4" s="7">
        <v>1</v>
      </c>
      <c r="Q4" s="9"/>
      <c r="R4" s="9"/>
      <c r="S4" s="9"/>
      <c r="X4" s="7" t="s">
        <v>48</v>
      </c>
      <c r="AK4" s="7" t="s">
        <v>48</v>
      </c>
    </row>
    <row r="5" spans="1:43">
      <c r="S5" s="10">
        <f>SUM(K2:S2)</f>
        <v>52954</v>
      </c>
      <c r="X5">
        <f>SUM(S5,X2)</f>
        <v>59673</v>
      </c>
      <c r="AD5">
        <f>SUM(X5,AC2,AD2)</f>
        <v>72285</v>
      </c>
      <c r="AM5">
        <f>SUM(AD5,AK2,AL2,AM2)</f>
        <v>78768</v>
      </c>
    </row>
    <row r="6" spans="1:43">
      <c r="AM6">
        <f>AM5/AQ2</f>
        <v>0.9659214931266632</v>
      </c>
    </row>
    <row r="11" spans="1:43" s="2" customFormat="1">
      <c r="A11" s="2" t="s">
        <v>45</v>
      </c>
      <c r="B11" s="4">
        <f>SUMPRODUCT(D2:AP2,D11:AP11)</f>
        <v>77855</v>
      </c>
      <c r="C11" s="2">
        <f>B11/AQ2</f>
        <v>0.95472549572639087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11"/>
      <c r="R11" s="11"/>
      <c r="S11" s="11"/>
      <c r="X11" s="2">
        <v>1</v>
      </c>
      <c r="AC11" s="2">
        <v>1</v>
      </c>
      <c r="AD11" s="2">
        <v>1</v>
      </c>
      <c r="AM11" s="2">
        <v>1</v>
      </c>
    </row>
    <row r="12" spans="1:43" s="3" customFormat="1">
      <c r="A12" s="3" t="s">
        <v>46</v>
      </c>
      <c r="B12" s="5">
        <f>SUMPRODUCT(D2:AP2,D12:AP12)</f>
        <v>915</v>
      </c>
      <c r="C12" s="3">
        <f>B12/AQ2</f>
        <v>1.1220523133898243E-2</v>
      </c>
      <c r="Q12" s="12">
        <v>1</v>
      </c>
      <c r="R12" s="12">
        <v>1</v>
      </c>
      <c r="S12" s="12">
        <v>1</v>
      </c>
      <c r="AK12" s="3">
        <v>1</v>
      </c>
      <c r="AL12" s="3">
        <v>1</v>
      </c>
      <c r="AO12" s="3">
        <v>1</v>
      </c>
      <c r="AP12" s="3">
        <v>1</v>
      </c>
    </row>
    <row r="13" spans="1:43">
      <c r="A13" t="s">
        <v>44</v>
      </c>
      <c r="B13" s="6">
        <f>B11+B12</f>
        <v>78770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16" sqref="A16"/>
    </sheetView>
  </sheetViews>
  <sheetFormatPr defaultRowHeight="15"/>
  <cols>
    <col min="1" max="1" width="18.140625" customWidth="1"/>
  </cols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5" spans="1:1">
      <c r="A5" t="s">
        <v>14</v>
      </c>
    </row>
    <row r="6" spans="1:1">
      <c r="A6" t="s">
        <v>15</v>
      </c>
    </row>
    <row r="7" spans="1:1">
      <c r="A7" t="s">
        <v>16</v>
      </c>
    </row>
    <row r="8" spans="1:1">
      <c r="A8" t="s">
        <v>17</v>
      </c>
    </row>
    <row r="9" spans="1:1">
      <c r="A9" t="s">
        <v>18</v>
      </c>
    </row>
    <row r="10" spans="1:1">
      <c r="A10" t="s">
        <v>23</v>
      </c>
    </row>
    <row r="11" spans="1:1">
      <c r="A11" t="s">
        <v>28</v>
      </c>
    </row>
    <row r="12" spans="1:1">
      <c r="A12" t="s">
        <v>29</v>
      </c>
    </row>
    <row r="13" spans="1:1">
      <c r="A13" t="s">
        <v>36</v>
      </c>
    </row>
    <row r="14" spans="1:1">
      <c r="A14" t="s">
        <v>37</v>
      </c>
    </row>
    <row r="15" spans="1:1">
      <c r="A15" t="s">
        <v>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8"/>
  <sheetViews>
    <sheetView tabSelected="1" zoomScale="110" zoomScaleNormal="110" workbookViewId="0">
      <selection activeCell="B3" sqref="B3"/>
    </sheetView>
  </sheetViews>
  <sheetFormatPr defaultRowHeight="15"/>
  <cols>
    <col min="1" max="1" width="14.140625" style="18" customWidth="1"/>
    <col min="2" max="2" width="17.5703125" customWidth="1"/>
    <col min="3" max="18" width="4.85546875" hidden="1" customWidth="1"/>
    <col min="19" max="19" width="12.140625" hidden="1" customWidth="1"/>
    <col min="20" max="20" width="12.85546875" style="13" customWidth="1"/>
    <col min="21" max="21" width="17" style="25" customWidth="1"/>
    <col min="22" max="22" width="14" style="26" customWidth="1"/>
    <col min="23" max="23" width="13.5703125" style="25" customWidth="1"/>
    <col min="24" max="24" width="17.42578125" style="26" customWidth="1"/>
    <col min="26" max="26" width="13.5703125" customWidth="1"/>
    <col min="27" max="27" width="14.85546875" bestFit="1" customWidth="1"/>
  </cols>
  <sheetData>
    <row r="1" spans="1:27" s="48" customFormat="1" ht="78" customHeight="1">
      <c r="A1" s="55" t="s">
        <v>70</v>
      </c>
      <c r="B1" s="48" t="s">
        <v>60</v>
      </c>
      <c r="C1" s="48">
        <v>1</v>
      </c>
      <c r="D1" s="48">
        <v>2</v>
      </c>
      <c r="E1" s="48">
        <v>3</v>
      </c>
      <c r="F1" s="48">
        <v>4</v>
      </c>
      <c r="G1" s="48">
        <v>5</v>
      </c>
      <c r="H1" s="48">
        <v>6</v>
      </c>
      <c r="I1" s="48">
        <v>7</v>
      </c>
      <c r="J1" s="48">
        <v>8</v>
      </c>
      <c r="K1" s="48">
        <v>9</v>
      </c>
      <c r="L1" s="48">
        <v>10</v>
      </c>
      <c r="M1" s="48">
        <v>11</v>
      </c>
      <c r="N1" s="48">
        <v>12</v>
      </c>
      <c r="O1" s="48">
        <v>13</v>
      </c>
      <c r="P1" s="48">
        <v>14</v>
      </c>
      <c r="Q1" s="48">
        <v>15</v>
      </c>
      <c r="R1" s="48">
        <v>16</v>
      </c>
      <c r="T1" s="49" t="s">
        <v>62</v>
      </c>
      <c r="U1" s="51" t="s">
        <v>63</v>
      </c>
      <c r="V1" s="48" t="s">
        <v>64</v>
      </c>
      <c r="W1" s="48" t="s">
        <v>65</v>
      </c>
      <c r="X1" s="48" t="s">
        <v>66</v>
      </c>
    </row>
    <row r="2" spans="1:27" s="35" customFormat="1">
      <c r="A2" s="34">
        <v>1</v>
      </c>
      <c r="B2" s="35" t="s">
        <v>12</v>
      </c>
      <c r="T2" s="36">
        <v>44698</v>
      </c>
      <c r="U2" s="37">
        <v>44419</v>
      </c>
      <c r="V2" s="38">
        <f t="shared" ref="V2:V17" si="0">U2/$B$26</f>
        <v>22.209499999999998</v>
      </c>
      <c r="W2" s="37">
        <f>V2-W13-W3-W15</f>
        <v>9.2189999999999976</v>
      </c>
      <c r="X2" s="39">
        <v>6031</v>
      </c>
      <c r="Z2" s="35" t="s">
        <v>69</v>
      </c>
    </row>
    <row r="3" spans="1:27">
      <c r="A3" s="17">
        <v>2</v>
      </c>
      <c r="B3" t="s">
        <v>11</v>
      </c>
      <c r="T3" s="31">
        <v>20394</v>
      </c>
      <c r="U3" s="19">
        <v>20114</v>
      </c>
      <c r="V3" s="20">
        <f t="shared" si="0"/>
        <v>10.057</v>
      </c>
      <c r="W3" s="19">
        <f>V3-W13</f>
        <v>6.984</v>
      </c>
      <c r="X3" s="21">
        <v>12859</v>
      </c>
      <c r="Z3" s="53">
        <f>X2+X3+X4+X5+X10+X24+X25+X26+X35</f>
        <v>64019</v>
      </c>
      <c r="AA3" t="s">
        <v>68</v>
      </c>
    </row>
    <row r="4" spans="1:27">
      <c r="A4" s="17">
        <v>3</v>
      </c>
      <c r="B4" t="s">
        <v>38</v>
      </c>
      <c r="T4" s="32">
        <v>665447</v>
      </c>
      <c r="U4" s="19">
        <v>664051</v>
      </c>
      <c r="V4" s="20">
        <f t="shared" si="0"/>
        <v>332.02550000000002</v>
      </c>
      <c r="W4" s="22">
        <f>V4-W16</f>
        <v>18.031999999999982</v>
      </c>
      <c r="X4" s="21">
        <v>6183</v>
      </c>
      <c r="Z4" s="1" t="s">
        <v>67</v>
      </c>
      <c r="AA4" s="52">
        <v>81545</v>
      </c>
    </row>
    <row r="5" spans="1:27">
      <c r="A5" s="17">
        <v>4</v>
      </c>
      <c r="B5" t="s">
        <v>15</v>
      </c>
      <c r="T5" s="31">
        <v>20394</v>
      </c>
      <c r="U5" s="19">
        <v>20114</v>
      </c>
      <c r="V5" s="20">
        <f t="shared" si="0"/>
        <v>10.057</v>
      </c>
      <c r="W5" s="19">
        <f>V5-W17</f>
        <v>3.0730000000000004</v>
      </c>
      <c r="X5" s="21">
        <v>6084</v>
      </c>
      <c r="Z5" s="54">
        <f>Z3/AA4*100</f>
        <v>78.507572505978303</v>
      </c>
    </row>
    <row r="6" spans="1:27">
      <c r="A6" s="18">
        <v>5</v>
      </c>
      <c r="B6" t="s">
        <v>15</v>
      </c>
      <c r="T6" s="31"/>
      <c r="U6" s="19"/>
      <c r="V6" s="20">
        <f t="shared" si="0"/>
        <v>0</v>
      </c>
      <c r="W6" s="19"/>
      <c r="X6" s="23"/>
    </row>
    <row r="7" spans="1:27" s="35" customFormat="1">
      <c r="A7" s="40">
        <v>6</v>
      </c>
      <c r="B7" s="35" t="s">
        <v>15</v>
      </c>
      <c r="T7" s="36"/>
      <c r="U7" s="37"/>
      <c r="V7" s="38">
        <f t="shared" si="0"/>
        <v>0</v>
      </c>
      <c r="W7" s="37"/>
      <c r="X7" s="41"/>
    </row>
    <row r="8" spans="1:27">
      <c r="A8" s="18">
        <v>7</v>
      </c>
      <c r="B8" t="s">
        <v>15</v>
      </c>
      <c r="T8" s="31"/>
      <c r="U8" s="19"/>
      <c r="V8" s="20">
        <f t="shared" si="0"/>
        <v>0</v>
      </c>
      <c r="W8" s="19"/>
      <c r="X8" s="23"/>
    </row>
    <row r="9" spans="1:27">
      <c r="A9" s="17">
        <v>8</v>
      </c>
      <c r="B9" t="s">
        <v>13</v>
      </c>
      <c r="T9" s="31">
        <v>39111</v>
      </c>
      <c r="U9" s="19">
        <v>38831</v>
      </c>
      <c r="V9" s="20">
        <f t="shared" si="0"/>
        <v>19.415500000000002</v>
      </c>
      <c r="W9" s="19">
        <f>V9-W13-W3-W15</f>
        <v>6.4250000000000007</v>
      </c>
      <c r="X9" s="21">
        <v>253</v>
      </c>
    </row>
    <row r="10" spans="1:27">
      <c r="A10" s="17">
        <v>9</v>
      </c>
      <c r="B10" t="s">
        <v>10</v>
      </c>
      <c r="T10" s="31">
        <v>14527</v>
      </c>
      <c r="U10" s="19">
        <v>14247</v>
      </c>
      <c r="V10" s="20">
        <f t="shared" si="0"/>
        <v>7.1234999999999999</v>
      </c>
      <c r="W10" s="19">
        <f>V10-W13</f>
        <v>4.0504999999999995</v>
      </c>
      <c r="X10" s="21">
        <v>26304</v>
      </c>
    </row>
    <row r="11" spans="1:27">
      <c r="A11" s="17">
        <v>10</v>
      </c>
      <c r="B11" t="s">
        <v>14</v>
      </c>
      <c r="T11" s="31">
        <v>20394</v>
      </c>
      <c r="U11" s="19">
        <v>19277</v>
      </c>
      <c r="V11" s="20">
        <f t="shared" si="0"/>
        <v>9.6385000000000005</v>
      </c>
      <c r="W11" s="19">
        <f>V11-V15</f>
        <v>3.6320000000000006</v>
      </c>
      <c r="X11" s="21">
        <v>810</v>
      </c>
    </row>
    <row r="12" spans="1:27" s="35" customFormat="1">
      <c r="A12" s="40">
        <v>11</v>
      </c>
      <c r="B12" s="35" t="s">
        <v>14</v>
      </c>
      <c r="T12" s="36"/>
      <c r="U12" s="37"/>
      <c r="V12" s="38">
        <f t="shared" si="0"/>
        <v>0</v>
      </c>
      <c r="W12" s="37"/>
      <c r="X12" s="41"/>
    </row>
    <row r="13" spans="1:27">
      <c r="A13" s="18">
        <v>12</v>
      </c>
      <c r="B13" t="s">
        <v>49</v>
      </c>
      <c r="T13" s="31">
        <v>6425</v>
      </c>
      <c r="U13" s="19">
        <v>6146</v>
      </c>
      <c r="V13" s="20">
        <f t="shared" si="0"/>
        <v>3.073</v>
      </c>
      <c r="W13" s="19">
        <f>V13-0</f>
        <v>3.073</v>
      </c>
      <c r="X13" s="23"/>
    </row>
    <row r="14" spans="1:27">
      <c r="A14" s="18">
        <v>13</v>
      </c>
      <c r="B14" t="s">
        <v>49</v>
      </c>
      <c r="T14" s="31"/>
      <c r="U14" s="19"/>
      <c r="V14" s="20">
        <f t="shared" si="0"/>
        <v>0</v>
      </c>
      <c r="W14" s="19"/>
      <c r="X14" s="23"/>
    </row>
    <row r="15" spans="1:27">
      <c r="A15" s="18">
        <v>14</v>
      </c>
      <c r="B15" t="s">
        <v>5</v>
      </c>
      <c r="T15" s="31">
        <v>12292</v>
      </c>
      <c r="U15" s="19">
        <v>12013</v>
      </c>
      <c r="V15" s="20">
        <f t="shared" si="0"/>
        <v>6.0065</v>
      </c>
      <c r="W15" s="19">
        <f>V15-W13</f>
        <v>2.9335</v>
      </c>
      <c r="X15" s="23"/>
    </row>
    <row r="16" spans="1:27">
      <c r="A16" s="18">
        <v>15</v>
      </c>
      <c r="B16" t="s">
        <v>37</v>
      </c>
      <c r="S16" t="s">
        <v>58</v>
      </c>
      <c r="T16" s="31"/>
      <c r="U16" s="24">
        <v>640000</v>
      </c>
      <c r="V16" s="20">
        <f t="shared" si="0"/>
        <v>320</v>
      </c>
      <c r="W16" s="19">
        <f>V16-W13-W15</f>
        <v>313.99350000000004</v>
      </c>
      <c r="X16" s="21">
        <v>1</v>
      </c>
    </row>
    <row r="17" spans="1:16384" s="35" customFormat="1">
      <c r="A17" s="40">
        <v>16</v>
      </c>
      <c r="B17" s="35" t="s">
        <v>50</v>
      </c>
      <c r="T17" s="36">
        <v>20394</v>
      </c>
      <c r="U17" s="37">
        <v>20114</v>
      </c>
      <c r="V17" s="38">
        <f t="shared" si="0"/>
        <v>10.057</v>
      </c>
      <c r="W17" s="37">
        <f>V17-W13</f>
        <v>6.984</v>
      </c>
      <c r="X17" s="41"/>
    </row>
    <row r="18" spans="1:16384" hidden="1"/>
    <row r="19" spans="1:16384" hidden="1">
      <c r="X19" s="26" t="s">
        <v>53</v>
      </c>
      <c r="Z19" t="s">
        <v>54</v>
      </c>
    </row>
    <row r="20" spans="1:16384" hidden="1">
      <c r="X20" s="20">
        <f>SUMPRODUCT(W2:W17,X2:X17)</f>
        <v>387020.82349999988</v>
      </c>
      <c r="Z20" s="16">
        <v>400330</v>
      </c>
    </row>
    <row r="21" spans="1:16384" hidden="1"/>
    <row r="22" spans="1:16384">
      <c r="A22" s="17" t="s">
        <v>55</v>
      </c>
      <c r="B22" s="1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33"/>
      <c r="V22" s="25"/>
      <c r="W22" s="24">
        <v>4</v>
      </c>
      <c r="X22" s="27">
        <v>6719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B23" s="1" t="s">
        <v>28</v>
      </c>
      <c r="W23" s="24">
        <v>5</v>
      </c>
      <c r="X23" s="27">
        <v>6055</v>
      </c>
    </row>
    <row r="24" spans="1:16384">
      <c r="B24" s="1" t="s">
        <v>29</v>
      </c>
      <c r="W24" s="24">
        <v>5</v>
      </c>
      <c r="X24" s="27">
        <v>6557</v>
      </c>
    </row>
    <row r="25" spans="1:16384" hidden="1">
      <c r="B25" s="14" t="s">
        <v>51</v>
      </c>
    </row>
    <row r="26" spans="1:16384" hidden="1">
      <c r="B26" s="15">
        <v>2000</v>
      </c>
    </row>
    <row r="27" spans="1:16384" hidden="1">
      <c r="B27" s="15"/>
    </row>
    <row r="28" spans="1:16384" hidden="1">
      <c r="B28" s="15"/>
      <c r="X28" s="26" t="s">
        <v>53</v>
      </c>
      <c r="Z28" t="s">
        <v>54</v>
      </c>
    </row>
    <row r="29" spans="1:16384" hidden="1">
      <c r="B29" s="15"/>
      <c r="X29" s="26">
        <f>X20+SUMPRODUCT(W22:W24,X22:X24)</f>
        <v>476956.82349999988</v>
      </c>
      <c r="Z29" s="16">
        <v>400330</v>
      </c>
    </row>
    <row r="30" spans="1:16384" hidden="1"/>
    <row r="31" spans="1:16384">
      <c r="A31" s="17" t="s">
        <v>56</v>
      </c>
      <c r="B31" t="s">
        <v>16</v>
      </c>
      <c r="W31" s="28">
        <v>25</v>
      </c>
      <c r="X31" s="27">
        <v>271</v>
      </c>
    </row>
    <row r="32" spans="1:16384" s="35" customFormat="1">
      <c r="A32" s="40"/>
      <c r="B32" s="35" t="s">
        <v>17</v>
      </c>
      <c r="U32" s="42"/>
      <c r="V32" s="43"/>
      <c r="W32" s="44">
        <v>25</v>
      </c>
      <c r="X32" s="45">
        <v>326</v>
      </c>
    </row>
    <row r="33" spans="1:24">
      <c r="B33" t="s">
        <v>18</v>
      </c>
      <c r="W33" s="28">
        <v>25</v>
      </c>
      <c r="X33" s="27">
        <v>16</v>
      </c>
    </row>
    <row r="34" spans="1:24">
      <c r="B34" t="s">
        <v>36</v>
      </c>
      <c r="W34" s="28">
        <v>300</v>
      </c>
      <c r="X34" s="27">
        <v>299</v>
      </c>
    </row>
    <row r="35" spans="1:24">
      <c r="B35" t="s">
        <v>57</v>
      </c>
      <c r="V35" s="26" t="s">
        <v>59</v>
      </c>
      <c r="W35" s="25">
        <v>11454</v>
      </c>
      <c r="X35" s="26">
        <v>1</v>
      </c>
    </row>
    <row r="37" spans="1:24" s="35" customFormat="1">
      <c r="A37" s="50" t="s">
        <v>52</v>
      </c>
      <c r="U37" s="40" t="s">
        <v>53</v>
      </c>
      <c r="V37" s="40" t="s">
        <v>54</v>
      </c>
      <c r="W37" s="46" t="s">
        <v>61</v>
      </c>
      <c r="X37" s="47"/>
    </row>
    <row r="38" spans="1:24">
      <c r="U38" s="20">
        <f>X29+SUMPRODUCT(W31:W33,X31:X33)</f>
        <v>492281.82349999988</v>
      </c>
      <c r="V38" s="20">
        <v>400330</v>
      </c>
      <c r="W38" s="30">
        <f>(U38-V38)/V38*100</f>
        <v>22.969006444683107</v>
      </c>
      <c r="X38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DRunde.00.1207577775984</vt:lpstr>
      <vt:lpstr>Only benchmarked</vt:lpstr>
      <vt:lpstr>Vorhersage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Kuperberg</cp:lastModifiedBy>
  <dcterms:created xsi:type="dcterms:W3CDTF">2008-04-07T14:22:54Z</dcterms:created>
  <dcterms:modified xsi:type="dcterms:W3CDTF">2008-04-22T18:26:45Z</dcterms:modified>
</cp:coreProperties>
</file>