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alibration\2014NewBasePeriod\Inputs\Round7\"/>
    </mc:Choice>
  </mc:AlternateContent>
  <xr:revisionPtr revIDLastSave="0" documentId="13_ncr:1_{ED937D4B-9458-45E2-B025-50A9347A33F4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CalibrationInput" sheetId="16" r:id="rId1"/>
    <sheet name="Pivot" sheetId="15" r:id="rId2"/>
    <sheet name="NR from Dan " sheetId="14" r:id="rId3"/>
    <sheet name="NonRetention.txt" sheetId="13" r:id="rId4"/>
    <sheet name="Notes" sheetId="12" r:id="rId5"/>
    <sheet name="LU" sheetId="9" r:id="rId6"/>
  </sheets>
  <externalReferences>
    <externalReference r:id="rId7"/>
    <externalReference r:id="rId8"/>
  </externalReferences>
  <definedNames>
    <definedName name="\p" localSheetId="2">#REF!</definedName>
    <definedName name="\p">#REF!</definedName>
    <definedName name="\s" localSheetId="2">#REF!</definedName>
    <definedName name="\s">#REF!</definedName>
    <definedName name="_Fill">#N/A</definedName>
    <definedName name="_xlnm._FilterDatabase" localSheetId="2" hidden="1">'NR from Dan '!$A$3:$S$195</definedName>
    <definedName name="_Regression_Out" localSheetId="2" hidden="1">[2]FRL2000!#REF!</definedName>
    <definedName name="_Regression_Out" hidden="1">[2]FRL2000!#REF!</definedName>
    <definedName name="BON" localSheetId="2">#REF!</definedName>
    <definedName name="BON">#REF!</definedName>
    <definedName name="CFH" localSheetId="2">#REF!</definedName>
    <definedName name="CFH">#REF!</definedName>
    <definedName name="CSH" localSheetId="2">#REF!</definedName>
    <definedName name="CSH">#REF!</definedName>
    <definedName name="FRL" localSheetId="2">#REF!</definedName>
    <definedName name="FRL">#REF!</definedName>
    <definedName name="HCF" localSheetId="2">#REF!</definedName>
    <definedName name="HCF">#REF!</definedName>
    <definedName name="HCY" localSheetId="2">#REF!</definedName>
    <definedName name="HCY">#REF!</definedName>
    <definedName name="JDF" localSheetId="2">#REF!</definedName>
    <definedName name="JDF">#REF!</definedName>
    <definedName name="LRH" localSheetId="2">#REF!</definedName>
    <definedName name="LRH">#REF!</definedName>
    <definedName name="LRW" localSheetId="2">#REF!</definedName>
    <definedName name="LRW">#REF!</definedName>
    <definedName name="NKF" localSheetId="2">#REF!</definedName>
    <definedName name="NKF">#REF!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PugetSoundAgecomp" localSheetId="2">#REF!</definedName>
    <definedName name="PugetSoundAgecomp">#REF!</definedName>
    <definedName name="SKF" localSheetId="2">#REF!</definedName>
    <definedName name="SKF">#REF!</definedName>
    <definedName name="SKY" localSheetId="2">#REF!</definedName>
    <definedName name="SKY">#REF!</definedName>
    <definedName name="SPR" localSheetId="2">#REF!</definedName>
    <definedName name="SPR">#REF!</definedName>
    <definedName name="SSF" localSheetId="2">#REF!</definedName>
    <definedName name="SSF">#REF!</definedName>
    <definedName name="SSY" localSheetId="2">#REF!</definedName>
    <definedName name="SSY">#REF!</definedName>
    <definedName name="STF" localSheetId="2">#REF!</definedName>
    <definedName name="STF">#REF!</definedName>
    <definedName name="STP" localSheetId="2">#REF!</definedName>
    <definedName name="STP">#REF!</definedName>
    <definedName name="STY" localSheetId="2">#REF!</definedName>
    <definedName name="STY">#REF!</definedName>
    <definedName name="SUM" localSheetId="2">#REF!</definedName>
    <definedName name="SUM">#REF!</definedName>
    <definedName name="test" localSheetId="2" hidden="1">[2]FRL2000!#REF!</definedName>
    <definedName name="test" hidden="1">[2]FRL2000!#REF!</definedName>
    <definedName name="URB" localSheetId="2">#REF!</definedName>
    <definedName name="URB">#REF!</definedName>
    <definedName name="WCVI" localSheetId="2">#REF!</definedName>
    <definedName name="WCVI">#REF!</definedName>
    <definedName name="WSH" localSheetId="2">#REF!</definedName>
    <definedName name="WSH">#REF!</definedName>
  </definedNames>
  <calcPr calcId="191029"/>
  <pivotCaches>
    <pivotCache cacheId="2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4" l="1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S3" i="16"/>
  <c r="R3" i="16"/>
  <c r="L4" i="16"/>
  <c r="M4" i="16"/>
  <c r="N4" i="16"/>
  <c r="Q4" i="16"/>
  <c r="L5" i="16"/>
  <c r="M5" i="16"/>
  <c r="N5" i="16"/>
  <c r="Q5" i="16"/>
  <c r="L6" i="16"/>
  <c r="M6" i="16"/>
  <c r="N6" i="16"/>
  <c r="Q6" i="16"/>
  <c r="L7" i="16"/>
  <c r="M7" i="16"/>
  <c r="N7" i="16"/>
  <c r="Q7" i="16"/>
  <c r="L8" i="16"/>
  <c r="M8" i="16"/>
  <c r="N8" i="16"/>
  <c r="P8" i="16"/>
  <c r="Q8" i="16"/>
  <c r="L9" i="16"/>
  <c r="M9" i="16"/>
  <c r="N9" i="16"/>
  <c r="Q9" i="16"/>
  <c r="L10" i="16"/>
  <c r="M10" i="16"/>
  <c r="N10" i="16"/>
  <c r="Q10" i="16"/>
  <c r="L11" i="16"/>
  <c r="M11" i="16"/>
  <c r="N11" i="16"/>
  <c r="Q11" i="16"/>
  <c r="L12" i="16"/>
  <c r="M12" i="16"/>
  <c r="N12" i="16"/>
  <c r="Q12" i="16"/>
  <c r="L13" i="16"/>
  <c r="M13" i="16"/>
  <c r="N13" i="16"/>
  <c r="Q13" i="16"/>
  <c r="L14" i="16"/>
  <c r="M14" i="16"/>
  <c r="N14" i="16"/>
  <c r="Q14" i="16"/>
  <c r="L15" i="16"/>
  <c r="M15" i="16"/>
  <c r="N15" i="16"/>
  <c r="Q15" i="16"/>
  <c r="L16" i="16"/>
  <c r="M16" i="16"/>
  <c r="N16" i="16"/>
  <c r="Q16" i="16"/>
  <c r="L17" i="16"/>
  <c r="M17" i="16"/>
  <c r="N17" i="16"/>
  <c r="Q17" i="16"/>
  <c r="L18" i="16"/>
  <c r="M18" i="16"/>
  <c r="N18" i="16"/>
  <c r="Q18" i="16"/>
  <c r="L19" i="16"/>
  <c r="M19" i="16"/>
  <c r="N19" i="16"/>
  <c r="Q19" i="16"/>
  <c r="L20" i="16"/>
  <c r="M20" i="16"/>
  <c r="N20" i="16"/>
  <c r="P20" i="16"/>
  <c r="Q20" i="16"/>
  <c r="L21" i="16"/>
  <c r="M21" i="16"/>
  <c r="N21" i="16"/>
  <c r="Q21" i="16"/>
  <c r="L22" i="16"/>
  <c r="M22" i="16"/>
  <c r="N22" i="16"/>
  <c r="Q22" i="16"/>
  <c r="L23" i="16"/>
  <c r="M23" i="16"/>
  <c r="N23" i="16"/>
  <c r="Q23" i="16"/>
  <c r="L24" i="16"/>
  <c r="M24" i="16"/>
  <c r="N24" i="16"/>
  <c r="Q24" i="16"/>
  <c r="L25" i="16"/>
  <c r="M25" i="16"/>
  <c r="N25" i="16"/>
  <c r="Q25" i="16"/>
  <c r="L26" i="16"/>
  <c r="M26" i="16"/>
  <c r="N26" i="16"/>
  <c r="Q26" i="16"/>
  <c r="L27" i="16"/>
  <c r="M27" i="16"/>
  <c r="N27" i="16"/>
  <c r="Q27" i="16"/>
  <c r="L28" i="16"/>
  <c r="M28" i="16"/>
  <c r="N28" i="16"/>
  <c r="Q28" i="16"/>
  <c r="L29" i="16"/>
  <c r="M29" i="16"/>
  <c r="N29" i="16"/>
  <c r="Q29" i="16"/>
  <c r="L30" i="16"/>
  <c r="M30" i="16"/>
  <c r="N30" i="16"/>
  <c r="Q30" i="16"/>
  <c r="L31" i="16"/>
  <c r="M31" i="16"/>
  <c r="N31" i="16"/>
  <c r="Q31" i="16"/>
  <c r="L32" i="16"/>
  <c r="M32" i="16"/>
  <c r="N32" i="16"/>
  <c r="Q32" i="16"/>
  <c r="G5" i="16"/>
  <c r="H5" i="16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G25" i="16"/>
  <c r="H25" i="16"/>
  <c r="G26" i="16"/>
  <c r="H26" i="16"/>
  <c r="G27" i="16"/>
  <c r="H27" i="16"/>
  <c r="G28" i="16"/>
  <c r="H28" i="16"/>
  <c r="G29" i="16"/>
  <c r="H29" i="16"/>
  <c r="G30" i="16"/>
  <c r="H30" i="16"/>
  <c r="G31" i="16"/>
  <c r="H31" i="16"/>
  <c r="G32" i="16"/>
  <c r="H32" i="16"/>
  <c r="H3" i="16"/>
  <c r="G3" i="16"/>
  <c r="D4" i="16"/>
  <c r="O4" i="16" s="1"/>
  <c r="E4" i="16"/>
  <c r="P4" i="16" s="1"/>
  <c r="D5" i="16"/>
  <c r="O5" i="16" s="1"/>
  <c r="E5" i="16"/>
  <c r="P5" i="16" s="1"/>
  <c r="D6" i="16"/>
  <c r="O6" i="16" s="1"/>
  <c r="E6" i="16"/>
  <c r="P6" i="16" s="1"/>
  <c r="D7" i="16"/>
  <c r="O7" i="16" s="1"/>
  <c r="E7" i="16"/>
  <c r="P7" i="16" s="1"/>
  <c r="D8" i="16"/>
  <c r="O8" i="16" s="1"/>
  <c r="E8" i="16"/>
  <c r="D9" i="16"/>
  <c r="O9" i="16" s="1"/>
  <c r="E9" i="16"/>
  <c r="P9" i="16" s="1"/>
  <c r="D10" i="16"/>
  <c r="O10" i="16" s="1"/>
  <c r="E10" i="16"/>
  <c r="P10" i="16" s="1"/>
  <c r="D11" i="16"/>
  <c r="O11" i="16" s="1"/>
  <c r="E11" i="16"/>
  <c r="P11" i="16" s="1"/>
  <c r="D12" i="16"/>
  <c r="O12" i="16" s="1"/>
  <c r="E12" i="16"/>
  <c r="P12" i="16" s="1"/>
  <c r="D13" i="16"/>
  <c r="O13" i="16" s="1"/>
  <c r="E13" i="16"/>
  <c r="P13" i="16" s="1"/>
  <c r="D14" i="16"/>
  <c r="O14" i="16" s="1"/>
  <c r="E14" i="16"/>
  <c r="P14" i="16" s="1"/>
  <c r="D15" i="16"/>
  <c r="O15" i="16" s="1"/>
  <c r="E15" i="16"/>
  <c r="P15" i="16" s="1"/>
  <c r="D16" i="16"/>
  <c r="O16" i="16" s="1"/>
  <c r="E16" i="16"/>
  <c r="P16" i="16" s="1"/>
  <c r="D17" i="16"/>
  <c r="O17" i="16" s="1"/>
  <c r="E17" i="16"/>
  <c r="P17" i="16" s="1"/>
  <c r="D18" i="16"/>
  <c r="O18" i="16" s="1"/>
  <c r="E18" i="16"/>
  <c r="P18" i="16" s="1"/>
  <c r="D19" i="16"/>
  <c r="O19" i="16" s="1"/>
  <c r="E19" i="16"/>
  <c r="P19" i="16" s="1"/>
  <c r="D20" i="16"/>
  <c r="O20" i="16" s="1"/>
  <c r="E20" i="16"/>
  <c r="D21" i="16"/>
  <c r="O21" i="16" s="1"/>
  <c r="E21" i="16"/>
  <c r="P21" i="16" s="1"/>
  <c r="D22" i="16"/>
  <c r="O22" i="16" s="1"/>
  <c r="E22" i="16"/>
  <c r="P22" i="16" s="1"/>
  <c r="D23" i="16"/>
  <c r="O23" i="16" s="1"/>
  <c r="E23" i="16"/>
  <c r="P23" i="16" s="1"/>
  <c r="D24" i="16"/>
  <c r="O24" i="16" s="1"/>
  <c r="E24" i="16"/>
  <c r="P24" i="16" s="1"/>
  <c r="D25" i="16"/>
  <c r="O25" i="16" s="1"/>
  <c r="E25" i="16"/>
  <c r="P25" i="16" s="1"/>
  <c r="D26" i="16"/>
  <c r="O26" i="16" s="1"/>
  <c r="E26" i="16"/>
  <c r="P26" i="16" s="1"/>
  <c r="D27" i="16"/>
  <c r="O27" i="16" s="1"/>
  <c r="E27" i="16"/>
  <c r="P27" i="16" s="1"/>
  <c r="D28" i="16"/>
  <c r="O28" i="16" s="1"/>
  <c r="E28" i="16"/>
  <c r="P28" i="16" s="1"/>
  <c r="D29" i="16"/>
  <c r="O29" i="16" s="1"/>
  <c r="E29" i="16"/>
  <c r="P29" i="16" s="1"/>
  <c r="D30" i="16"/>
  <c r="O30" i="16" s="1"/>
  <c r="E30" i="16"/>
  <c r="P30" i="16" s="1"/>
  <c r="D31" i="16"/>
  <c r="O31" i="16" s="1"/>
  <c r="E31" i="16"/>
  <c r="P31" i="16" s="1"/>
  <c r="D32" i="16"/>
  <c r="O32" i="16" s="1"/>
  <c r="E32" i="16"/>
  <c r="P32" i="16" s="1"/>
  <c r="E3" i="16"/>
  <c r="P3" i="16" s="1"/>
  <c r="D3" i="16"/>
  <c r="O3" i="16" s="1"/>
  <c r="M3" i="16"/>
  <c r="N3" i="16"/>
  <c r="Q3" i="16"/>
  <c r="L3" i="16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AH43" i="15"/>
  <c r="AI43" i="15"/>
  <c r="AH44" i="15"/>
  <c r="AI44" i="15"/>
  <c r="AH45" i="15"/>
  <c r="AI45" i="15"/>
  <c r="AH46" i="15"/>
  <c r="AI46" i="15"/>
  <c r="AH47" i="15"/>
  <c r="AI47" i="15"/>
  <c r="AH48" i="15"/>
  <c r="AI48" i="15"/>
  <c r="AH49" i="15"/>
  <c r="AI49" i="15"/>
  <c r="AH50" i="15"/>
  <c r="AI50" i="15"/>
  <c r="AH51" i="15"/>
  <c r="AI51" i="15"/>
  <c r="AH52" i="15"/>
  <c r="AI52" i="15"/>
  <c r="AH53" i="15"/>
  <c r="AI53" i="15"/>
  <c r="AH54" i="15"/>
  <c r="AI54" i="15"/>
  <c r="AH55" i="15"/>
  <c r="AI55" i="15"/>
  <c r="AH56" i="15"/>
  <c r="AI56" i="15"/>
  <c r="AH57" i="15"/>
  <c r="AI57" i="15"/>
  <c r="AH58" i="15"/>
  <c r="AI58" i="15"/>
  <c r="AH59" i="15"/>
  <c r="AI59" i="15"/>
  <c r="AH60" i="15"/>
  <c r="AI60" i="15"/>
  <c r="AH61" i="15"/>
  <c r="AI61" i="15"/>
  <c r="AH62" i="15"/>
  <c r="AI62" i="15"/>
  <c r="AH63" i="15"/>
  <c r="AI63" i="15"/>
  <c r="AH64" i="15"/>
  <c r="AI64" i="15"/>
  <c r="AH65" i="15"/>
  <c r="AI65" i="15"/>
  <c r="AH66" i="15"/>
  <c r="AI66" i="15"/>
  <c r="AH67" i="15"/>
  <c r="AI67" i="15"/>
  <c r="AH68" i="15"/>
  <c r="AI68" i="15"/>
  <c r="AH69" i="15"/>
  <c r="AI69" i="15"/>
  <c r="AH70" i="15"/>
  <c r="AI70" i="15"/>
  <c r="AH71" i="15"/>
  <c r="AI71" i="15"/>
  <c r="AI42" i="15"/>
  <c r="AH42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T42" i="15"/>
  <c r="R13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8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Q27" i="14"/>
  <c r="Q39" i="14"/>
  <c r="Q63" i="14"/>
  <c r="M29" i="14"/>
  <c r="L29" i="14"/>
  <c r="Q29" i="14" s="1"/>
  <c r="M28" i="14"/>
  <c r="L28" i="14"/>
  <c r="Q28" i="14" s="1"/>
  <c r="M190" i="14"/>
  <c r="L190" i="14"/>
  <c r="Q190" i="14" s="1"/>
  <c r="M92" i="14"/>
  <c r="L92" i="14"/>
  <c r="Q92" i="14" s="1"/>
  <c r="M63" i="14"/>
  <c r="L63" i="14"/>
  <c r="M58" i="14"/>
  <c r="L58" i="14"/>
  <c r="Q58" i="14" s="1"/>
  <c r="M43" i="14"/>
  <c r="L43" i="14"/>
  <c r="Q43" i="14" s="1"/>
  <c r="M42" i="14"/>
  <c r="L42" i="14"/>
  <c r="Q42" i="14" s="1"/>
  <c r="M41" i="14"/>
  <c r="L41" i="14"/>
  <c r="Q41" i="14" s="1"/>
  <c r="M40" i="14"/>
  <c r="L40" i="14"/>
  <c r="Q40" i="14" s="1"/>
  <c r="M39" i="14"/>
  <c r="L39" i="14"/>
  <c r="M13" i="14"/>
  <c r="L13" i="14"/>
  <c r="Q13" i="14" s="1"/>
  <c r="M27" i="14"/>
  <c r="L27" i="14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O62" i="13"/>
  <c r="P62" i="13"/>
  <c r="O63" i="13"/>
  <c r="P63" i="13"/>
  <c r="O64" i="13"/>
  <c r="P64" i="13"/>
  <c r="O65" i="13"/>
  <c r="P65" i="13"/>
  <c r="O66" i="13"/>
  <c r="P66" i="13"/>
  <c r="O67" i="13"/>
  <c r="P67" i="13"/>
  <c r="O68" i="13"/>
  <c r="P68" i="13"/>
  <c r="O69" i="13"/>
  <c r="P69" i="13"/>
  <c r="O70" i="13"/>
  <c r="P70" i="13"/>
  <c r="O71" i="13"/>
  <c r="P71" i="13"/>
  <c r="O72" i="13"/>
  <c r="P72" i="13"/>
  <c r="O73" i="13"/>
  <c r="P73" i="13"/>
  <c r="O74" i="13"/>
  <c r="P74" i="13"/>
  <c r="O75" i="13"/>
  <c r="P75" i="13"/>
  <c r="O76" i="13"/>
  <c r="P76" i="13"/>
  <c r="O77" i="13"/>
  <c r="P77" i="13"/>
  <c r="O78" i="13"/>
  <c r="P78" i="13"/>
  <c r="O79" i="13"/>
  <c r="P79" i="13"/>
  <c r="O80" i="13"/>
  <c r="P80" i="13"/>
  <c r="O81" i="13"/>
  <c r="P81" i="13"/>
  <c r="O82" i="13"/>
  <c r="P82" i="13"/>
  <c r="O83" i="13"/>
  <c r="P83" i="13"/>
  <c r="O84" i="13"/>
  <c r="P84" i="13"/>
  <c r="O85" i="13"/>
  <c r="P85" i="13"/>
  <c r="O86" i="13"/>
  <c r="P86" i="13"/>
  <c r="O87" i="13"/>
  <c r="P87" i="13"/>
  <c r="O88" i="13"/>
  <c r="P88" i="13"/>
  <c r="O89" i="13"/>
  <c r="P89" i="13"/>
  <c r="O90" i="13"/>
  <c r="P90" i="13"/>
  <c r="O91" i="13"/>
  <c r="P91" i="13"/>
  <c r="O92" i="13"/>
  <c r="P92" i="13"/>
  <c r="O93" i="13"/>
  <c r="P93" i="13"/>
  <c r="O94" i="13"/>
  <c r="P94" i="13"/>
  <c r="O95" i="13"/>
  <c r="P95" i="13"/>
  <c r="O96" i="13"/>
  <c r="P96" i="13"/>
  <c r="O97" i="13"/>
  <c r="P97" i="13"/>
  <c r="O98" i="13"/>
  <c r="P98" i="13"/>
  <c r="O99" i="13"/>
  <c r="P99" i="13"/>
  <c r="O100" i="13"/>
  <c r="P100" i="13"/>
  <c r="O101" i="13"/>
  <c r="P101" i="13"/>
  <c r="O102" i="13"/>
  <c r="P102" i="13"/>
  <c r="O103" i="13"/>
  <c r="P103" i="13"/>
  <c r="O104" i="13"/>
  <c r="P104" i="13"/>
  <c r="O105" i="13"/>
  <c r="P105" i="13"/>
  <c r="O106" i="13"/>
  <c r="P106" i="13"/>
  <c r="O107" i="13"/>
  <c r="P107" i="13"/>
  <c r="O108" i="13"/>
  <c r="P108" i="13"/>
  <c r="O109" i="13"/>
  <c r="P109" i="13"/>
  <c r="O110" i="13"/>
  <c r="P110" i="13"/>
  <c r="O111" i="13"/>
  <c r="P111" i="13"/>
  <c r="O112" i="13"/>
  <c r="P112" i="13"/>
  <c r="O113" i="13"/>
  <c r="P113" i="13"/>
  <c r="O114" i="13"/>
  <c r="P114" i="13"/>
  <c r="O115" i="13"/>
  <c r="P115" i="13"/>
  <c r="O116" i="13"/>
  <c r="P116" i="13"/>
  <c r="O117" i="13"/>
  <c r="P117" i="13"/>
  <c r="O118" i="13"/>
  <c r="P118" i="13"/>
  <c r="O119" i="13"/>
  <c r="P119" i="13"/>
  <c r="O120" i="13"/>
  <c r="P120" i="13"/>
  <c r="O121" i="13"/>
  <c r="P121" i="13"/>
  <c r="O122" i="13"/>
  <c r="P122" i="13"/>
  <c r="O123" i="13"/>
  <c r="P123" i="13"/>
  <c r="O124" i="13"/>
  <c r="P124" i="13"/>
  <c r="O125" i="13"/>
  <c r="P125" i="13"/>
  <c r="O126" i="13"/>
  <c r="P126" i="13"/>
  <c r="O127" i="13"/>
  <c r="P127" i="13"/>
  <c r="O128" i="13"/>
  <c r="P128" i="13"/>
  <c r="O129" i="13"/>
  <c r="P129" i="13"/>
  <c r="O130" i="13"/>
  <c r="P130" i="13"/>
  <c r="O131" i="13"/>
  <c r="P131" i="13"/>
  <c r="O132" i="13"/>
  <c r="P132" i="13"/>
  <c r="O133" i="13"/>
  <c r="P133" i="13"/>
  <c r="O134" i="13"/>
  <c r="P134" i="13"/>
  <c r="O135" i="13"/>
  <c r="P135" i="13"/>
  <c r="O136" i="13"/>
  <c r="P136" i="13"/>
  <c r="O137" i="13"/>
  <c r="P137" i="13"/>
  <c r="O138" i="13"/>
  <c r="P138" i="13"/>
  <c r="O139" i="13"/>
  <c r="P139" i="13"/>
  <c r="O140" i="13"/>
  <c r="P140" i="13"/>
  <c r="O141" i="13"/>
  <c r="P141" i="13"/>
  <c r="O142" i="13"/>
  <c r="P142" i="13"/>
  <c r="O143" i="13"/>
  <c r="P143" i="13"/>
  <c r="O144" i="13"/>
  <c r="P144" i="13"/>
  <c r="O145" i="13"/>
  <c r="P145" i="13"/>
  <c r="O146" i="13"/>
  <c r="P146" i="13"/>
  <c r="O147" i="13"/>
  <c r="P147" i="13"/>
  <c r="O148" i="13"/>
  <c r="P148" i="13"/>
  <c r="O149" i="13"/>
  <c r="P149" i="13"/>
  <c r="O150" i="13"/>
  <c r="P150" i="13"/>
  <c r="O151" i="13"/>
  <c r="P151" i="13"/>
  <c r="O152" i="13"/>
  <c r="P152" i="13"/>
  <c r="O153" i="13"/>
  <c r="P153" i="13"/>
  <c r="O154" i="13"/>
  <c r="P154" i="13"/>
  <c r="O155" i="13"/>
  <c r="P155" i="13"/>
  <c r="O156" i="13"/>
  <c r="P156" i="13"/>
  <c r="O157" i="13"/>
  <c r="P157" i="13"/>
  <c r="O158" i="13"/>
  <c r="P158" i="13"/>
  <c r="O159" i="13"/>
  <c r="P159" i="13"/>
  <c r="O160" i="13"/>
  <c r="P160" i="13"/>
  <c r="O161" i="13"/>
  <c r="P161" i="13"/>
  <c r="O162" i="13"/>
  <c r="P162" i="13"/>
  <c r="O163" i="13"/>
  <c r="P163" i="13"/>
  <c r="O164" i="13"/>
  <c r="P164" i="13"/>
  <c r="O165" i="13"/>
  <c r="P165" i="13"/>
  <c r="O166" i="13"/>
  <c r="P166" i="13"/>
  <c r="O167" i="13"/>
  <c r="P167" i="13"/>
  <c r="O168" i="13"/>
  <c r="P168" i="13"/>
  <c r="O169" i="13"/>
  <c r="P169" i="13"/>
  <c r="O170" i="13"/>
  <c r="P170" i="13"/>
  <c r="O171" i="13"/>
  <c r="P171" i="13"/>
  <c r="O172" i="13"/>
  <c r="P172" i="13"/>
  <c r="O173" i="13"/>
  <c r="P173" i="13"/>
  <c r="O174" i="13"/>
  <c r="P174" i="13"/>
  <c r="O175" i="13"/>
  <c r="P175" i="13"/>
  <c r="O176" i="13"/>
  <c r="P176" i="13"/>
  <c r="O177" i="13"/>
  <c r="P177" i="13"/>
  <c r="O178" i="13"/>
  <c r="P178" i="13"/>
  <c r="O179" i="13"/>
  <c r="P179" i="13"/>
  <c r="O180" i="13"/>
  <c r="P180" i="13"/>
  <c r="O181" i="13"/>
  <c r="P181" i="13"/>
  <c r="O182" i="13"/>
  <c r="P182" i="13"/>
  <c r="O183" i="13"/>
  <c r="P183" i="13"/>
  <c r="O184" i="13"/>
  <c r="P184" i="13"/>
  <c r="O185" i="13"/>
  <c r="P185" i="13"/>
  <c r="O186" i="13"/>
  <c r="P186" i="13"/>
  <c r="O187" i="13"/>
  <c r="P187" i="13"/>
  <c r="O188" i="13"/>
  <c r="P188" i="13"/>
  <c r="O189" i="13"/>
  <c r="P189" i="13"/>
  <c r="O190" i="13"/>
  <c r="P190" i="13"/>
  <c r="O191" i="13"/>
  <c r="P191" i="13"/>
  <c r="O192" i="13"/>
  <c r="P192" i="13"/>
  <c r="O193" i="13"/>
  <c r="P193" i="13"/>
  <c r="O194" i="13"/>
  <c r="P194" i="13"/>
  <c r="O195" i="13"/>
  <c r="P195" i="13"/>
  <c r="O196" i="13"/>
  <c r="P196" i="13"/>
  <c r="O197" i="13"/>
  <c r="P197" i="13"/>
  <c r="O198" i="13"/>
  <c r="P198" i="13"/>
  <c r="O199" i="13"/>
  <c r="P199" i="13"/>
  <c r="O200" i="13"/>
  <c r="P200" i="13"/>
  <c r="O201" i="13"/>
  <c r="P201" i="13"/>
  <c r="O202" i="13"/>
  <c r="P202" i="13"/>
  <c r="O203" i="13"/>
  <c r="P203" i="13"/>
  <c r="O204" i="13"/>
  <c r="P204" i="13"/>
  <c r="O205" i="13"/>
  <c r="P205" i="13"/>
  <c r="O206" i="13"/>
  <c r="P206" i="13"/>
  <c r="O207" i="13"/>
  <c r="P207" i="13"/>
  <c r="O208" i="13"/>
  <c r="P208" i="13"/>
  <c r="O209" i="13"/>
  <c r="P209" i="13"/>
  <c r="O210" i="13"/>
  <c r="P210" i="13"/>
  <c r="O211" i="13"/>
  <c r="P211" i="13"/>
  <c r="O212" i="13"/>
  <c r="P212" i="13"/>
  <c r="O213" i="13"/>
  <c r="P213" i="13"/>
  <c r="O214" i="13"/>
  <c r="P214" i="13"/>
  <c r="O215" i="13"/>
  <c r="P215" i="13"/>
  <c r="O216" i="13"/>
  <c r="P216" i="13"/>
  <c r="O217" i="13"/>
  <c r="P217" i="13"/>
  <c r="O218" i="13"/>
  <c r="P218" i="13"/>
  <c r="O219" i="13"/>
  <c r="P219" i="13"/>
  <c r="O220" i="13"/>
  <c r="P220" i="13"/>
  <c r="O221" i="13"/>
  <c r="P221" i="13"/>
  <c r="O222" i="13"/>
  <c r="P222" i="13"/>
  <c r="O223" i="13"/>
  <c r="P223" i="13"/>
  <c r="O224" i="13"/>
  <c r="P224" i="13"/>
  <c r="O225" i="13"/>
  <c r="P225" i="13"/>
  <c r="O226" i="13"/>
  <c r="P226" i="13"/>
  <c r="O227" i="13"/>
  <c r="P227" i="13"/>
  <c r="O228" i="13"/>
  <c r="P228" i="13"/>
  <c r="O229" i="13"/>
  <c r="P229" i="13"/>
  <c r="O230" i="13"/>
  <c r="P230" i="13"/>
  <c r="O231" i="13"/>
  <c r="P231" i="13"/>
  <c r="P8" i="13"/>
  <c r="O8" i="13"/>
  <c r="K137" i="14"/>
  <c r="J137" i="14"/>
  <c r="A137" i="14"/>
  <c r="K135" i="14"/>
  <c r="J135" i="14"/>
  <c r="A135" i="14"/>
  <c r="N135" i="14" s="1"/>
  <c r="K133" i="14"/>
  <c r="J133" i="14"/>
  <c r="A133" i="14"/>
  <c r="N133" i="14" s="1"/>
  <c r="K55" i="14"/>
  <c r="J55" i="14"/>
  <c r="A55" i="14"/>
  <c r="O55" i="14" s="1"/>
  <c r="K131" i="14"/>
  <c r="J131" i="14"/>
  <c r="A131" i="14"/>
  <c r="N131" i="14" s="1"/>
  <c r="K129" i="14"/>
  <c r="J129" i="14"/>
  <c r="A129" i="14"/>
  <c r="N129" i="14" s="1"/>
  <c r="K127" i="14"/>
  <c r="J127" i="14"/>
  <c r="A127" i="14"/>
  <c r="O127" i="14" s="1"/>
  <c r="K102" i="14"/>
  <c r="J102" i="14"/>
  <c r="A102" i="14"/>
  <c r="N102" i="14" s="1"/>
  <c r="K125" i="14"/>
  <c r="J125" i="14"/>
  <c r="A125" i="14"/>
  <c r="N125" i="14" s="1"/>
  <c r="K111" i="14"/>
  <c r="J111" i="14"/>
  <c r="A111" i="14"/>
  <c r="N111" i="14" s="1"/>
  <c r="K109" i="14"/>
  <c r="J109" i="14"/>
  <c r="A109" i="14"/>
  <c r="O109" i="14" s="1"/>
  <c r="K107" i="14"/>
  <c r="J107" i="14"/>
  <c r="A107" i="14"/>
  <c r="K105" i="14"/>
  <c r="J105" i="14"/>
  <c r="A105" i="14"/>
  <c r="K101" i="14"/>
  <c r="J101" i="14"/>
  <c r="A101" i="14"/>
  <c r="N101" i="14" s="1"/>
  <c r="K100" i="14"/>
  <c r="J100" i="14"/>
  <c r="A100" i="14"/>
  <c r="N100" i="14" s="1"/>
  <c r="K195" i="14"/>
  <c r="J195" i="14"/>
  <c r="A195" i="14"/>
  <c r="N195" i="14" s="1"/>
  <c r="K169" i="14"/>
  <c r="J169" i="14"/>
  <c r="A169" i="14"/>
  <c r="O169" i="14" s="1"/>
  <c r="K193" i="14"/>
  <c r="J193" i="14"/>
  <c r="A193" i="14"/>
  <c r="O193" i="14" s="1"/>
  <c r="K177" i="14"/>
  <c r="J177" i="14"/>
  <c r="A177" i="14"/>
  <c r="N177" i="14" s="1"/>
  <c r="K180" i="14"/>
  <c r="J180" i="14"/>
  <c r="A180" i="14"/>
  <c r="N180" i="14" s="1"/>
  <c r="K183" i="14"/>
  <c r="J183" i="14"/>
  <c r="A183" i="14"/>
  <c r="N183" i="14" s="1"/>
  <c r="K128" i="14"/>
  <c r="J128" i="14"/>
  <c r="A128" i="14"/>
  <c r="N128" i="14" s="1"/>
  <c r="K168" i="14"/>
  <c r="J168" i="14"/>
  <c r="A168" i="14"/>
  <c r="N168" i="14" s="1"/>
  <c r="K140" i="14"/>
  <c r="J140" i="14"/>
  <c r="A140" i="14"/>
  <c r="K159" i="14"/>
  <c r="J159" i="14"/>
  <c r="A159" i="14"/>
  <c r="N159" i="14" s="1"/>
  <c r="K192" i="14"/>
  <c r="J192" i="14"/>
  <c r="A192" i="14"/>
  <c r="N192" i="14" s="1"/>
  <c r="K191" i="14"/>
  <c r="J191" i="14"/>
  <c r="A191" i="14"/>
  <c r="N191" i="14" s="1"/>
  <c r="K194" i="14"/>
  <c r="J194" i="14"/>
  <c r="A194" i="14"/>
  <c r="N194" i="14" s="1"/>
  <c r="K132" i="14"/>
  <c r="J132" i="14"/>
  <c r="A132" i="14"/>
  <c r="N132" i="14" s="1"/>
  <c r="K175" i="14"/>
  <c r="J175" i="14"/>
  <c r="A175" i="14"/>
  <c r="O175" i="14" s="1"/>
  <c r="K151" i="14"/>
  <c r="J151" i="14"/>
  <c r="A151" i="14"/>
  <c r="O151" i="14" s="1"/>
  <c r="K166" i="14"/>
  <c r="J166" i="14"/>
  <c r="A166" i="14"/>
  <c r="N166" i="14" s="1"/>
  <c r="K174" i="14"/>
  <c r="J174" i="14"/>
  <c r="A174" i="14"/>
  <c r="N174" i="14" s="1"/>
  <c r="K181" i="14"/>
  <c r="J181" i="14"/>
  <c r="A181" i="14"/>
  <c r="O181" i="14" s="1"/>
  <c r="K142" i="14"/>
  <c r="J142" i="14"/>
  <c r="A142" i="14"/>
  <c r="N142" i="14" s="1"/>
  <c r="K144" i="14"/>
  <c r="J144" i="14"/>
  <c r="A144" i="14"/>
  <c r="O144" i="14" s="1"/>
  <c r="K130" i="14"/>
  <c r="J130" i="14"/>
  <c r="A130" i="14"/>
  <c r="N130" i="14" s="1"/>
  <c r="K149" i="14"/>
  <c r="J149" i="14"/>
  <c r="A149" i="14"/>
  <c r="N149" i="14" s="1"/>
  <c r="K176" i="14"/>
  <c r="J176" i="14"/>
  <c r="A176" i="14"/>
  <c r="N176" i="14" s="1"/>
  <c r="K179" i="14"/>
  <c r="J179" i="14"/>
  <c r="A179" i="14"/>
  <c r="N179" i="14" s="1"/>
  <c r="K150" i="14"/>
  <c r="J150" i="14"/>
  <c r="A150" i="14"/>
  <c r="N150" i="14" s="1"/>
  <c r="K170" i="14"/>
  <c r="J170" i="14"/>
  <c r="A170" i="14"/>
  <c r="N170" i="14" s="1"/>
  <c r="K124" i="14"/>
  <c r="J124" i="14"/>
  <c r="A124" i="14"/>
  <c r="N124" i="14" s="1"/>
  <c r="K116" i="14"/>
  <c r="J116" i="14"/>
  <c r="A116" i="14"/>
  <c r="N116" i="14" s="1"/>
  <c r="K120" i="14"/>
  <c r="J120" i="14"/>
  <c r="A120" i="14"/>
  <c r="N120" i="14" s="1"/>
  <c r="K139" i="14"/>
  <c r="J139" i="14"/>
  <c r="A139" i="14"/>
  <c r="O139" i="14" s="1"/>
  <c r="K162" i="14"/>
  <c r="J162" i="14"/>
  <c r="A162" i="14"/>
  <c r="N162" i="14" s="1"/>
  <c r="K189" i="14"/>
  <c r="J189" i="14"/>
  <c r="A189" i="14"/>
  <c r="N189" i="14" s="1"/>
  <c r="K190" i="14"/>
  <c r="J190" i="14"/>
  <c r="A190" i="14"/>
  <c r="K161" i="14"/>
  <c r="J161" i="14"/>
  <c r="A161" i="14"/>
  <c r="N161" i="14" s="1"/>
  <c r="K167" i="14"/>
  <c r="J167" i="14"/>
  <c r="A167" i="14"/>
  <c r="N167" i="14" s="1"/>
  <c r="K148" i="14"/>
  <c r="J148" i="14"/>
  <c r="A148" i="14"/>
  <c r="N148" i="14" s="1"/>
  <c r="K95" i="14"/>
  <c r="J95" i="14"/>
  <c r="A95" i="14"/>
  <c r="N95" i="14" s="1"/>
  <c r="K155" i="14"/>
  <c r="J155" i="14"/>
  <c r="A155" i="14"/>
  <c r="N155" i="14" s="1"/>
  <c r="K163" i="14"/>
  <c r="J163" i="14"/>
  <c r="A163" i="14"/>
  <c r="O163" i="14" s="1"/>
  <c r="K171" i="14"/>
  <c r="J171" i="14"/>
  <c r="A171" i="14"/>
  <c r="N171" i="14" s="1"/>
  <c r="K158" i="14"/>
  <c r="J158" i="14"/>
  <c r="A158" i="14"/>
  <c r="N158" i="14" s="1"/>
  <c r="K136" i="14"/>
  <c r="J136" i="14"/>
  <c r="A136" i="14"/>
  <c r="N136" i="14" s="1"/>
  <c r="K141" i="14"/>
  <c r="J141" i="14"/>
  <c r="A141" i="14"/>
  <c r="N141" i="14" s="1"/>
  <c r="K118" i="14"/>
  <c r="J118" i="14"/>
  <c r="A118" i="14"/>
  <c r="N118" i="14" s="1"/>
  <c r="K157" i="14"/>
  <c r="J157" i="14"/>
  <c r="A157" i="14"/>
  <c r="O157" i="14" s="1"/>
  <c r="K143" i="14"/>
  <c r="J143" i="14"/>
  <c r="A143" i="14"/>
  <c r="N143" i="14" s="1"/>
  <c r="K145" i="14"/>
  <c r="J145" i="14"/>
  <c r="A145" i="14"/>
  <c r="O145" i="14" s="1"/>
  <c r="K138" i="14"/>
  <c r="J138" i="14"/>
  <c r="A138" i="14"/>
  <c r="N138" i="14" s="1"/>
  <c r="K126" i="14"/>
  <c r="J126" i="14"/>
  <c r="A126" i="14"/>
  <c r="N126" i="14" s="1"/>
  <c r="K165" i="14"/>
  <c r="J165" i="14"/>
  <c r="A165" i="14"/>
  <c r="N165" i="14" s="1"/>
  <c r="K187" i="14"/>
  <c r="J187" i="14"/>
  <c r="A187" i="14"/>
  <c r="O187" i="14" s="1"/>
  <c r="K188" i="14"/>
  <c r="J188" i="14"/>
  <c r="A188" i="14"/>
  <c r="K146" i="14"/>
  <c r="J146" i="14"/>
  <c r="A146" i="14"/>
  <c r="N146" i="14" s="1"/>
  <c r="K98" i="14"/>
  <c r="J98" i="14"/>
  <c r="A98" i="14"/>
  <c r="N98" i="14" s="1"/>
  <c r="K164" i="14"/>
  <c r="J164" i="14"/>
  <c r="A164" i="14"/>
  <c r="N164" i="14" s="1"/>
  <c r="K154" i="14"/>
  <c r="J154" i="14"/>
  <c r="A154" i="14"/>
  <c r="N154" i="14" s="1"/>
  <c r="K134" i="14"/>
  <c r="J134" i="14"/>
  <c r="A134" i="14"/>
  <c r="K156" i="14"/>
  <c r="J156" i="14"/>
  <c r="A156" i="14"/>
  <c r="N156" i="14" s="1"/>
  <c r="K160" i="14"/>
  <c r="J160" i="14"/>
  <c r="A160" i="14"/>
  <c r="N160" i="14" s="1"/>
  <c r="K172" i="14"/>
  <c r="J172" i="14"/>
  <c r="A172" i="14"/>
  <c r="N172" i="14" s="1"/>
  <c r="K113" i="14"/>
  <c r="J113" i="14"/>
  <c r="A113" i="14"/>
  <c r="N113" i="14" s="1"/>
  <c r="K152" i="14"/>
  <c r="J152" i="14"/>
  <c r="A152" i="14"/>
  <c r="N152" i="14" s="1"/>
  <c r="K153" i="14"/>
  <c r="J153" i="14"/>
  <c r="A153" i="14"/>
  <c r="N153" i="14" s="1"/>
  <c r="K94" i="14"/>
  <c r="J94" i="14"/>
  <c r="A94" i="14"/>
  <c r="N94" i="14" s="1"/>
  <c r="K147" i="14"/>
  <c r="J147" i="14"/>
  <c r="A147" i="14"/>
  <c r="N147" i="14" s="1"/>
  <c r="K115" i="14"/>
  <c r="J115" i="14"/>
  <c r="A115" i="14"/>
  <c r="O115" i="14" s="1"/>
  <c r="K97" i="14"/>
  <c r="J97" i="14"/>
  <c r="A97" i="14"/>
  <c r="O97" i="14" s="1"/>
  <c r="K92" i="14"/>
  <c r="J92" i="14"/>
  <c r="A92" i="14"/>
  <c r="N92" i="14" s="1"/>
  <c r="P92" i="14" s="1"/>
  <c r="K173" i="14"/>
  <c r="J173" i="14"/>
  <c r="A173" i="14"/>
  <c r="N173" i="14" s="1"/>
  <c r="K96" i="14"/>
  <c r="J96" i="14"/>
  <c r="A96" i="14"/>
  <c r="O96" i="14" s="1"/>
  <c r="K186" i="14"/>
  <c r="J186" i="14"/>
  <c r="A186" i="14"/>
  <c r="N186" i="14" s="1"/>
  <c r="K185" i="14"/>
  <c r="J185" i="14"/>
  <c r="A185" i="14"/>
  <c r="N185" i="14" s="1"/>
  <c r="K178" i="14"/>
  <c r="J178" i="14"/>
  <c r="A178" i="14"/>
  <c r="N178" i="14" s="1"/>
  <c r="K114" i="14"/>
  <c r="J114" i="14"/>
  <c r="A114" i="14"/>
  <c r="N114" i="14" s="1"/>
  <c r="K119" i="14"/>
  <c r="J119" i="14"/>
  <c r="A119" i="14"/>
  <c r="N119" i="14" s="1"/>
  <c r="K122" i="14"/>
  <c r="J122" i="14"/>
  <c r="A122" i="14"/>
  <c r="K62" i="14"/>
  <c r="J62" i="14"/>
  <c r="A62" i="14"/>
  <c r="N62" i="14" s="1"/>
  <c r="K184" i="14"/>
  <c r="J184" i="14"/>
  <c r="A184" i="14"/>
  <c r="N184" i="14" s="1"/>
  <c r="K28" i="14"/>
  <c r="J28" i="14"/>
  <c r="A28" i="14"/>
  <c r="N28" i="14" s="1"/>
  <c r="P28" i="14" s="1"/>
  <c r="K123" i="14"/>
  <c r="J123" i="14"/>
  <c r="A123" i="14"/>
  <c r="N123" i="14" s="1"/>
  <c r="K182" i="14"/>
  <c r="J182" i="14"/>
  <c r="A182" i="14"/>
  <c r="K117" i="14"/>
  <c r="J117" i="14"/>
  <c r="A117" i="14"/>
  <c r="N117" i="14" s="1"/>
  <c r="K69" i="14"/>
  <c r="J69" i="14"/>
  <c r="A69" i="14"/>
  <c r="N69" i="14" s="1"/>
  <c r="K93" i="14"/>
  <c r="J93" i="14"/>
  <c r="A93" i="14"/>
  <c r="N93" i="14" s="1"/>
  <c r="K27" i="14"/>
  <c r="J27" i="14"/>
  <c r="A27" i="14"/>
  <c r="N27" i="14" s="1"/>
  <c r="P27" i="14" s="1"/>
  <c r="K29" i="14"/>
  <c r="J29" i="14"/>
  <c r="A29" i="14"/>
  <c r="N29" i="14" s="1"/>
  <c r="P29" i="14" s="1"/>
  <c r="K26" i="14"/>
  <c r="J26" i="14"/>
  <c r="A26" i="14"/>
  <c r="K25" i="14"/>
  <c r="J25" i="14"/>
  <c r="A25" i="14"/>
  <c r="O25" i="14" s="1"/>
  <c r="K121" i="14"/>
  <c r="J121" i="14"/>
  <c r="A121" i="14"/>
  <c r="O121" i="14" s="1"/>
  <c r="K42" i="14"/>
  <c r="J42" i="14"/>
  <c r="A42" i="14"/>
  <c r="N42" i="14" s="1"/>
  <c r="P42" i="14" s="1"/>
  <c r="K63" i="14"/>
  <c r="J63" i="14"/>
  <c r="A63" i="14"/>
  <c r="N63" i="14" s="1"/>
  <c r="P63" i="14" s="1"/>
  <c r="K68" i="14"/>
  <c r="J68" i="14"/>
  <c r="A68" i="14"/>
  <c r="K67" i="14"/>
  <c r="J67" i="14"/>
  <c r="A67" i="14"/>
  <c r="O67" i="14" s="1"/>
  <c r="K70" i="14"/>
  <c r="J70" i="14"/>
  <c r="A70" i="14"/>
  <c r="K91" i="14"/>
  <c r="J91" i="14"/>
  <c r="A91" i="14"/>
  <c r="O91" i="14" s="1"/>
  <c r="K66" i="14"/>
  <c r="J66" i="14"/>
  <c r="A66" i="14"/>
  <c r="N66" i="14" s="1"/>
  <c r="K60" i="14"/>
  <c r="J60" i="14"/>
  <c r="A60" i="14"/>
  <c r="N60" i="14" s="1"/>
  <c r="K61" i="14"/>
  <c r="J61" i="14"/>
  <c r="A61" i="14"/>
  <c r="O61" i="14" s="1"/>
  <c r="K65" i="14"/>
  <c r="J65" i="14"/>
  <c r="A65" i="14"/>
  <c r="N65" i="14" s="1"/>
  <c r="K58" i="14"/>
  <c r="J58" i="14"/>
  <c r="A58" i="14"/>
  <c r="N58" i="14" s="1"/>
  <c r="P58" i="14" s="1"/>
  <c r="K90" i="14"/>
  <c r="J90" i="14"/>
  <c r="A90" i="14"/>
  <c r="N90" i="14" s="1"/>
  <c r="K37" i="14"/>
  <c r="J37" i="14"/>
  <c r="A37" i="14"/>
  <c r="N37" i="14" s="1"/>
  <c r="K43" i="14"/>
  <c r="J43" i="14"/>
  <c r="A43" i="14"/>
  <c r="O43" i="14" s="1"/>
  <c r="K41" i="14"/>
  <c r="J41" i="14"/>
  <c r="A41" i="14"/>
  <c r="N41" i="14" s="1"/>
  <c r="P41" i="14" s="1"/>
  <c r="K59" i="14"/>
  <c r="J59" i="14"/>
  <c r="A59" i="14"/>
  <c r="K39" i="14"/>
  <c r="J39" i="14"/>
  <c r="A39" i="14"/>
  <c r="N39" i="14" s="1"/>
  <c r="P39" i="14" s="1"/>
  <c r="K40" i="14"/>
  <c r="J40" i="14"/>
  <c r="A40" i="14"/>
  <c r="N40" i="14" s="1"/>
  <c r="P40" i="14" s="1"/>
  <c r="K35" i="14"/>
  <c r="J35" i="14"/>
  <c r="A35" i="14"/>
  <c r="N35" i="14" s="1"/>
  <c r="K38" i="14"/>
  <c r="J38" i="14"/>
  <c r="A38" i="14"/>
  <c r="N38" i="14" s="1"/>
  <c r="K87" i="14"/>
  <c r="J87" i="14"/>
  <c r="A87" i="14"/>
  <c r="K88" i="14"/>
  <c r="J88" i="14"/>
  <c r="A88" i="14"/>
  <c r="N88" i="14" s="1"/>
  <c r="K50" i="14"/>
  <c r="J50" i="14"/>
  <c r="A50" i="14"/>
  <c r="N50" i="14" s="1"/>
  <c r="K112" i="14"/>
  <c r="J112" i="14"/>
  <c r="A112" i="14"/>
  <c r="N112" i="14" s="1"/>
  <c r="K57" i="14"/>
  <c r="J57" i="14"/>
  <c r="A57" i="14"/>
  <c r="N57" i="14" s="1"/>
  <c r="K89" i="14"/>
  <c r="J89" i="14"/>
  <c r="A89" i="14"/>
  <c r="N89" i="14" s="1"/>
  <c r="K49" i="14"/>
  <c r="J49" i="14"/>
  <c r="A49" i="14"/>
  <c r="N49" i="14" s="1"/>
  <c r="K6" i="14"/>
  <c r="J6" i="14"/>
  <c r="A6" i="14"/>
  <c r="N6" i="14" s="1"/>
  <c r="K36" i="14"/>
  <c r="J36" i="14"/>
  <c r="A36" i="14"/>
  <c r="N36" i="14" s="1"/>
  <c r="K21" i="14"/>
  <c r="J21" i="14"/>
  <c r="A21" i="14"/>
  <c r="N21" i="14" s="1"/>
  <c r="K47" i="14"/>
  <c r="J47" i="14"/>
  <c r="A47" i="14"/>
  <c r="N47" i="14" s="1"/>
  <c r="K86" i="14"/>
  <c r="J86" i="14"/>
  <c r="A86" i="14"/>
  <c r="N86" i="14" s="1"/>
  <c r="K48" i="14"/>
  <c r="J48" i="14"/>
  <c r="A48" i="14"/>
  <c r="N48" i="14" s="1"/>
  <c r="K56" i="14"/>
  <c r="J56" i="14"/>
  <c r="A56" i="14"/>
  <c r="N56" i="14" s="1"/>
  <c r="K34" i="14"/>
  <c r="J34" i="14"/>
  <c r="A34" i="14"/>
  <c r="N34" i="14" s="1"/>
  <c r="K85" i="14"/>
  <c r="J85" i="14"/>
  <c r="A85" i="14"/>
  <c r="O85" i="14" s="1"/>
  <c r="K30" i="14"/>
  <c r="J30" i="14"/>
  <c r="A30" i="14"/>
  <c r="N30" i="14" s="1"/>
  <c r="K10" i="14"/>
  <c r="J10" i="14"/>
  <c r="A10" i="14"/>
  <c r="N10" i="14" s="1"/>
  <c r="K32" i="14"/>
  <c r="J32" i="14"/>
  <c r="A32" i="14"/>
  <c r="N32" i="14" s="1"/>
  <c r="K33" i="14"/>
  <c r="J33" i="14"/>
  <c r="A33" i="14"/>
  <c r="N33" i="14" s="1"/>
  <c r="K46" i="14"/>
  <c r="J46" i="14"/>
  <c r="A46" i="14"/>
  <c r="N46" i="14" s="1"/>
  <c r="K17" i="14"/>
  <c r="J17" i="14"/>
  <c r="A17" i="14"/>
  <c r="N17" i="14" s="1"/>
  <c r="K64" i="14"/>
  <c r="J64" i="14"/>
  <c r="A64" i="14"/>
  <c r="N64" i="14" s="1"/>
  <c r="K31" i="14"/>
  <c r="J31" i="14"/>
  <c r="A31" i="14"/>
  <c r="O31" i="14" s="1"/>
  <c r="K81" i="14"/>
  <c r="J81" i="14"/>
  <c r="A81" i="14"/>
  <c r="N81" i="14" s="1"/>
  <c r="K76" i="14"/>
  <c r="J76" i="14"/>
  <c r="A76" i="14"/>
  <c r="N76" i="14" s="1"/>
  <c r="K110" i="14"/>
  <c r="J110" i="14"/>
  <c r="A110" i="14"/>
  <c r="N110" i="14" s="1"/>
  <c r="K54" i="14"/>
  <c r="J54" i="14"/>
  <c r="A54" i="14"/>
  <c r="N54" i="14" s="1"/>
  <c r="K82" i="14"/>
  <c r="J82" i="14"/>
  <c r="A82" i="14"/>
  <c r="N82" i="14" s="1"/>
  <c r="K11" i="14"/>
  <c r="J11" i="14"/>
  <c r="A11" i="14"/>
  <c r="N11" i="14" s="1"/>
  <c r="K84" i="14"/>
  <c r="J84" i="14"/>
  <c r="A84" i="14"/>
  <c r="O84" i="14" s="1"/>
  <c r="K15" i="14"/>
  <c r="J15" i="14"/>
  <c r="A15" i="14"/>
  <c r="N15" i="14" s="1"/>
  <c r="K18" i="14"/>
  <c r="J18" i="14"/>
  <c r="A18" i="14"/>
  <c r="N18" i="14" s="1"/>
  <c r="K83" i="14"/>
  <c r="J83" i="14"/>
  <c r="A83" i="14"/>
  <c r="N83" i="14" s="1"/>
  <c r="K7" i="14"/>
  <c r="J7" i="14"/>
  <c r="A7" i="14"/>
  <c r="O7" i="14" s="1"/>
  <c r="K13" i="14"/>
  <c r="J13" i="14"/>
  <c r="A13" i="14"/>
  <c r="O13" i="14" s="1"/>
  <c r="K5" i="14"/>
  <c r="J5" i="14"/>
  <c r="A5" i="14"/>
  <c r="N5" i="14" s="1"/>
  <c r="K22" i="14"/>
  <c r="J22" i="14"/>
  <c r="A22" i="14"/>
  <c r="N22" i="14" s="1"/>
  <c r="K14" i="14"/>
  <c r="J14" i="14"/>
  <c r="A14" i="14"/>
  <c r="K12" i="14"/>
  <c r="J12" i="14"/>
  <c r="A12" i="14"/>
  <c r="N12" i="14" s="1"/>
  <c r="K16" i="14"/>
  <c r="J16" i="14"/>
  <c r="A16" i="14"/>
  <c r="N16" i="14" s="1"/>
  <c r="K23" i="14"/>
  <c r="J23" i="14"/>
  <c r="A23" i="14"/>
  <c r="N23" i="14" s="1"/>
  <c r="K78" i="14"/>
  <c r="J78" i="14"/>
  <c r="A78" i="14"/>
  <c r="O78" i="14" s="1"/>
  <c r="K80" i="14"/>
  <c r="J80" i="14"/>
  <c r="A80" i="14"/>
  <c r="N80" i="14" s="1"/>
  <c r="K53" i="14"/>
  <c r="J53" i="14"/>
  <c r="A53" i="14"/>
  <c r="K79" i="14"/>
  <c r="J79" i="14"/>
  <c r="A79" i="14"/>
  <c r="O79" i="14" s="1"/>
  <c r="K108" i="14"/>
  <c r="J108" i="14"/>
  <c r="A108" i="14"/>
  <c r="N108" i="14" s="1"/>
  <c r="K106" i="14"/>
  <c r="J106" i="14"/>
  <c r="A106" i="14"/>
  <c r="N106" i="14" s="1"/>
  <c r="K72" i="14"/>
  <c r="J72" i="14"/>
  <c r="A72" i="14"/>
  <c r="N72" i="14" s="1"/>
  <c r="K75" i="14"/>
  <c r="J75" i="14"/>
  <c r="A75" i="14"/>
  <c r="N75" i="14" s="1"/>
  <c r="K77" i="14"/>
  <c r="J77" i="14"/>
  <c r="A77" i="14"/>
  <c r="N77" i="14" s="1"/>
  <c r="K74" i="14"/>
  <c r="J74" i="14"/>
  <c r="A74" i="14"/>
  <c r="N74" i="14" s="1"/>
  <c r="K4" i="14"/>
  <c r="J4" i="14"/>
  <c r="A4" i="14"/>
  <c r="O4" i="14" s="1"/>
  <c r="K8" i="14"/>
  <c r="J8" i="14"/>
  <c r="A8" i="14"/>
  <c r="N8" i="14" s="1"/>
  <c r="K73" i="14"/>
  <c r="J73" i="14"/>
  <c r="A73" i="14"/>
  <c r="N73" i="14" s="1"/>
  <c r="K45" i="14"/>
  <c r="J45" i="14"/>
  <c r="A45" i="14"/>
  <c r="N45" i="14" s="1"/>
  <c r="K52" i="14"/>
  <c r="J52" i="14"/>
  <c r="A52" i="14"/>
  <c r="N52" i="14" s="1"/>
  <c r="K71" i="14"/>
  <c r="J71" i="14"/>
  <c r="A71" i="14"/>
  <c r="N71" i="14" s="1"/>
  <c r="K99" i="14"/>
  <c r="J99" i="14"/>
  <c r="A99" i="14"/>
  <c r="N99" i="14" s="1"/>
  <c r="K19" i="14"/>
  <c r="J19" i="14"/>
  <c r="A19" i="14"/>
  <c r="O19" i="14" s="1"/>
  <c r="K24" i="14"/>
  <c r="J24" i="14"/>
  <c r="A24" i="14"/>
  <c r="N24" i="14" s="1"/>
  <c r="K9" i="14"/>
  <c r="J9" i="14"/>
  <c r="A9" i="14"/>
  <c r="N9" i="14" s="1"/>
  <c r="K44" i="14"/>
  <c r="J44" i="14"/>
  <c r="A44" i="14"/>
  <c r="N44" i="14" s="1"/>
  <c r="K51" i="14"/>
  <c r="J51" i="14"/>
  <c r="A51" i="14"/>
  <c r="N51" i="14" s="1"/>
  <c r="K20" i="14"/>
  <c r="J20" i="14"/>
  <c r="A20" i="14"/>
  <c r="N20" i="14" s="1"/>
  <c r="K103" i="14"/>
  <c r="J103" i="14"/>
  <c r="A103" i="14"/>
  <c r="O103" i="14" s="1"/>
  <c r="K104" i="14"/>
  <c r="J104" i="14"/>
  <c r="A104" i="1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8" i="13"/>
  <c r="O54" i="14" l="1"/>
  <c r="P54" i="14" s="1"/>
  <c r="O12" i="14"/>
  <c r="P12" i="14" s="1"/>
  <c r="N4" i="14"/>
  <c r="P4" i="14" s="1"/>
  <c r="O174" i="14"/>
  <c r="P174" i="14" s="1"/>
  <c r="N127" i="14"/>
  <c r="P127" i="14" s="1"/>
  <c r="N91" i="14"/>
  <c r="P91" i="14" s="1"/>
  <c r="N157" i="14"/>
  <c r="P157" i="14" s="1"/>
  <c r="N115" i="14"/>
  <c r="P115" i="14" s="1"/>
  <c r="N79" i="14"/>
  <c r="P79" i="14" s="1"/>
  <c r="O42" i="14"/>
  <c r="N193" i="14"/>
  <c r="P193" i="14" s="1"/>
  <c r="O156" i="14"/>
  <c r="P156" i="14" s="1"/>
  <c r="O114" i="14"/>
  <c r="P114" i="14" s="1"/>
  <c r="O36" i="14"/>
  <c r="P36" i="14" s="1"/>
  <c r="O192" i="14"/>
  <c r="P192" i="14" s="1"/>
  <c r="N151" i="14"/>
  <c r="P151" i="14" s="1"/>
  <c r="N109" i="14"/>
  <c r="P109" i="14" s="1"/>
  <c r="N31" i="14"/>
  <c r="P31" i="14" s="1"/>
  <c r="N187" i="14"/>
  <c r="P187" i="14" s="1"/>
  <c r="N145" i="14"/>
  <c r="P145" i="14" s="1"/>
  <c r="O108" i="14"/>
  <c r="P108" i="14" s="1"/>
  <c r="O72" i="14"/>
  <c r="P72" i="14" s="1"/>
  <c r="O30" i="14"/>
  <c r="P30" i="14" s="1"/>
  <c r="O186" i="14"/>
  <c r="P186" i="14" s="1"/>
  <c r="N103" i="14"/>
  <c r="P103" i="14" s="1"/>
  <c r="N67" i="14"/>
  <c r="P67" i="14" s="1"/>
  <c r="N25" i="14"/>
  <c r="P25" i="14" s="1"/>
  <c r="N181" i="14"/>
  <c r="P181" i="14" s="1"/>
  <c r="N139" i="14"/>
  <c r="P139" i="14" s="1"/>
  <c r="O102" i="14"/>
  <c r="P102" i="14" s="1"/>
  <c r="N61" i="14"/>
  <c r="P61" i="14" s="1"/>
  <c r="N19" i="14"/>
  <c r="P19" i="14" s="1"/>
  <c r="O180" i="14"/>
  <c r="P180" i="14" s="1"/>
  <c r="O138" i="14"/>
  <c r="P138" i="14" s="1"/>
  <c r="N97" i="14"/>
  <c r="P97" i="14" s="1"/>
  <c r="O60" i="14"/>
  <c r="P60" i="14" s="1"/>
  <c r="O18" i="14"/>
  <c r="P18" i="14" s="1"/>
  <c r="N175" i="14"/>
  <c r="P175" i="14" s="1"/>
  <c r="O132" i="14"/>
  <c r="P132" i="14" s="1"/>
  <c r="N55" i="14"/>
  <c r="P55" i="14" s="1"/>
  <c r="N13" i="14"/>
  <c r="P13" i="14" s="1"/>
  <c r="N169" i="14"/>
  <c r="P169" i="14" s="1"/>
  <c r="O126" i="14"/>
  <c r="P126" i="14" s="1"/>
  <c r="O90" i="14"/>
  <c r="P90" i="14" s="1"/>
  <c r="N7" i="14"/>
  <c r="P7" i="14" s="1"/>
  <c r="O168" i="14"/>
  <c r="P168" i="14" s="1"/>
  <c r="N121" i="14"/>
  <c r="P121" i="14" s="1"/>
  <c r="N85" i="14"/>
  <c r="P85" i="14" s="1"/>
  <c r="O48" i="14"/>
  <c r="P48" i="14" s="1"/>
  <c r="O6" i="14"/>
  <c r="P6" i="14" s="1"/>
  <c r="N163" i="14"/>
  <c r="P163" i="14" s="1"/>
  <c r="O120" i="14"/>
  <c r="P120" i="14" s="1"/>
  <c r="N43" i="14"/>
  <c r="P43" i="14" s="1"/>
  <c r="O190" i="14"/>
  <c r="O184" i="14"/>
  <c r="P184" i="14" s="1"/>
  <c r="O178" i="14"/>
  <c r="P178" i="14" s="1"/>
  <c r="O172" i="14"/>
  <c r="P172" i="14" s="1"/>
  <c r="O166" i="14"/>
  <c r="P166" i="14" s="1"/>
  <c r="O160" i="14"/>
  <c r="P160" i="14" s="1"/>
  <c r="O154" i="14"/>
  <c r="P154" i="14" s="1"/>
  <c r="O148" i="14"/>
  <c r="P148" i="14" s="1"/>
  <c r="O142" i="14"/>
  <c r="P142" i="14" s="1"/>
  <c r="O136" i="14"/>
  <c r="P136" i="14" s="1"/>
  <c r="O130" i="14"/>
  <c r="P130" i="14" s="1"/>
  <c r="O124" i="14"/>
  <c r="P124" i="14" s="1"/>
  <c r="O118" i="14"/>
  <c r="P118" i="14" s="1"/>
  <c r="O112" i="14"/>
  <c r="P112" i="14" s="1"/>
  <c r="O106" i="14"/>
  <c r="P106" i="14" s="1"/>
  <c r="O100" i="14"/>
  <c r="P100" i="14" s="1"/>
  <c r="O94" i="14"/>
  <c r="P94" i="14" s="1"/>
  <c r="O88" i="14"/>
  <c r="P88" i="14" s="1"/>
  <c r="O82" i="14"/>
  <c r="P82" i="14" s="1"/>
  <c r="O76" i="14"/>
  <c r="P76" i="14" s="1"/>
  <c r="O70" i="14"/>
  <c r="O64" i="14"/>
  <c r="P64" i="14" s="1"/>
  <c r="O58" i="14"/>
  <c r="O52" i="14"/>
  <c r="P52" i="14" s="1"/>
  <c r="O46" i="14"/>
  <c r="P46" i="14" s="1"/>
  <c r="O40" i="14"/>
  <c r="O34" i="14"/>
  <c r="P34" i="14" s="1"/>
  <c r="O28" i="14"/>
  <c r="O22" i="14"/>
  <c r="P22" i="14" s="1"/>
  <c r="O16" i="14"/>
  <c r="P16" i="14" s="1"/>
  <c r="O10" i="14"/>
  <c r="P10" i="14" s="1"/>
  <c r="O162" i="14"/>
  <c r="P162" i="14" s="1"/>
  <c r="N190" i="14"/>
  <c r="P190" i="14" s="1"/>
  <c r="N70" i="14"/>
  <c r="O195" i="14"/>
  <c r="P195" i="14" s="1"/>
  <c r="O189" i="14"/>
  <c r="P189" i="14" s="1"/>
  <c r="O183" i="14"/>
  <c r="P183" i="14" s="1"/>
  <c r="O177" i="14"/>
  <c r="P177" i="14" s="1"/>
  <c r="O171" i="14"/>
  <c r="P171" i="14" s="1"/>
  <c r="O165" i="14"/>
  <c r="P165" i="14" s="1"/>
  <c r="O159" i="14"/>
  <c r="P159" i="14" s="1"/>
  <c r="O153" i="14"/>
  <c r="P153" i="14" s="1"/>
  <c r="O147" i="14"/>
  <c r="P147" i="14" s="1"/>
  <c r="O141" i="14"/>
  <c r="P141" i="14" s="1"/>
  <c r="O135" i="14"/>
  <c r="P135" i="14" s="1"/>
  <c r="O129" i="14"/>
  <c r="P129" i="14" s="1"/>
  <c r="O123" i="14"/>
  <c r="P123" i="14" s="1"/>
  <c r="O117" i="14"/>
  <c r="P117" i="14" s="1"/>
  <c r="O111" i="14"/>
  <c r="P111" i="14" s="1"/>
  <c r="O105" i="14"/>
  <c r="O99" i="14"/>
  <c r="P99" i="14" s="1"/>
  <c r="O93" i="14"/>
  <c r="P93" i="14" s="1"/>
  <c r="O87" i="14"/>
  <c r="O81" i="14"/>
  <c r="P81" i="14" s="1"/>
  <c r="O75" i="14"/>
  <c r="P75" i="14" s="1"/>
  <c r="O69" i="14"/>
  <c r="P69" i="14" s="1"/>
  <c r="O63" i="14"/>
  <c r="O57" i="14"/>
  <c r="P57" i="14" s="1"/>
  <c r="O51" i="14"/>
  <c r="P51" i="14" s="1"/>
  <c r="O45" i="14"/>
  <c r="P45" i="14" s="1"/>
  <c r="O39" i="14"/>
  <c r="O33" i="14"/>
  <c r="P33" i="14" s="1"/>
  <c r="O27" i="14"/>
  <c r="O21" i="14"/>
  <c r="P21" i="14" s="1"/>
  <c r="O15" i="14"/>
  <c r="P15" i="14" s="1"/>
  <c r="O9" i="14"/>
  <c r="P9" i="14" s="1"/>
  <c r="N105" i="14"/>
  <c r="N87" i="14"/>
  <c r="O194" i="14"/>
  <c r="P194" i="14" s="1"/>
  <c r="O188" i="14"/>
  <c r="O182" i="14"/>
  <c r="O176" i="14"/>
  <c r="P176" i="14" s="1"/>
  <c r="O170" i="14"/>
  <c r="P170" i="14" s="1"/>
  <c r="O164" i="14"/>
  <c r="P164" i="14" s="1"/>
  <c r="O158" i="14"/>
  <c r="P158" i="14" s="1"/>
  <c r="O152" i="14"/>
  <c r="P152" i="14" s="1"/>
  <c r="O146" i="14"/>
  <c r="P146" i="14" s="1"/>
  <c r="O140" i="14"/>
  <c r="O134" i="14"/>
  <c r="O128" i="14"/>
  <c r="P128" i="14" s="1"/>
  <c r="O122" i="14"/>
  <c r="O116" i="14"/>
  <c r="P116" i="14" s="1"/>
  <c r="O110" i="14"/>
  <c r="P110" i="14" s="1"/>
  <c r="O104" i="14"/>
  <c r="O98" i="14"/>
  <c r="P98" i="14" s="1"/>
  <c r="O92" i="14"/>
  <c r="O86" i="14"/>
  <c r="P86" i="14" s="1"/>
  <c r="O80" i="14"/>
  <c r="P80" i="14" s="1"/>
  <c r="O74" i="14"/>
  <c r="P74" i="14" s="1"/>
  <c r="O68" i="14"/>
  <c r="O62" i="14"/>
  <c r="P62" i="14" s="1"/>
  <c r="O56" i="14"/>
  <c r="P56" i="14" s="1"/>
  <c r="O50" i="14"/>
  <c r="P50" i="14" s="1"/>
  <c r="O44" i="14"/>
  <c r="P44" i="14" s="1"/>
  <c r="O38" i="14"/>
  <c r="P38" i="14" s="1"/>
  <c r="O32" i="14"/>
  <c r="P32" i="14" s="1"/>
  <c r="O26" i="14"/>
  <c r="O20" i="14"/>
  <c r="P20" i="14" s="1"/>
  <c r="O14" i="14"/>
  <c r="O8" i="14"/>
  <c r="P8" i="14" s="1"/>
  <c r="O66" i="14"/>
  <c r="P66" i="14" s="1"/>
  <c r="O24" i="14"/>
  <c r="P24" i="14" s="1"/>
  <c r="N188" i="14"/>
  <c r="N182" i="14"/>
  <c r="N140" i="14"/>
  <c r="N134" i="14"/>
  <c r="N122" i="14"/>
  <c r="N104" i="14"/>
  <c r="P104" i="14" s="1"/>
  <c r="N68" i="14"/>
  <c r="N26" i="14"/>
  <c r="N14" i="14"/>
  <c r="P14" i="14" s="1"/>
  <c r="O150" i="14"/>
  <c r="P150" i="14" s="1"/>
  <c r="O133" i="14"/>
  <c r="P133" i="14" s="1"/>
  <c r="O73" i="14"/>
  <c r="P73" i="14" s="1"/>
  <c r="O49" i="14"/>
  <c r="P49" i="14" s="1"/>
  <c r="O37" i="14"/>
  <c r="P37" i="14" s="1"/>
  <c r="N144" i="14"/>
  <c r="P144" i="14" s="1"/>
  <c r="N96" i="14"/>
  <c r="P96" i="14" s="1"/>
  <c r="N84" i="14"/>
  <c r="P84" i="14" s="1"/>
  <c r="N78" i="14"/>
  <c r="P78" i="14" s="1"/>
  <c r="O191" i="14"/>
  <c r="P191" i="14" s="1"/>
  <c r="O185" i="14"/>
  <c r="P185" i="14" s="1"/>
  <c r="O179" i="14"/>
  <c r="P179" i="14" s="1"/>
  <c r="O173" i="14"/>
  <c r="P173" i="14" s="1"/>
  <c r="O167" i="14"/>
  <c r="P167" i="14" s="1"/>
  <c r="O161" i="14"/>
  <c r="P161" i="14" s="1"/>
  <c r="O155" i="14"/>
  <c r="P155" i="14" s="1"/>
  <c r="O149" i="14"/>
  <c r="P149" i="14" s="1"/>
  <c r="O143" i="14"/>
  <c r="P143" i="14" s="1"/>
  <c r="O137" i="14"/>
  <c r="O131" i="14"/>
  <c r="P131" i="14" s="1"/>
  <c r="O125" i="14"/>
  <c r="P125" i="14" s="1"/>
  <c r="O119" i="14"/>
  <c r="P119" i="14" s="1"/>
  <c r="O113" i="14"/>
  <c r="P113" i="14" s="1"/>
  <c r="O107" i="14"/>
  <c r="O101" i="14"/>
  <c r="P101" i="14" s="1"/>
  <c r="O95" i="14"/>
  <c r="P95" i="14" s="1"/>
  <c r="O89" i="14"/>
  <c r="P89" i="14" s="1"/>
  <c r="O83" i="14"/>
  <c r="P83" i="14" s="1"/>
  <c r="O77" i="14"/>
  <c r="P77" i="14" s="1"/>
  <c r="O71" i="14"/>
  <c r="P71" i="14" s="1"/>
  <c r="O65" i="14"/>
  <c r="P65" i="14" s="1"/>
  <c r="O59" i="14"/>
  <c r="O53" i="14"/>
  <c r="O47" i="14"/>
  <c r="P47" i="14" s="1"/>
  <c r="O41" i="14"/>
  <c r="O35" i="14"/>
  <c r="P35" i="14" s="1"/>
  <c r="O29" i="14"/>
  <c r="O23" i="14"/>
  <c r="P23" i="14" s="1"/>
  <c r="O17" i="14"/>
  <c r="P17" i="14" s="1"/>
  <c r="O11" i="14"/>
  <c r="P11" i="14" s="1"/>
  <c r="O5" i="14"/>
  <c r="P5" i="14" s="1"/>
  <c r="N137" i="14"/>
  <c r="N107" i="14"/>
  <c r="N59" i="14"/>
  <c r="N53" i="14"/>
  <c r="P53" i="14" s="1"/>
  <c r="L156" i="14"/>
  <c r="Q156" i="14" s="1"/>
  <c r="L189" i="14"/>
  <c r="Q189" i="14" s="1"/>
  <c r="L170" i="14"/>
  <c r="Q170" i="14" s="1"/>
  <c r="L127" i="14"/>
  <c r="Q127" i="14" s="1"/>
  <c r="L45" i="14"/>
  <c r="Q45" i="14" s="1"/>
  <c r="L18" i="14"/>
  <c r="Q18" i="14" s="1"/>
  <c r="L110" i="14"/>
  <c r="Q110" i="14" s="1"/>
  <c r="L61" i="14"/>
  <c r="Q61" i="14" s="1"/>
  <c r="L119" i="14"/>
  <c r="Q119" i="14" s="1"/>
  <c r="L143" i="14"/>
  <c r="Q143" i="14" s="1"/>
  <c r="L175" i="14"/>
  <c r="Q175" i="14" s="1"/>
  <c r="L9" i="14"/>
  <c r="Q9" i="14" s="1"/>
  <c r="L46" i="14"/>
  <c r="Q46" i="14" s="1"/>
  <c r="L36" i="14"/>
  <c r="Q36" i="14" s="1"/>
  <c r="L173" i="14"/>
  <c r="Q173" i="14" s="1"/>
  <c r="L171" i="14"/>
  <c r="Q171" i="14" s="1"/>
  <c r="L75" i="14"/>
  <c r="Q75" i="14" s="1"/>
  <c r="L80" i="14"/>
  <c r="Q80" i="14" s="1"/>
  <c r="L50" i="14"/>
  <c r="Q50" i="14" s="1"/>
  <c r="L153" i="14"/>
  <c r="Q153" i="14" s="1"/>
  <c r="L161" i="14"/>
  <c r="Q161" i="14" s="1"/>
  <c r="L193" i="14"/>
  <c r="Q193" i="14" s="1"/>
  <c r="L22" i="14"/>
  <c r="Q22" i="14" s="1"/>
  <c r="L149" i="14"/>
  <c r="Q149" i="14" s="1"/>
  <c r="L129" i="14"/>
  <c r="Q129" i="14" s="1"/>
  <c r="L44" i="14"/>
  <c r="Q44" i="14" s="1"/>
  <c r="L52" i="14"/>
  <c r="Q52" i="14" s="1"/>
  <c r="L24" i="14"/>
  <c r="Q24" i="14" s="1"/>
  <c r="L15" i="14"/>
  <c r="Q15" i="14" s="1"/>
  <c r="L76" i="14"/>
  <c r="Q76" i="14" s="1"/>
  <c r="L123" i="14"/>
  <c r="Q123" i="14" s="1"/>
  <c r="L114" i="14"/>
  <c r="Q114" i="14" s="1"/>
  <c r="L187" i="14"/>
  <c r="Q187" i="14" s="1"/>
  <c r="L166" i="14"/>
  <c r="Q166" i="14" s="1"/>
  <c r="L33" i="14"/>
  <c r="Q33" i="14" s="1"/>
  <c r="L56" i="14"/>
  <c r="Q56" i="14" s="1"/>
  <c r="L6" i="14"/>
  <c r="Q6" i="14" s="1"/>
  <c r="L157" i="14"/>
  <c r="Q157" i="14" s="1"/>
  <c r="L163" i="14"/>
  <c r="Q163" i="14" s="1"/>
  <c r="L192" i="14"/>
  <c r="Q192" i="14" s="1"/>
  <c r="L72" i="14"/>
  <c r="Q72" i="14" s="1"/>
  <c r="L88" i="14"/>
  <c r="Q88" i="14" s="1"/>
  <c r="L25" i="14"/>
  <c r="Q25" i="14" s="1"/>
  <c r="L152" i="14"/>
  <c r="Q152" i="14" s="1"/>
  <c r="L180" i="14"/>
  <c r="Q180" i="14" s="1"/>
  <c r="L101" i="14"/>
  <c r="Q101" i="14" s="1"/>
  <c r="L5" i="14"/>
  <c r="Q5" i="14" s="1"/>
  <c r="L65" i="14"/>
  <c r="Q65" i="14" s="1"/>
  <c r="L117" i="14"/>
  <c r="Q117" i="14" s="1"/>
  <c r="L154" i="14"/>
  <c r="Q154" i="14" s="1"/>
  <c r="L124" i="14"/>
  <c r="Q124" i="14" s="1"/>
  <c r="L102" i="14"/>
  <c r="Q102" i="14" s="1"/>
  <c r="L96" i="14"/>
  <c r="Q96" i="14" s="1"/>
  <c r="L130" i="14"/>
  <c r="Q130" i="14" s="1"/>
  <c r="L151" i="14"/>
  <c r="Q151" i="14" s="1"/>
  <c r="L77" i="14"/>
  <c r="Q77" i="14" s="1"/>
  <c r="L81" i="14"/>
  <c r="Q81" i="14" s="1"/>
  <c r="L32" i="14"/>
  <c r="Q32" i="14" s="1"/>
  <c r="L48" i="14"/>
  <c r="Q48" i="14" s="1"/>
  <c r="L67" i="14"/>
  <c r="Q67" i="14" s="1"/>
  <c r="L118" i="14"/>
  <c r="Q118" i="14" s="1"/>
  <c r="L159" i="14"/>
  <c r="Q159" i="14" s="1"/>
  <c r="L165" i="14"/>
  <c r="Q165" i="14" s="1"/>
  <c r="L135" i="14"/>
  <c r="Q135" i="14" s="1"/>
  <c r="L14" i="14"/>
  <c r="Q14" i="14" s="1"/>
  <c r="L26" i="14"/>
  <c r="Q26" i="14" s="1"/>
  <c r="L94" i="14"/>
  <c r="Q94" i="14" s="1"/>
  <c r="L155" i="14"/>
  <c r="Q155" i="14" s="1"/>
  <c r="L177" i="14"/>
  <c r="Q177" i="14" s="1"/>
  <c r="L105" i="14"/>
  <c r="Q105" i="14" s="1"/>
  <c r="L104" i="14"/>
  <c r="Q104" i="14" s="1"/>
  <c r="M104" i="14"/>
  <c r="M55" i="14"/>
  <c r="R55" i="14" s="1"/>
  <c r="M102" i="14"/>
  <c r="M107" i="14"/>
  <c r="M195" i="14"/>
  <c r="M180" i="14"/>
  <c r="M140" i="14"/>
  <c r="M194" i="14"/>
  <c r="M166" i="14"/>
  <c r="M144" i="14"/>
  <c r="M179" i="14"/>
  <c r="M116" i="14"/>
  <c r="M189" i="14"/>
  <c r="M148" i="14"/>
  <c r="M171" i="14"/>
  <c r="M118" i="14"/>
  <c r="M138" i="14"/>
  <c r="M188" i="14"/>
  <c r="M154" i="14"/>
  <c r="M172" i="14"/>
  <c r="M94" i="14"/>
  <c r="M185" i="14"/>
  <c r="M122" i="14"/>
  <c r="M123" i="14"/>
  <c r="M93" i="14"/>
  <c r="M25" i="14"/>
  <c r="M68" i="14"/>
  <c r="M66" i="14"/>
  <c r="M35" i="14"/>
  <c r="M50" i="14"/>
  <c r="M49" i="14"/>
  <c r="M47" i="14"/>
  <c r="M34" i="14"/>
  <c r="M32" i="14"/>
  <c r="M64" i="14"/>
  <c r="M110" i="14"/>
  <c r="M84" i="14"/>
  <c r="M7" i="14"/>
  <c r="R7" i="14" s="1"/>
  <c r="M78" i="14"/>
  <c r="M108" i="14"/>
  <c r="M77" i="14"/>
  <c r="M73" i="14"/>
  <c r="M99" i="14"/>
  <c r="M44" i="14"/>
  <c r="L55" i="14"/>
  <c r="Q55" i="14" s="1"/>
  <c r="L107" i="14"/>
  <c r="Q107" i="14" s="1"/>
  <c r="L195" i="14"/>
  <c r="Q195" i="14" s="1"/>
  <c r="L140" i="14"/>
  <c r="Q140" i="14" s="1"/>
  <c r="L194" i="14"/>
  <c r="Q194" i="14" s="1"/>
  <c r="L144" i="14"/>
  <c r="Q144" i="14" s="1"/>
  <c r="L179" i="14"/>
  <c r="Q179" i="14" s="1"/>
  <c r="L116" i="14"/>
  <c r="Q116" i="14" s="1"/>
  <c r="L148" i="14"/>
  <c r="Q148" i="14" s="1"/>
  <c r="L138" i="14"/>
  <c r="Q138" i="14" s="1"/>
  <c r="L188" i="14"/>
  <c r="Q188" i="14" s="1"/>
  <c r="L172" i="14"/>
  <c r="Q172" i="14" s="1"/>
  <c r="L185" i="14"/>
  <c r="Q185" i="14" s="1"/>
  <c r="L122" i="14"/>
  <c r="Q122" i="14" s="1"/>
  <c r="L93" i="14"/>
  <c r="Q93" i="14" s="1"/>
  <c r="L68" i="14"/>
  <c r="Q68" i="14" s="1"/>
  <c r="L66" i="14"/>
  <c r="Q66" i="14" s="1"/>
  <c r="L35" i="14"/>
  <c r="Q35" i="14" s="1"/>
  <c r="L49" i="14"/>
  <c r="Q49" i="14" s="1"/>
  <c r="L47" i="14"/>
  <c r="Q47" i="14" s="1"/>
  <c r="L34" i="14"/>
  <c r="Q34" i="14" s="1"/>
  <c r="L64" i="14"/>
  <c r="Q64" i="14" s="1"/>
  <c r="L84" i="14"/>
  <c r="Q84" i="14" s="1"/>
  <c r="L7" i="14"/>
  <c r="Q7" i="14" s="1"/>
  <c r="L78" i="14"/>
  <c r="Q78" i="14" s="1"/>
  <c r="L108" i="14"/>
  <c r="Q108" i="14" s="1"/>
  <c r="L73" i="14"/>
  <c r="Q73" i="14" s="1"/>
  <c r="L99" i="14"/>
  <c r="Q99" i="14" s="1"/>
  <c r="M137" i="14"/>
  <c r="M131" i="14"/>
  <c r="M125" i="14"/>
  <c r="M105" i="14"/>
  <c r="M169" i="14"/>
  <c r="M183" i="14"/>
  <c r="M159" i="14"/>
  <c r="M132" i="14"/>
  <c r="M174" i="14"/>
  <c r="M130" i="14"/>
  <c r="M150" i="14"/>
  <c r="M120" i="14"/>
  <c r="M95" i="14"/>
  <c r="M158" i="14"/>
  <c r="M157" i="14"/>
  <c r="M126" i="14"/>
  <c r="M146" i="14"/>
  <c r="M134" i="14"/>
  <c r="M113" i="14"/>
  <c r="M147" i="14"/>
  <c r="M173" i="14"/>
  <c r="M178" i="14"/>
  <c r="M62" i="14"/>
  <c r="R62" i="14" s="1"/>
  <c r="M182" i="14"/>
  <c r="M121" i="14"/>
  <c r="M67" i="14"/>
  <c r="M60" i="14"/>
  <c r="R60" i="14" s="1"/>
  <c r="M90" i="14"/>
  <c r="M59" i="14"/>
  <c r="R59" i="14" s="1"/>
  <c r="M38" i="14"/>
  <c r="M112" i="14"/>
  <c r="M6" i="14"/>
  <c r="R6" i="14" s="1"/>
  <c r="M86" i="14"/>
  <c r="M85" i="14"/>
  <c r="M33" i="14"/>
  <c r="M31" i="14"/>
  <c r="M54" i="14"/>
  <c r="R54" i="14" s="1"/>
  <c r="M80" i="14"/>
  <c r="M106" i="14"/>
  <c r="M74" i="14"/>
  <c r="M45" i="14"/>
  <c r="M19" i="14"/>
  <c r="M51" i="14"/>
  <c r="R51" i="14" s="1"/>
  <c r="L137" i="14"/>
  <c r="Q137" i="14" s="1"/>
  <c r="L131" i="14"/>
  <c r="Q131" i="14" s="1"/>
  <c r="L125" i="14"/>
  <c r="Q125" i="14" s="1"/>
  <c r="L169" i="14"/>
  <c r="Q169" i="14" s="1"/>
  <c r="L183" i="14"/>
  <c r="Q183" i="14" s="1"/>
  <c r="L132" i="14"/>
  <c r="Q132" i="14" s="1"/>
  <c r="L174" i="14"/>
  <c r="Q174" i="14" s="1"/>
  <c r="L150" i="14"/>
  <c r="Q150" i="14" s="1"/>
  <c r="L120" i="14"/>
  <c r="Q120" i="14" s="1"/>
  <c r="L95" i="14"/>
  <c r="Q95" i="14" s="1"/>
  <c r="L158" i="14"/>
  <c r="Q158" i="14" s="1"/>
  <c r="L126" i="14"/>
  <c r="Q126" i="14" s="1"/>
  <c r="L146" i="14"/>
  <c r="Q146" i="14" s="1"/>
  <c r="L134" i="14"/>
  <c r="Q134" i="14" s="1"/>
  <c r="L113" i="14"/>
  <c r="Q113" i="14" s="1"/>
  <c r="L147" i="14"/>
  <c r="Q147" i="14" s="1"/>
  <c r="L178" i="14"/>
  <c r="Q178" i="14" s="1"/>
  <c r="L62" i="14"/>
  <c r="Q62" i="14" s="1"/>
  <c r="L182" i="14"/>
  <c r="Q182" i="14" s="1"/>
  <c r="L121" i="14"/>
  <c r="Q121" i="14" s="1"/>
  <c r="L60" i="14"/>
  <c r="Q60" i="14" s="1"/>
  <c r="L90" i="14"/>
  <c r="Q90" i="14" s="1"/>
  <c r="L59" i="14"/>
  <c r="Q59" i="14" s="1"/>
  <c r="L38" i="14"/>
  <c r="Q38" i="14" s="1"/>
  <c r="L112" i="14"/>
  <c r="Q112" i="14" s="1"/>
  <c r="L86" i="14"/>
  <c r="Q86" i="14" s="1"/>
  <c r="L85" i="14"/>
  <c r="Q85" i="14" s="1"/>
  <c r="L31" i="14"/>
  <c r="Q31" i="14" s="1"/>
  <c r="L54" i="14"/>
  <c r="Q54" i="14" s="1"/>
  <c r="L12" i="14"/>
  <c r="Q12" i="14" s="1"/>
  <c r="L106" i="14"/>
  <c r="Q106" i="14" s="1"/>
  <c r="L74" i="14"/>
  <c r="Q74" i="14" s="1"/>
  <c r="L19" i="14"/>
  <c r="Q19" i="14" s="1"/>
  <c r="L51" i="14"/>
  <c r="Q51" i="14" s="1"/>
  <c r="M135" i="14"/>
  <c r="M129" i="14"/>
  <c r="M111" i="14"/>
  <c r="M101" i="14"/>
  <c r="M193" i="14"/>
  <c r="M128" i="14"/>
  <c r="M192" i="14"/>
  <c r="M175" i="14"/>
  <c r="M181" i="14"/>
  <c r="M149" i="14"/>
  <c r="M170" i="14"/>
  <c r="M139" i="14"/>
  <c r="M161" i="14"/>
  <c r="M155" i="14"/>
  <c r="M136" i="14"/>
  <c r="M143" i="14"/>
  <c r="M165" i="14"/>
  <c r="M98" i="14"/>
  <c r="M156" i="14"/>
  <c r="M152" i="14"/>
  <c r="M115" i="14"/>
  <c r="M96" i="14"/>
  <c r="M114" i="14"/>
  <c r="M184" i="14"/>
  <c r="M117" i="14"/>
  <c r="M70" i="14"/>
  <c r="M61" i="14"/>
  <c r="R61" i="14" s="1"/>
  <c r="M37" i="14"/>
  <c r="M87" i="14"/>
  <c r="M57" i="14"/>
  <c r="R57" i="14" s="1"/>
  <c r="M36" i="14"/>
  <c r="M48" i="14"/>
  <c r="M30" i="14"/>
  <c r="M46" i="14"/>
  <c r="M81" i="14"/>
  <c r="M82" i="14"/>
  <c r="M18" i="14"/>
  <c r="M5" i="14"/>
  <c r="R5" i="14" s="1"/>
  <c r="M53" i="14"/>
  <c r="R53" i="14" s="1"/>
  <c r="M72" i="14"/>
  <c r="M4" i="14"/>
  <c r="R4" i="14" s="1"/>
  <c r="M52" i="14"/>
  <c r="R52" i="14" s="1"/>
  <c r="M24" i="14"/>
  <c r="M20" i="14"/>
  <c r="L111" i="14"/>
  <c r="Q111" i="14" s="1"/>
  <c r="L128" i="14"/>
  <c r="Q128" i="14" s="1"/>
  <c r="L181" i="14"/>
  <c r="Q181" i="14" s="1"/>
  <c r="L139" i="14"/>
  <c r="Q139" i="14" s="1"/>
  <c r="L136" i="14"/>
  <c r="Q136" i="14" s="1"/>
  <c r="L98" i="14"/>
  <c r="Q98" i="14" s="1"/>
  <c r="L115" i="14"/>
  <c r="Q115" i="14" s="1"/>
  <c r="L184" i="14"/>
  <c r="Q184" i="14" s="1"/>
  <c r="L70" i="14"/>
  <c r="Q70" i="14" s="1"/>
  <c r="L37" i="14"/>
  <c r="Q37" i="14" s="1"/>
  <c r="L87" i="14"/>
  <c r="Q87" i="14" s="1"/>
  <c r="L57" i="14"/>
  <c r="Q57" i="14" s="1"/>
  <c r="L30" i="14"/>
  <c r="Q30" i="14" s="1"/>
  <c r="L82" i="14"/>
  <c r="Q82" i="14" s="1"/>
  <c r="L16" i="14"/>
  <c r="Q16" i="14" s="1"/>
  <c r="L53" i="14"/>
  <c r="Q53" i="14" s="1"/>
  <c r="L4" i="14"/>
  <c r="Q4" i="14" s="1"/>
  <c r="L20" i="14"/>
  <c r="Q20" i="14" s="1"/>
  <c r="M133" i="14"/>
  <c r="M127" i="14"/>
  <c r="M109" i="14"/>
  <c r="M100" i="14"/>
  <c r="M177" i="14"/>
  <c r="M168" i="14"/>
  <c r="M191" i="14"/>
  <c r="M151" i="14"/>
  <c r="M142" i="14"/>
  <c r="M176" i="14"/>
  <c r="M124" i="14"/>
  <c r="M162" i="14"/>
  <c r="M167" i="14"/>
  <c r="M163" i="14"/>
  <c r="M141" i="14"/>
  <c r="M145" i="14"/>
  <c r="M187" i="14"/>
  <c r="M164" i="14"/>
  <c r="M160" i="14"/>
  <c r="M153" i="14"/>
  <c r="M97" i="14"/>
  <c r="M186" i="14"/>
  <c r="M119" i="14"/>
  <c r="M69" i="14"/>
  <c r="M26" i="14"/>
  <c r="M91" i="14"/>
  <c r="M65" i="14"/>
  <c r="M88" i="14"/>
  <c r="M89" i="14"/>
  <c r="M21" i="14"/>
  <c r="M56" i="14"/>
  <c r="R56" i="14" s="1"/>
  <c r="M10" i="14"/>
  <c r="R10" i="14" s="1"/>
  <c r="M76" i="14"/>
  <c r="M83" i="14"/>
  <c r="M22" i="14"/>
  <c r="M23" i="14"/>
  <c r="M79" i="14"/>
  <c r="M75" i="14"/>
  <c r="M8" i="14"/>
  <c r="R8" i="14" s="1"/>
  <c r="M71" i="14"/>
  <c r="M9" i="14"/>
  <c r="R9" i="14" s="1"/>
  <c r="M103" i="14"/>
  <c r="L133" i="14"/>
  <c r="Q133" i="14" s="1"/>
  <c r="L109" i="14"/>
  <c r="Q109" i="14" s="1"/>
  <c r="L100" i="14"/>
  <c r="Q100" i="14" s="1"/>
  <c r="L168" i="14"/>
  <c r="Q168" i="14" s="1"/>
  <c r="L191" i="14"/>
  <c r="Q191" i="14" s="1"/>
  <c r="L142" i="14"/>
  <c r="Q142" i="14" s="1"/>
  <c r="L176" i="14"/>
  <c r="Q176" i="14" s="1"/>
  <c r="L162" i="14"/>
  <c r="Q162" i="14" s="1"/>
  <c r="L167" i="14"/>
  <c r="Q167" i="14" s="1"/>
  <c r="L141" i="14"/>
  <c r="Q141" i="14" s="1"/>
  <c r="L145" i="14"/>
  <c r="Q145" i="14" s="1"/>
  <c r="L164" i="14"/>
  <c r="Q164" i="14" s="1"/>
  <c r="L160" i="14"/>
  <c r="Q160" i="14" s="1"/>
  <c r="L97" i="14"/>
  <c r="Q97" i="14" s="1"/>
  <c r="L186" i="14"/>
  <c r="Q186" i="14" s="1"/>
  <c r="L69" i="14"/>
  <c r="Q69" i="14" s="1"/>
  <c r="L91" i="14"/>
  <c r="Q91" i="14" s="1"/>
  <c r="L89" i="14"/>
  <c r="Q89" i="14" s="1"/>
  <c r="L21" i="14"/>
  <c r="Q21" i="14" s="1"/>
  <c r="L10" i="14"/>
  <c r="Q10" i="14" s="1"/>
  <c r="L17" i="14"/>
  <c r="Q17" i="14" s="1"/>
  <c r="L11" i="14"/>
  <c r="Q11" i="14" s="1"/>
  <c r="L83" i="14"/>
  <c r="Q83" i="14" s="1"/>
  <c r="L23" i="14"/>
  <c r="Q23" i="14" s="1"/>
  <c r="L79" i="14"/>
  <c r="Q79" i="14" s="1"/>
  <c r="L8" i="14"/>
  <c r="Q8" i="14" s="1"/>
  <c r="L71" i="14"/>
  <c r="Q71" i="14" s="1"/>
  <c r="L103" i="14"/>
  <c r="Q103" i="14" s="1"/>
  <c r="P140" i="14" l="1"/>
  <c r="P68" i="14"/>
  <c r="P107" i="14"/>
  <c r="P70" i="14"/>
  <c r="P59" i="14"/>
  <c r="M14" i="14"/>
  <c r="R14" i="14" s="1"/>
  <c r="M11" i="14"/>
  <c r="R11" i="14" s="1"/>
  <c r="M17" i="14"/>
  <c r="R17" i="14" s="1"/>
  <c r="M16" i="14"/>
  <c r="R16" i="14" s="1"/>
  <c r="M12" i="14"/>
  <c r="R12" i="14" s="1"/>
  <c r="M15" i="14"/>
  <c r="R15" i="14" s="1"/>
  <c r="P122" i="14"/>
  <c r="P137" i="14"/>
  <c r="P188" i="14"/>
  <c r="P26" i="14"/>
  <c r="P134" i="14"/>
  <c r="P182" i="14"/>
  <c r="P87" i="14"/>
  <c r="P10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Hagen-Breaux, Angelika (DFW)</author>
  </authors>
  <commentList>
    <comment ref="G4" authorId="0" shapeId="0" xr:uid="{A6A52688-9258-43B9-BFD3-F2142A9A51BA}">
      <text>
        <r>
          <rPr>
            <b/>
            <sz val="9"/>
            <color indexed="81"/>
            <rFont val="Tahoma"/>
            <family val="2"/>
          </rPr>
          <t>Hagen-Breaux, Angelika (DFW):</t>
        </r>
        <r>
          <rPr>
            <sz val="9"/>
            <color indexed="81"/>
            <rFont val="Tahoma"/>
            <family val="2"/>
          </rPr>
          <t xml:space="preserve">
needed to be summed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Hagen-Breaux, Angelika (DFW)</author>
  </authors>
  <commentList>
    <comment ref="M11" authorId="0" shapeId="0" xr:uid="{DCE32E75-B5D4-4EDE-A5C2-CA5AD852681A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4" authorId="0" shapeId="0" xr:uid="{81DEA89B-7212-4E45-BA96-32EECD959690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5" authorId="0" shapeId="0" xr:uid="{1EB51532-405D-4447-8107-B21837630639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6" authorId="0" shapeId="0" xr:uid="{6D4EF7BD-E60C-4134-9616-E55613C1E140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  <comment ref="M17" authorId="0" shapeId="0" xr:uid="{184EDF4D-316F-4208-BA1E-186F6A371277}">
      <text>
        <r>
          <rPr>
            <b/>
            <sz val="9"/>
            <color indexed="81"/>
            <rFont val="Tahoma"/>
            <charset val="1"/>
          </rPr>
          <t>Hagen-Breaux, Angelika (DFW):</t>
        </r>
        <r>
          <rPr>
            <sz val="9"/>
            <color indexed="81"/>
            <rFont val="Tahoma"/>
            <charset val="1"/>
          </rPr>
          <t xml:space="preserve">
fix formula when FRAM input is corrected</t>
        </r>
      </text>
    </comment>
  </commentList>
</comments>
</file>

<file path=xl/sharedStrings.xml><?xml version="1.0" encoding="utf-8"?>
<sst xmlns="http://schemas.openxmlformats.org/spreadsheetml/2006/main" count="590" uniqueCount="390">
  <si>
    <t>RunYear</t>
  </si>
  <si>
    <t>FisheryID</t>
  </si>
  <si>
    <t>FisheryName</t>
  </si>
  <si>
    <t>TimeStep</t>
  </si>
  <si>
    <t>NonRetentionFlag</t>
  </si>
  <si>
    <t>CNRInput1</t>
  </si>
  <si>
    <t>CNRInput2</t>
  </si>
  <si>
    <t>CNRInput3</t>
  </si>
  <si>
    <t>CNRInput4</t>
  </si>
  <si>
    <t>SEAK Troll</t>
  </si>
  <si>
    <t>SEAK Net</t>
  </si>
  <si>
    <t>N/C BC Net</t>
  </si>
  <si>
    <t>WCVI Net</t>
  </si>
  <si>
    <t>GeoStr Net</t>
  </si>
  <si>
    <t>BC JDF Net</t>
  </si>
  <si>
    <t>BCOutSport</t>
  </si>
  <si>
    <t>N/C BC Trl</t>
  </si>
  <si>
    <t>WCVI Troll</t>
  </si>
  <si>
    <t>WCVI Sport</t>
  </si>
  <si>
    <t>GeoS Troll</t>
  </si>
  <si>
    <t>N GS Sport</t>
  </si>
  <si>
    <t>S GS Sport</t>
  </si>
  <si>
    <t>BC JDF Spt</t>
  </si>
  <si>
    <t>A 12 Sport</t>
  </si>
  <si>
    <t>Ar 5 Sport</t>
  </si>
  <si>
    <t>Ar 8-1 Spt</t>
  </si>
  <si>
    <t>Ar 9 Sport</t>
  </si>
  <si>
    <t>Ar 6 Sport</t>
  </si>
  <si>
    <t>NT 7:7ANet</t>
  </si>
  <si>
    <t>Ar 7 Sport</t>
  </si>
  <si>
    <t>A 10 Sport</t>
  </si>
  <si>
    <t>Area8D Spt</t>
  </si>
  <si>
    <t>A 11 Sport</t>
  </si>
  <si>
    <t>Grand Total</t>
  </si>
  <si>
    <t>Year</t>
  </si>
  <si>
    <t>Type</t>
  </si>
  <si>
    <t>LU</t>
  </si>
  <si>
    <t>Source for MR</t>
  </si>
  <si>
    <t>Sum of #Encounters</t>
  </si>
  <si>
    <t>Fish</t>
  </si>
  <si>
    <t>Tstep</t>
  </si>
  <si>
    <t>M</t>
  </si>
  <si>
    <t>Source for NR:</t>
  </si>
  <si>
    <t>Values</t>
  </si>
  <si>
    <t>Total</t>
  </si>
  <si>
    <t>Marked</t>
  </si>
  <si>
    <t>ID</t>
  </si>
  <si>
    <t>Species</t>
  </si>
  <si>
    <t>VersionNumber</t>
  </si>
  <si>
    <t>FisheryTitle</t>
  </si>
  <si>
    <t>CHINOOK</t>
  </si>
  <si>
    <t>SE Alaska Troll</t>
  </si>
  <si>
    <t>SE Alaska Net</t>
  </si>
  <si>
    <t>SEAK Sport</t>
  </si>
  <si>
    <t>SE Alaska Sport</t>
  </si>
  <si>
    <t>BC No/Cent Net</t>
  </si>
  <si>
    <t>BC WCVI Net</t>
  </si>
  <si>
    <t>BC Georgia Strait Net</t>
  </si>
  <si>
    <t>BC Outside Sport</t>
  </si>
  <si>
    <t>BC No/Cent Troll</t>
  </si>
  <si>
    <t>BC WCVI Troll</t>
  </si>
  <si>
    <t>BC WCVI Sport</t>
  </si>
  <si>
    <t>BC Georgia Strait Troll</t>
  </si>
  <si>
    <t>BC N Georgia Strait Sport</t>
  </si>
  <si>
    <t>BC S Georgia Strait Sport</t>
  </si>
  <si>
    <t>BC JDF Sport</t>
  </si>
  <si>
    <t>NT 3:4 Trl</t>
  </si>
  <si>
    <t>NT Area 3:4:4B Troll</t>
  </si>
  <si>
    <t>Tr 3:4 Trl</t>
  </si>
  <si>
    <t>Tr Area 3:4:4B Troll</t>
  </si>
  <si>
    <t>Ar 3:4 Spt</t>
  </si>
  <si>
    <t>NT Area 3:4 Sport</t>
  </si>
  <si>
    <t>NoWACstNet</t>
  </si>
  <si>
    <t>No Wash.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</si>
  <si>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</si>
  <si>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</si>
  <si>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</si>
  <si>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</si>
  <si>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</si>
  <si>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</si>
  <si>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</si>
  <si>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G. Harbor Net</t>
  </si>
  <si>
    <t>Tr GHb Net</t>
  </si>
  <si>
    <t>T G.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</si>
  <si>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</si>
  <si>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</si>
  <si>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</si>
  <si>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</si>
  <si>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</si>
  <si>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</si>
  <si>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</si>
  <si>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</si>
  <si>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</si>
  <si>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</si>
  <si>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</si>
  <si>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</si>
  <si>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</si>
  <si>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</si>
  <si>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</si>
  <si>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</si>
  <si>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</si>
  <si>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Calif. Troll</t>
  </si>
  <si>
    <t>So Cal Spt</t>
  </si>
  <si>
    <t>So Calif. Sport</t>
  </si>
  <si>
    <t>NT Area 7 Sport</t>
  </si>
  <si>
    <t>NT Area 6A:7:7A Net</t>
  </si>
  <si>
    <t>Tr 7:7ANet</t>
  </si>
  <si>
    <t>Tr Area 6A:7:7A Net</t>
  </si>
  <si>
    <t>NT 7BCDNet</t>
  </si>
  <si>
    <t>NT Area 7B-7D Net</t>
  </si>
  <si>
    <t>Tr 7BCDNet</t>
  </si>
  <si>
    <t>Tr Area 7B-7D Net</t>
  </si>
  <si>
    <t>Tr JDF Trl</t>
  </si>
  <si>
    <t>Tr JDF Troll</t>
  </si>
  <si>
    <t>NT Area 5 Sport</t>
  </si>
  <si>
    <t>NT JDF Net</t>
  </si>
  <si>
    <t>Tr JDF Net</t>
  </si>
  <si>
    <t>NT Area 8-1 Sport</t>
  </si>
  <si>
    <t>NT SkagNet</t>
  </si>
  <si>
    <t>NT Skagit Net</t>
  </si>
  <si>
    <t>Tr SkagNet</t>
  </si>
  <si>
    <t>Tr Skagit Net</t>
  </si>
  <si>
    <t>NT Area 8D Sport</t>
  </si>
  <si>
    <t>NT StSnNet</t>
  </si>
  <si>
    <t>NT St/Snohomish Net</t>
  </si>
  <si>
    <t>Tr StSnNet</t>
  </si>
  <si>
    <t>Tr St/Snohomish Net</t>
  </si>
  <si>
    <t>NT TulaNet</t>
  </si>
  <si>
    <t>NT Tulalip Bay Net</t>
  </si>
  <si>
    <t>Tr TulaNet</t>
  </si>
  <si>
    <t>Tr Tulalip Bay Net</t>
  </si>
  <si>
    <t>NT Area 9 Sport</t>
  </si>
  <si>
    <t>NT Area 6 Sport</t>
  </si>
  <si>
    <t>Tr 6B:9Net</t>
  </si>
  <si>
    <t>Tr Area 6B:9 Net</t>
  </si>
  <si>
    <t>NT Area 10 Sport</t>
  </si>
  <si>
    <t>NT Area 11 Sport</t>
  </si>
  <si>
    <t>NT10:11Net</t>
  </si>
  <si>
    <t>NT Area 10:11 Net</t>
  </si>
  <si>
    <t>Tr10:11Net</t>
  </si>
  <si>
    <t>Tr Area 10:11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</si>
  <si>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</si>
  <si>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</si>
  <si>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</si>
  <si>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</si>
  <si>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</si>
  <si>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</si>
  <si>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</si>
  <si>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</si>
  <si>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</si>
  <si>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</si>
  <si>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</si>
  <si>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</si>
  <si>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</si>
  <si>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</si>
  <si>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</si>
  <si>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</si>
  <si>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</si>
  <si>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</si>
  <si>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</si>
  <si>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</si>
  <si>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</si>
  <si>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</si>
  <si>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</si>
  <si>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</si>
  <si>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</si>
  <si>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Escapement</t>
  </si>
  <si>
    <t>Update all MR using the next round of validation runs</t>
  </si>
  <si>
    <t>valid_2020_draft_tables; NonRetention tab; DA 11/2/2020</t>
  </si>
  <si>
    <t>Sublegal</t>
  </si>
  <si>
    <t>Legal</t>
  </si>
  <si>
    <t>UM</t>
  </si>
  <si>
    <t>Mark</t>
  </si>
  <si>
    <t>SizeStatus</t>
  </si>
  <si>
    <t>output from FRAM validation runs; created as a txt when running FRAM Master</t>
  </si>
  <si>
    <t>sourcer:'[2007to13NonRetentionbyLeg&amp;SubLegal.txt]Pivot'!$A$1</t>
  </si>
  <si>
    <t>MR L</t>
  </si>
  <si>
    <t>MR S</t>
  </si>
  <si>
    <t>Leg</t>
  </si>
  <si>
    <t>Sub</t>
  </si>
  <si>
    <t>Diff</t>
  </si>
  <si>
    <t>uses iterative output from FRAM runs to caluculate non retention mark rates</t>
  </si>
  <si>
    <t>[2007to13NonRetentionbyLeg&amp;SubLegal.txt]Pivot'!$A$1</t>
  </si>
  <si>
    <t>[2007to13NonRetentionbyLeg&amp;SubLegal.txt]Pivot'!$A$2</t>
  </si>
  <si>
    <t>[2007to13NonRetentionbyLeg&amp;SubLegal.txt]Pivot'!$A$3</t>
  </si>
  <si>
    <t>[2007to13NonRetentionbyLeg&amp;SubLegal.txt]Pivot'!$A$4</t>
  </si>
  <si>
    <t>[2007to13NonRetentionbyLeg&amp;SubLegal.txt]Pivot'!$A$5</t>
  </si>
  <si>
    <t>[2007to13NonRetentionbyLeg&amp;SubLegal.txt]Pivot'!$A$6</t>
  </si>
  <si>
    <t>[2007to13NonRetentionbyLeg&amp;SubLegal.txt]Pivot'!$A$7</t>
  </si>
  <si>
    <t>[2007to13NonRetentionbyLeg&amp;SubLegal.txt]Pivot'!$A$8</t>
  </si>
  <si>
    <t>[2007to13NonRetentionbyLeg&amp;SubLegal.txt]Pivot'!$A$9</t>
  </si>
  <si>
    <t>[2007to13NonRetentionbyLeg&amp;SubLegal.txt]Pivot'!$A$10</t>
  </si>
  <si>
    <t>[2007to13NonRetentionbyLeg&amp;SubLegal.txt]Pivot'!$A$11</t>
  </si>
  <si>
    <t>[2007to13NonRetentionbyLeg&amp;SubLegal.txt]Pivot'!$A$12</t>
  </si>
  <si>
    <t>[2007to13NonRetentionbyLeg&amp;SubLegal.txt]Pivot'!$A$13</t>
  </si>
  <si>
    <t>[2007to13NonRetentionbyLeg&amp;SubLegal.txt]Pivot'!$A$14</t>
  </si>
  <si>
    <t>[2007to13NonRetentionbyLeg&amp;SubLegal.txt]Pivot'!$A$15</t>
  </si>
  <si>
    <t>[2007to13NonRetentionbyLeg&amp;SubLegal.txt]Pivot'!$A$16</t>
  </si>
  <si>
    <t>[2007to13NonRetentionbyLeg&amp;SubLegal.txt]Pivot'!$A$17</t>
  </si>
  <si>
    <t>[2007to13NonRetentionbyLeg&amp;SubLegal.txt]Pivot'!$A$18</t>
  </si>
  <si>
    <t>[2007to13NonRetentionbyLeg&amp;SubLegal.txt]Pivot'!$A$19</t>
  </si>
  <si>
    <t>[2007to13NonRetentionbyLeg&amp;SubLegal.txt]Pivot'!$A$20</t>
  </si>
  <si>
    <t>[2007to13NonRetentionbyLeg&amp;SubLegal.txt]Pivot'!$A$21</t>
  </si>
  <si>
    <t>[2007to13NonRetentionbyLeg&amp;SubLegal.txt]Pivot'!$A$22</t>
  </si>
  <si>
    <t>[2007to13NonRetentionbyLeg&amp;SubLegal.txt]Pivot'!$A$23</t>
  </si>
  <si>
    <t>[2007to13NonRetentionbyLeg&amp;SubLegal.txt]Pivot'!$A$24</t>
  </si>
  <si>
    <t>[2007to13NonRetentionbyLeg&amp;SubLegal.txt]Pivot'!$A$25</t>
  </si>
  <si>
    <t>[2007to13NonRetentionbyLeg&amp;SubLegal.txt]Pivot'!$A$26</t>
  </si>
  <si>
    <t>[2007to13NonRetentionbyLeg&amp;SubLegal.txt]Pivot'!$A$27</t>
  </si>
  <si>
    <t>[2007to13NonRetentionbyLeg&amp;SubLegal.txt]Pivot'!$A$28</t>
  </si>
  <si>
    <t>[2007to13NonRetentionbyLeg&amp;SubLegal.txt]Pivot'!$A$29</t>
  </si>
  <si>
    <t>[2007to13NonRetentionbyLeg&amp;SubLegal.txt]Pivot'!$A$30</t>
  </si>
  <si>
    <t>[2007to13NonRetentionbyLeg&amp;SubLegal.txt]Pivot'!$A$31</t>
  </si>
  <si>
    <t>[2007to13NonRetentionbyLeg&amp;SubLegal.txt]Pivot'!$A$32</t>
  </si>
  <si>
    <t>[2007to13NonRetentionbyLeg&amp;SubLegal.txt]Pivot'!$A$33</t>
  </si>
  <si>
    <t>[2007to13NonRetentionbyLeg&amp;SubLegal.txt]Pivot'!$A$34</t>
  </si>
  <si>
    <t>[2007to13NonRetentionbyLeg&amp;SubLegal.txt]Pivot'!$A$35</t>
  </si>
  <si>
    <t>[2007to13NonRetentionbyLeg&amp;SubLegal.txt]Pivot'!$A$36</t>
  </si>
  <si>
    <t>[2007to13NonRetentionbyLeg&amp;SubLegal.txt]Pivot'!$A$37</t>
  </si>
  <si>
    <t>[2007to13NonRetentionbyLeg&amp;SubLegal.txt]Pivot'!$A$38</t>
  </si>
  <si>
    <t>[2007to13NonRetentionbyLeg&amp;SubLegal.txt]Pivot'!$A$39</t>
  </si>
  <si>
    <t>[2007to13NonRetentionbyLeg&amp;SubLegal.txt]Pivot'!$A$40</t>
  </si>
  <si>
    <t>[2007to13NonRetentionbyLeg&amp;SubLegal.txt]Pivot'!$A$41</t>
  </si>
  <si>
    <t>[2007to13NonRetentionbyLeg&amp;SubLegal.txt]Pivot'!$A$42</t>
  </si>
  <si>
    <t>[2007to13NonRetentionbyLeg&amp;SubLegal.txt]Pivot'!$A$43</t>
  </si>
  <si>
    <t>[2007to13NonRetentionbyLeg&amp;SubLegal.txt]Pivot'!$A$44</t>
  </si>
  <si>
    <t>[2007to13NonRetentionbyLeg&amp;SubLegal.txt]Pivot'!$A$45</t>
  </si>
  <si>
    <t>[2007to13NonRetentionbyLeg&amp;SubLegal.txt]Pivot'!$A$46</t>
  </si>
  <si>
    <t>[2007to13NonRetentionbyLeg&amp;SubLegal.txt]Pivot'!$A$47</t>
  </si>
  <si>
    <t>[2007to13NonRetentionbyLeg&amp;SubLegal.txt]Pivot'!$A$48</t>
  </si>
  <si>
    <t>[2007to13NonRetentionbyLeg&amp;SubLegal.txt]Pivot'!$A$49</t>
  </si>
  <si>
    <t>[2007to13NonRetentionbyLeg&amp;SubLegal.txt]Pivot'!$A$50</t>
  </si>
  <si>
    <t>[2007to13NonRetentionbyLeg&amp;SubLegal.txt]Pivot'!$A$51</t>
  </si>
  <si>
    <t>[2007to13NonRetentionbyLeg&amp;SubLegal.txt]Pivot'!$A$52</t>
  </si>
  <si>
    <t>[2007to13NonRetentionbyLeg&amp;SubLegal.txt]Pivot'!$A$53</t>
  </si>
  <si>
    <t>[2007to13NonRetentionbyLeg&amp;SubLegal.txt]Pivot'!$A$54</t>
  </si>
  <si>
    <t>[2007to13NonRetentionbyLeg&amp;SubLegal.txt]Pivot'!$A$55</t>
  </si>
  <si>
    <t>[2007to13NonRetentionbyLeg&amp;SubLegal.txt]Pivot'!$A$56</t>
  </si>
  <si>
    <t>[2007to13NonRetentionbyLeg&amp;SubLegal.txt]Pivot'!$A$57</t>
  </si>
  <si>
    <t>[2007to13NonRetentionbyLeg&amp;SubLegal.txt]Pivot'!$A$58</t>
  </si>
  <si>
    <t>[2007to13NonRetentionbyLeg&amp;SubLegal.txt]Pivot'!$A$59</t>
  </si>
  <si>
    <t>[2007to13NonRetentionbyLeg&amp;SubLegal.txt]Pivot'!$A$60</t>
  </si>
  <si>
    <t>[2007to13NonRetentionbyLeg&amp;SubLegal.txt]Pivot'!$A$61</t>
  </si>
  <si>
    <t>[2007to13NonRetentionbyLeg&amp;SubLegal.txt]Pivot'!$A$62</t>
  </si>
  <si>
    <t>[2007to13NonRetentionbyLeg&amp;SubLegal.txt]Pivot'!$A$63</t>
  </si>
  <si>
    <t>[2007to13NonRetentionbyLeg&amp;SubLegal.txt]Pivot'!$A$64</t>
  </si>
  <si>
    <t>[2007to13NonRetentionbyLeg&amp;SubLegal.txt]Pivot'!$A$65</t>
  </si>
  <si>
    <t>[2007to13NonRetentionbyLeg&amp;SubLegal.txt]Pivot'!$A$66</t>
  </si>
  <si>
    <t>[2007to13NonRetentionbyLeg&amp;SubLegal.txt]Pivot'!$A$67</t>
  </si>
  <si>
    <t>[2007to13NonRetentionbyLeg&amp;SubLegal.txt]Pivot'!$A$68</t>
  </si>
  <si>
    <t>[2007to13NonRetentionbyLeg&amp;SubLegal.txt]Pivot'!$A$69</t>
  </si>
  <si>
    <t>[2007to13NonRetentionbyLeg&amp;SubLegal.txt]Pivot'!$A$70</t>
  </si>
  <si>
    <t>[2007to13NonRetentionbyLeg&amp;SubLegal.txt]Pivot'!$A$71</t>
  </si>
  <si>
    <t>[2007to13NonRetentionbyLeg&amp;SubLegal.txt]Pivot'!$A$72</t>
  </si>
  <si>
    <t>[2007to13NonRetentionbyLeg&amp;SubLegal.txt]Pivot'!$A$73</t>
  </si>
  <si>
    <t>[2007to13NonRetentionbyLeg&amp;SubLegal.txt]Pivot'!$A$74</t>
  </si>
  <si>
    <t>[2007to13NonRetentionbyLeg&amp;SubLegal.txt]Pivot'!$A$75</t>
  </si>
  <si>
    <t>[2007to13NonRetentionbyLeg&amp;SubLegal.txt]Pivot'!$A$76</t>
  </si>
  <si>
    <t>[2007to13NonRetentionbyLeg&amp;SubLegal.txt]Pivot'!$A$77</t>
  </si>
  <si>
    <t>[2007to13NonRetentionbyLeg&amp;SubLegal.txt]Pivot'!$A$78</t>
  </si>
  <si>
    <t>[2007to13NonRetentionbyLeg&amp;SubLegal.txt]Pivot'!$A$79</t>
  </si>
  <si>
    <t>[2007to13NonRetentionbyLeg&amp;SubLegal.txt]Pivot'!$A$80</t>
  </si>
  <si>
    <t>[2007to13NonRetentionbyLeg&amp;SubLegal.txt]Pivot'!$A$81</t>
  </si>
  <si>
    <t>[2007to13NonRetentionbyLeg&amp;SubLegal.txt]Pivot'!$A$82</t>
  </si>
  <si>
    <t>[2007to13NonRetentionbyLeg&amp;SubLegal.txt]Pivot'!$A$83</t>
  </si>
  <si>
    <t>[2007to13NonRetentionbyLeg&amp;SubLegal.txt]Pivot'!$A$84</t>
  </si>
  <si>
    <t>[2007to13NonRetentionbyLeg&amp;SubLegal.txt]Pivot'!$A$85</t>
  </si>
  <si>
    <t>[2007to13NonRetentionbyLeg&amp;SubLegal.txt]Pivot'!$A$86</t>
  </si>
  <si>
    <t>[2007to13NonRetentionbyLeg&amp;SubLegal.txt]Pivot'!$A$87</t>
  </si>
  <si>
    <t>[2007to13NonRetentionbyLeg&amp;SubLegal.txt]Pivot'!$A$88</t>
  </si>
  <si>
    <t>[2007to13NonRetentionbyLeg&amp;SubLegal.txt]Pivot'!$A$89</t>
  </si>
  <si>
    <t>[2007to13NonRetentionbyLeg&amp;SubLegal.txt]Pivot'!$A$90</t>
  </si>
  <si>
    <t>[2007to13NonRetentionbyLeg&amp;SubLegal.txt]Pivot'!$A$91</t>
  </si>
  <si>
    <t>[2007to13NonRetentionbyLeg&amp;SubLegal.txt]Pivot'!$A$92</t>
  </si>
  <si>
    <t>[2007to13NonRetentionbyLeg&amp;SubLegal.txt]Pivot'!$A$93</t>
  </si>
  <si>
    <t>[2007to13NonRetentionbyLeg&amp;SubLegal.txt]Pivot'!$A$94</t>
  </si>
  <si>
    <t>[2007to13NonRetentionbyLeg&amp;SubLegal.txt]Pivot'!$A$95</t>
  </si>
  <si>
    <t>[2007to13NonRetentionbyLeg&amp;SubLegal.txt]Pivot'!$A$96</t>
  </si>
  <si>
    <t>[2007to13NonRetentionbyLeg&amp;SubLegal.txt]Pivot'!$A$97</t>
  </si>
  <si>
    <t>[2007to13NonRetentionbyLeg&amp;SubLegal.txt]Pivot'!$A$98</t>
  </si>
  <si>
    <t>[2007to13NonRetentionbyLeg&amp;SubLegal.txt]Pivot'!$A$99</t>
  </si>
  <si>
    <t>[2007to13NonRetentionbyLeg&amp;SubLegal.txt]Pivot'!$A$100</t>
  </si>
  <si>
    <t>[2007to13NonRetentionbyLeg&amp;SubLegal.txt]Pivot'!$A$101</t>
  </si>
  <si>
    <t>[2007to13NonRetentionbyLeg&amp;SubLegal.txt]Pivot'!$A$102</t>
  </si>
  <si>
    <t>[2007to13NonRetentionbyLeg&amp;SubLegal.txt]Pivot'!$A$103</t>
  </si>
  <si>
    <t>[2007to13NonRetentionbyLeg&amp;SubLegal.txt]Pivot'!$A$104</t>
  </si>
  <si>
    <t>[2007to13NonRetentionbyLeg&amp;SubLegal.txt]Pivot'!$A$105</t>
  </si>
  <si>
    <t>[2007to13NonRetentionbyLeg&amp;SubLegal.txt]Pivot'!$A$106</t>
  </si>
  <si>
    <t>[2007to13NonRetentionbyLeg&amp;SubLegal.txt]Pivot'!$A$107</t>
  </si>
  <si>
    <t>[2007to13NonRetentionbyLeg&amp;SubLegal.txt]Pivot'!$A$108</t>
  </si>
  <si>
    <t>[2007to13NonRetentionbyLeg&amp;SubLegal.txt]Pivot'!$A$109</t>
  </si>
  <si>
    <t>[2007to13NonRetentionbyLeg&amp;SubLegal.txt]Pivot'!$A$110</t>
  </si>
  <si>
    <t>[2007to13NonRetentionbyLeg&amp;SubLegal.txt]Pivot'!$A$111</t>
  </si>
  <si>
    <t>[2007to13NonRetentionbyLeg&amp;SubLegal.txt]Pivot'!$A$112</t>
  </si>
  <si>
    <t>[2007to13NonRetentionbyLeg&amp;SubLegal.txt]Pivot'!$A$113</t>
  </si>
  <si>
    <t>[2007to13NonRetentionbyLeg&amp;SubLegal.txt]Pivot'!$A$114</t>
  </si>
  <si>
    <t>[2007to13NonRetentionbyLeg&amp;SubLegal.txt]Pivot'!$A$115</t>
  </si>
  <si>
    <t>[2007to13NonRetentionbyLeg&amp;SubLegal.txt]Pivot'!$A$116</t>
  </si>
  <si>
    <t>[2007to13NonRetentionbyLeg&amp;SubLegal.txt]Pivot'!$A$117</t>
  </si>
  <si>
    <t>[2007to13NonRetentionbyLeg&amp;SubLegal.txt]Pivot'!$A$118</t>
  </si>
  <si>
    <t>[2007to13NonRetentionbyLeg&amp;SubLegal.txt]Pivot'!$A$119</t>
  </si>
  <si>
    <t>[2007to13NonRetentionbyLeg&amp;SubLegal.txt]Pivot'!$A$120</t>
  </si>
  <si>
    <t>[2007to13NonRetentionbyLeg&amp;SubLegal.txt]Pivot'!$A$121</t>
  </si>
  <si>
    <t>[2007to13NonRetentionbyLeg&amp;SubLegal.txt]Pivot'!$A$122</t>
  </si>
  <si>
    <t>[2007to13NonRetentionbyLeg&amp;SubLegal.txt]Pivot'!$A$123</t>
  </si>
  <si>
    <t>[2007to13NonRetentionbyLeg&amp;SubLegal.txt]Pivot'!$A$124</t>
  </si>
  <si>
    <t>[2007to13NonRetentionbyLeg&amp;SubLegal.txt]Pivot'!$A$125</t>
  </si>
  <si>
    <t>[2007to13NonRetentionbyLeg&amp;SubLegal.txt]Pivot'!$A$126</t>
  </si>
  <si>
    <t>[2007to13NonRetentionbyLeg&amp;SubLegal.txt]Pivot'!$A$127</t>
  </si>
  <si>
    <t>[2007to13NonRetentionbyLeg&amp;SubLegal.txt]Pivot'!$A$128</t>
  </si>
  <si>
    <t>[2007to13NonRetentionbyLeg&amp;SubLegal.txt]Pivot'!$A$129</t>
  </si>
  <si>
    <t>[2007to13NonRetentionbyLeg&amp;SubLegal.txt]Pivot'!$A$130</t>
  </si>
  <si>
    <t>[2007to13NonRetentionbyLeg&amp;SubLegal.txt]Pivot'!$A$131</t>
  </si>
  <si>
    <t>[2007to13NonRetentionbyLeg&amp;SubLegal.txt]Pivot'!$A$132</t>
  </si>
  <si>
    <t>[2007to13NonRetentionbyLeg&amp;SubLegal.txt]Pivot'!$A$133</t>
  </si>
  <si>
    <t>[2007to13NonRetentionbyLeg&amp;SubLegal.txt]Pivot'!$A$134</t>
  </si>
  <si>
    <t>[2007to13NonRetentionbyLeg&amp;SubLegal.txt]Pivot'!$A$135</t>
  </si>
  <si>
    <t>[2007to13NonRetentionbyLeg&amp;SubLegal.txt]Pivot'!$A$136</t>
  </si>
  <si>
    <t>[2007to13NonRetentionbyLeg&amp;SubLegal.txt]Pivot'!$A$137</t>
  </si>
  <si>
    <t>[2007to13NonRetentionbyLeg&amp;SubLegal.txt]Pivot'!$A$138</t>
  </si>
  <si>
    <t>[2007to13NonRetentionbyLeg&amp;SubLegal.txt]Pivot'!$A$139</t>
  </si>
  <si>
    <t>[2007to13NonRetentionbyLeg&amp;SubLegal.txt]Pivot'!$A$140</t>
  </si>
  <si>
    <t>[2007to13NonRetentionbyLeg&amp;SubLegal.txt]Pivot'!$A$141</t>
  </si>
  <si>
    <t>[2007to13NonRetentionbyLeg&amp;SubLegal.txt]Pivot'!$A$142</t>
  </si>
  <si>
    <t>[2007to13NonRetentionbyLeg&amp;SubLegal.txt]Pivot'!$A$143</t>
  </si>
  <si>
    <t>[2007to13NonRetentionbyLeg&amp;SubLegal.txt]Pivot'!$A$144</t>
  </si>
  <si>
    <t>[2007to13NonRetentionbyLeg&amp;SubLegal.txt]Pivot'!$A$145</t>
  </si>
  <si>
    <t>[2007to13NonRetentionbyLeg&amp;SubLegal.txt]Pivot'!$A$146</t>
  </si>
  <si>
    <t>[2007to13NonRetentionbyLeg&amp;SubLegal.txt]Pivot'!$A$147</t>
  </si>
  <si>
    <t>[2007to13NonRetentionbyLeg&amp;SubLegal.txt]Pivot'!$A$148</t>
  </si>
  <si>
    <t>[2007to13NonRetentionbyLeg&amp;SubLegal.txt]Pivot'!$A$149</t>
  </si>
  <si>
    <t>[2007to13NonRetentionbyLeg&amp;SubLegal.txt]Pivot'!$A$150</t>
  </si>
  <si>
    <t>[2007to13NonRetentionbyLeg&amp;SubLegal.txt]Pivot'!$A$151</t>
  </si>
  <si>
    <t>[2007to13NonRetentionbyLeg&amp;SubLegal.txt]Pivot'!$A$152</t>
  </si>
  <si>
    <t>[2007to13NonRetentionbyLeg&amp;SubLegal.txt]Pivot'!$A$153</t>
  </si>
  <si>
    <t>[2007to13NonRetentionbyLeg&amp;SubLegal.txt]Pivot'!$A$154</t>
  </si>
  <si>
    <t>[2007to13NonRetentionbyLeg&amp;SubLegal.txt]Pivot'!$A$155</t>
  </si>
  <si>
    <t>[2007to13NonRetentionbyLeg&amp;SubLegal.txt]Pivot'!$A$156</t>
  </si>
  <si>
    <t>[2007to13NonRetentionbyLeg&amp;SubLegal.txt]Pivot'!$A$157</t>
  </si>
  <si>
    <t>[2007to13NonRetentionbyLeg&amp;SubLegal.txt]Pivot'!$A$158</t>
  </si>
  <si>
    <t>[2007to13NonRetentionbyLeg&amp;SubLegal.txt]Pivot'!$A$159</t>
  </si>
  <si>
    <t>[2007to13NonRetentionbyLeg&amp;SubLegal.txt]Pivot'!$A$160</t>
  </si>
  <si>
    <t>[2007to13NonRetentionbyLeg&amp;SubLegal.txt]Pivot'!$A$161</t>
  </si>
  <si>
    <t>[2007to13NonRetentionbyLeg&amp;SubLegal.txt]Pivot'!$A$162</t>
  </si>
  <si>
    <t>[2007to13NonRetentionbyLeg&amp;SubLegal.txt]Pivot'!$A$163</t>
  </si>
  <si>
    <t>[2007to13NonRetentionbyLeg&amp;SubLegal.txt]Pivot'!$A$164</t>
  </si>
  <si>
    <t>[2007to13NonRetentionbyLeg&amp;SubLegal.txt]Pivot'!$A$165</t>
  </si>
  <si>
    <t>[2007to13NonRetentionbyLeg&amp;SubLegal.txt]Pivot'!$A$166</t>
  </si>
  <si>
    <t>[2007to13NonRetentionbyLeg&amp;SubLegal.txt]Pivot'!$A$167</t>
  </si>
  <si>
    <t>[2007to13NonRetentionbyLeg&amp;SubLegal.txt]Pivot'!$A$168</t>
  </si>
  <si>
    <t>[2007to13NonRetentionbyLeg&amp;SubLegal.txt]Pivot'!$A$169</t>
  </si>
  <si>
    <t>[2007to13NonRetentionbyLeg&amp;SubLegal.txt]Pivot'!$A$170</t>
  </si>
  <si>
    <t>[2007to13NonRetentionbyLeg&amp;SubLegal.txt]Pivot'!$A$171</t>
  </si>
  <si>
    <t>[2007to13NonRetentionbyLeg&amp;SubLegal.txt]Pivot'!$A$172</t>
  </si>
  <si>
    <t>[2007to13NonRetentionbyLeg&amp;SubLegal.txt]Pivot'!$A$173</t>
  </si>
  <si>
    <t>[2007to13NonRetentionbyLeg&amp;SubLegal.txt]Pivot'!$A$174</t>
  </si>
  <si>
    <t>[2007to13NonRetentionbyLeg&amp;SubLegal.txt]Pivot'!$A$175</t>
  </si>
  <si>
    <t>[2007to13NonRetentionbyLeg&amp;SubLegal.txt]Pivot'!$A$176</t>
  </si>
  <si>
    <t>[2007to13NonRetentionbyLeg&amp;SubLegal.txt]Pivot'!$A$177</t>
  </si>
  <si>
    <t>[2007to13NonRetentionbyLeg&amp;SubLegal.txt]Pivot'!$A$178</t>
  </si>
  <si>
    <t>[2007to13NonRetentionbyLeg&amp;SubLegal.txt]Pivot'!$A$179</t>
  </si>
  <si>
    <t>[2007to13NonRetentionbyLeg&amp;SubLegal.txt]Pivot'!$A$180</t>
  </si>
  <si>
    <t>[2007to13NonRetentionbyLeg&amp;SubLegal.txt]Pivot'!$A$181</t>
  </si>
  <si>
    <t>[2007to13NonRetentionbyLeg&amp;SubLegal.txt]Pivot'!$A$182</t>
  </si>
  <si>
    <t>[2007to13NonRetentionbyLeg&amp;SubLegal.txt]Pivot'!$A$183</t>
  </si>
  <si>
    <t>[2007to13NonRetentionbyLeg&amp;SubLegal.txt]Pivot'!$A$184</t>
  </si>
  <si>
    <t>[2007to13NonRetentionbyLeg&amp;SubLegal.txt]Pivot'!$A$185</t>
  </si>
  <si>
    <t>[2007to13NonRetentionbyLeg&amp;SubLegal.txt]Pivot'!$A$186</t>
  </si>
  <si>
    <t>[2007to13NonRetentionbyLeg&amp;SubLegal.txt]Pivot'!$A$187</t>
  </si>
  <si>
    <t>[2007to13NonRetentionbyLeg&amp;SubLegal.txt]Pivot'!$A$188</t>
  </si>
  <si>
    <t>[2007to13NonRetentionbyLeg&amp;SubLegal.txt]Pivot'!$A$189</t>
  </si>
  <si>
    <t>[2007to13NonRetentionbyLeg&amp;SubLegal.txt]Pivot'!$A$190</t>
  </si>
  <si>
    <t>[2007to13NonRetentionbyLeg&amp;SubLegal.txt]Pivot'!$A$191</t>
  </si>
  <si>
    <t>[2007to13NonRetentionbyLeg&amp;SubLegal.txt]Pivot'!$A$192</t>
  </si>
  <si>
    <t>Mark rates for non-retention fisheres are produces by running validation FRAM runs for 2007-2013 run years</t>
  </si>
  <si>
    <r>
      <t>and summarizing FRAM output</t>
    </r>
    <r>
      <rPr>
        <i/>
        <sz val="11"/>
        <color theme="1"/>
        <rFont val="Calibri"/>
        <family val="2"/>
        <scheme val="minor"/>
      </rPr>
      <t xml:space="preserve"> from file "YEAR</t>
    </r>
    <r>
      <rPr>
        <sz val="11"/>
        <color theme="1"/>
        <rFont val="Calibri"/>
        <family val="2"/>
        <scheme val="minor"/>
      </rPr>
      <t>NonRetention.txt"</t>
    </r>
  </si>
  <si>
    <t>Mrkd NR1</t>
  </si>
  <si>
    <t>MrkNR2</t>
  </si>
  <si>
    <t>Sum of Mrkd NR1</t>
  </si>
  <si>
    <t>Sum of MrkNR2</t>
  </si>
  <si>
    <t>MArKED</t>
  </si>
  <si>
    <t>Sum of Mrkd NR2</t>
  </si>
  <si>
    <t>Avg</t>
  </si>
  <si>
    <t>NR2</t>
  </si>
  <si>
    <t>NR1</t>
  </si>
  <si>
    <t>marked</t>
  </si>
  <si>
    <t>Sum of CNRInput1</t>
  </si>
  <si>
    <t>Total Sum of CNRInput1</t>
  </si>
  <si>
    <t>Total Sum of CNRInput2</t>
  </si>
  <si>
    <t>Sum of CNRInput2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</si>
</sst>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4" fontId="0" fillId="3" borderId="0" xfId="0" applyNumberFormat="1" applyFill="1"/>
    <xf numFmtId="1" fontId="0" fillId="2" borderId="0" xfId="0" applyNumberFormat="1" applyFill="1"/>
    <xf numFmtId="0" fontId="2" fillId="4" borderId="1" xfId="1" applyFont="1" applyFill="1" applyBorder="1" applyAlignment="1">
      <alignment horizontal="center"/>
    </xf>
    <xf numFmtId="0" fontId="2" fillId="0" borderId="2" xfId="1" applyFont="1" applyFill="1" applyBorder="1" applyAlignment="1"/>
    <xf numFmtId="0" fontId="2" fillId="0" borderId="2" xfId="1" applyFont="1" applyFill="1" applyBorder="1" applyAlignment="1">
      <alignment horizontal="right"/>
    </xf>
    <xf numFmtId="166" fontId="0" fillId="5" borderId="0" xfId="0" applyNumberFormat="1" applyFill="1" applyAlignment="1">
      <alignment horizontal="center"/>
    </xf>
    <xf numFmtId="164" fontId="0" fillId="3" borderId="3" xfId="0" applyNumberFormat="1" applyFill="1" applyBorder="1"/>
    <xf numFmtId="1" fontId="0" fillId="3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0" fontId="2" fillId="4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4" fillId="0" borderId="0" xfId="0" applyFont="1"/>
    <xf numFmtId="0" fontId="4" fillId="2" borderId="0" xfId="0" applyFont="1" applyFill="1"/>
    <xf numFmtId="0" fontId="2" fillId="8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right" wrapText="1"/>
    </xf>
    <xf numFmtId="1" fontId="2" fillId="0" borderId="2" xfId="2" applyNumberFormat="1" applyFont="1" applyFill="1" applyBorder="1" applyAlignment="1">
      <alignment horizontal="right" wrapText="1"/>
    </xf>
    <xf numFmtId="1" fontId="8" fillId="0" borderId="2" xfId="2" applyNumberFormat="1" applyFont="1" applyFill="1" applyBorder="1" applyAlignment="1">
      <alignment horizontal="right" wrapText="1"/>
    </xf>
    <xf numFmtId="1" fontId="4" fillId="0" borderId="0" xfId="0" applyNumberFormat="1" applyFont="1"/>
  </cellXfs>
  <cellStyles count="3">
    <cellStyle name="Normal" xfId="0" builtinId="0"/>
    <cellStyle name="Normal_CalibrationInput" xfId="2" xr:uid="{C9B87C8A-CC5B-45E8-8265-37586A649E6A}"/>
    <cellStyle name="Normal_Sheet9" xfId="1" xr:uid="{4A661532-AF7D-49FB-BDBC-E4988F980DDD}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7_14BPLandedbyMRandTS1103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pbsfp1\ctc_files$\Data\Working%20Data\Chinook%20Technical%20Committee\02_03\Calibration\Input%20files\FRLPRD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U"/>
      <sheetName val="valid_2020_base_period_catches"/>
      <sheetName val="CalibrationInput"/>
      <sheetName val="Summary"/>
      <sheetName val="Sheet4"/>
      <sheetName val="Landed+MR"/>
      <sheetName val="SummaryofCatch&amp;MR"/>
      <sheetName val="MR_Testing"/>
      <sheetName val="MR from Valid Rd 6"/>
      <sheetName val="Valid_data_Pivot Rd 7"/>
      <sheetName val="Valid_data"/>
      <sheetName val="MR RMIS"/>
      <sheetName val="RMIS_CS"/>
      <sheetName val="VTR&amp;Test"/>
      <sheetName val="MR Sources"/>
      <sheetName val="Impute WNC in GH N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_first"/>
      <sheetName val="Age3+4vs.5"/>
      <sheetName val="AGE3VS4"/>
      <sheetName val="AGE3+4VSAGE5"/>
      <sheetName val="FRL2000"/>
      <sheetName val="Current"/>
      <sheetName val="BROOD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138.705342361114" createdVersion="6" refreshedVersion="6" minRefreshableVersion="3" recordCount="192" xr:uid="{EFB345C3-BDA8-486C-89ED-3AB910328E99}">
  <cacheSource type="worksheet">
    <worksheetSource ref="A3:S195" sheet="NR from Dan "/>
  </cacheSource>
  <cacheFields count="19">
    <cacheField name="LU" numFmtId="0">
      <sharedItems/>
    </cacheField>
    <cacheField name="RunYear" numFmtId="0">
      <sharedItems containsSemiMixedTypes="0" containsString="0" containsNumber="1" containsInteger="1" minValue="2007" maxValue="2013" count="7">
        <n v="2007"/>
        <n v="2008"/>
        <n v="2009"/>
        <n v="2010"/>
        <n v="2011"/>
        <n v="2012"/>
        <n v="2013"/>
      </sharedItems>
    </cacheField>
    <cacheField name="FisheryID" numFmtId="0">
      <sharedItems containsSemiMixedTypes="0" containsString="0" containsNumber="1" containsInteger="1" minValue="1" maxValue="64" count="22">
        <n v="1"/>
        <n v="2"/>
        <n v="4"/>
        <n v="5"/>
        <n v="6"/>
        <n v="7"/>
        <n v="8"/>
        <n v="9"/>
        <n v="10"/>
        <n v="11"/>
        <n v="13"/>
        <n v="14"/>
        <n v="15"/>
        <n v="36"/>
        <n v="37"/>
        <n v="42"/>
        <n v="45"/>
        <n v="53"/>
        <n v="54"/>
        <n v="56"/>
        <n v="57"/>
        <n v="64"/>
      </sharedItems>
    </cacheField>
    <cacheField name="TimeStep" numFmtId="0">
      <sharedItems containsSemiMixedTypes="0" containsString="0" containsNumber="1" containsInteger="1" minValue="1" maxValue="3" count="3">
        <n v="3"/>
        <n v="1"/>
        <n v="2"/>
      </sharedItems>
    </cacheField>
    <cacheField name="NonRetentionFlag" numFmtId="0">
      <sharedItems containsSemiMixedTypes="0" containsString="0" containsNumber="1" containsInteger="1" minValue="3" maxValue="4"/>
    </cacheField>
    <cacheField name="CNRInput1" numFmtId="0">
      <sharedItems containsSemiMixedTypes="0" containsString="0" containsNumber="1" minValue="0" maxValue="61610"/>
    </cacheField>
    <cacheField name="CNRInput2" numFmtId="0">
      <sharedItems containsSemiMixedTypes="0" containsString="0" containsNumber="1" containsInteger="1" minValue="0" maxValue="40802"/>
    </cacheField>
    <cacheField name="CNRInput3" numFmtId="0">
      <sharedItems containsSemiMixedTypes="0" containsString="0" containsNumber="1" containsInteger="1" minValue="0" maxValue="0"/>
    </cacheField>
    <cacheField name="CNRInput4" numFmtId="0">
      <sharedItems containsSemiMixedTypes="0" containsString="0" containsNumber="1" containsInteger="1" minValue="0" maxValue="0"/>
    </cacheField>
    <cacheField name="Year" numFmtId="0">
      <sharedItems containsSemiMixedTypes="0" containsString="0" containsNumber="1" containsInteger="1" minValue="2007" maxValue="2013"/>
    </cacheField>
    <cacheField name="FisheryName" numFmtId="0">
      <sharedItems/>
    </cacheField>
    <cacheField name="MR L" numFmtId="164">
      <sharedItems containsSemiMixedTypes="0" containsString="0" containsNumber="1" minValue="0" maxValue="0.95575818483649222"/>
    </cacheField>
    <cacheField name="MR S" numFmtId="164">
      <sharedItems containsMixedTypes="1" containsNumber="1" minValue="0" maxValue="0.96059789685481611"/>
    </cacheField>
    <cacheField name="Leg" numFmtId="1">
      <sharedItems containsMixedTypes="1" containsNumber="1" minValue="2.5500000000000007" maxValue="61610.000000000058"/>
    </cacheField>
    <cacheField name="Sub" numFmtId="1">
      <sharedItems containsMixedTypes="1" containsNumber="1" minValue="0" maxValue="40802.000000000015"/>
    </cacheField>
    <cacheField name="Diff" numFmtId="1">
      <sharedItems containsMixedTypes="1" containsNumber="1" minValue="-4.992585269292249E-5" maxValue="20615.000000000004"/>
    </cacheField>
    <cacheField name="Mrkd NR1" numFmtId="1">
      <sharedItems containsSemiMixedTypes="0" containsString="0" containsNumber="1" minValue="0" maxValue="16644.188927146934"/>
    </cacheField>
    <cacheField name="MrkNR2" numFmtId="1">
      <sharedItems containsSemiMixedTypes="0" containsString="0" containsNumber="1" minValue="0" maxValue="12996.650992580231"/>
    </cacheField>
    <cacheField name="Source for M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2007-1-3"/>
    <x v="0"/>
    <x v="0"/>
    <x v="0"/>
    <n v="3"/>
    <n v="39746"/>
    <n v="26322"/>
    <n v="0"/>
    <n v="0"/>
    <n v="2007"/>
    <s v="SEAK Troll"/>
    <n v="3.2966581623637636E-2"/>
    <n v="7.4391874665439908E-2"/>
    <n v="39746.000000000015"/>
    <n v="26321.999999999985"/>
    <n v="0"/>
    <n v="1310.2897532131014"/>
    <n v="1958.1429249437092"/>
    <s v="[2007to13NonRetentionbyLeg&amp;SubLegal.txt]Pivot'!$A$1"/>
  </r>
  <r>
    <s v="2008-1-3"/>
    <x v="1"/>
    <x v="0"/>
    <x v="0"/>
    <n v="3"/>
    <n v="48859"/>
    <n v="32357"/>
    <n v="0"/>
    <n v="0"/>
    <n v="2008"/>
    <s v="SEAK Troll"/>
    <n v="8.6503219063685355E-2"/>
    <n v="0.13229367472662421"/>
    <n v="48858.999999999978"/>
    <n v="32357.000000000022"/>
    <n v="0"/>
    <n v="4226.4607802326027"/>
    <n v="4280.6264331293796"/>
    <s v="[2007to13NonRetentionbyLeg&amp;SubLegal.txt]Pivot'!$A$2"/>
  </r>
  <r>
    <s v="2009-1-3"/>
    <x v="2"/>
    <x v="0"/>
    <x v="0"/>
    <n v="3"/>
    <n v="47245"/>
    <n v="31289"/>
    <n v="0"/>
    <n v="0"/>
    <n v="2009"/>
    <s v="SEAK Troll"/>
    <n v="0.2141530222834668"/>
    <n v="0.20972882417864572"/>
    <n v="47245.000000000029"/>
    <n v="31288.999999999971"/>
    <n v="0"/>
    <n v="10117.659537782389"/>
    <n v="6562.2051797256463"/>
    <s v="[2007to13NonRetentionbyLeg&amp;SubLegal.txt]Pivot'!$A$3"/>
  </r>
  <r>
    <s v="2010-1-3"/>
    <x v="3"/>
    <x v="0"/>
    <x v="0"/>
    <n v="3"/>
    <n v="51776"/>
    <n v="34289"/>
    <n v="0"/>
    <n v="0"/>
    <n v="2010"/>
    <s v="SEAK Troll"/>
    <n v="0.20521981073128434"/>
    <n v="0.23098243851559935"/>
    <n v="51776"/>
    <n v="34288.999999999978"/>
    <n v="0"/>
    <n v="10625.460920422978"/>
    <n v="7920.1568342613864"/>
    <s v="[2007to13NonRetentionbyLeg&amp;SubLegal.txt]Pivot'!$A$4"/>
  </r>
  <r>
    <s v="2011-1-3"/>
    <x v="4"/>
    <x v="0"/>
    <x v="0"/>
    <n v="3"/>
    <n v="39422"/>
    <n v="26108"/>
    <n v="0"/>
    <n v="0"/>
    <n v="2011"/>
    <s v="SEAK Troll"/>
    <n v="0.2416513000727035"/>
    <n v="0.28217642504712792"/>
    <n v="39421.999999999993"/>
    <n v="26108.000000000022"/>
    <n v="0"/>
    <n v="9526.3775514661174"/>
    <n v="7367.0621051304161"/>
    <s v="[2007to13NonRetentionbyLeg&amp;SubLegal.txt]Pivot'!$A$5"/>
  </r>
  <r>
    <s v="2012-1-3"/>
    <x v="5"/>
    <x v="0"/>
    <x v="0"/>
    <n v="3"/>
    <n v="26406"/>
    <n v="17488"/>
    <n v="0"/>
    <n v="0"/>
    <n v="2012"/>
    <s v="SEAK Troll"/>
    <n v="0.26162854230364463"/>
    <n v="0.33795243751241627"/>
    <n v="26405.999999999985"/>
    <n v="17487.999999999993"/>
    <n v="0"/>
    <n v="6908.5632880700405"/>
    <n v="5910.112227217136"/>
    <s v="[2007to13NonRetentionbyLeg&amp;SubLegal.txt]Pivot'!$A$6"/>
  </r>
  <r>
    <s v="2013-1-3"/>
    <x v="6"/>
    <x v="0"/>
    <x v="0"/>
    <n v="3"/>
    <n v="61610"/>
    <n v="40802"/>
    <n v="0"/>
    <n v="0"/>
    <n v="2013"/>
    <s v="SEAK Troll"/>
    <n v="0.27015401602251149"/>
    <n v="0.31852975326161048"/>
    <n v="61610.000000000058"/>
    <n v="40802.000000000015"/>
    <n v="0"/>
    <n v="16644.188927146934"/>
    <n v="12996.650992580231"/>
    <s v="[2007to13NonRetentionbyLeg&amp;SubLegal.txt]Pivot'!$A$7"/>
  </r>
  <r>
    <s v="2007-2-3"/>
    <x v="0"/>
    <x v="1"/>
    <x v="0"/>
    <n v="3"/>
    <n v="7763"/>
    <n v="20615"/>
    <n v="0"/>
    <n v="0"/>
    <n v="2007"/>
    <s v="SEAK Net"/>
    <n v="3.6628414266482175E-2"/>
    <n v="3.6628414266482175E-2"/>
    <n v="7762.9999999999973"/>
    <n v="0"/>
    <n v="20615.000000000004"/>
    <n v="284.34637995070113"/>
    <n v="755.09476010353001"/>
    <s v="[2007to13NonRetentionbyLeg&amp;SubLegal.txt]Pivot'!$A$8"/>
  </r>
  <r>
    <s v="2008-2-3"/>
    <x v="1"/>
    <x v="1"/>
    <x v="0"/>
    <n v="3"/>
    <n v="95"/>
    <n v="252"/>
    <n v="0"/>
    <n v="0"/>
    <n v="2008"/>
    <s v="SEAK Net"/>
    <n v="9.7659144017961816E-2"/>
    <n v="9.7659144017961816E-2"/>
    <n v="94.999999999999901"/>
    <n v="0"/>
    <n v="252.00000000000011"/>
    <n v="9.2776186817063717"/>
    <n v="24.610104292526376"/>
    <s v="[2007to13NonRetentionbyLeg&amp;SubLegal.txt]Pivot'!$A$9"/>
  </r>
  <r>
    <s v="2009-2-3"/>
    <x v="2"/>
    <x v="1"/>
    <x v="0"/>
    <n v="3"/>
    <n v="0"/>
    <n v="0"/>
    <n v="0"/>
    <n v="0"/>
    <n v="2009"/>
    <s v="SEAK Net"/>
    <n v="0"/>
    <n v="0"/>
    <e v="#N/A"/>
    <e v="#N/A"/>
    <e v="#N/A"/>
    <n v="0"/>
    <n v="0"/>
    <s v="[2007to13NonRetentionbyLeg&amp;SubLegal.txt]Pivot'!$A$10"/>
  </r>
  <r>
    <s v="2010-2-3"/>
    <x v="3"/>
    <x v="1"/>
    <x v="0"/>
    <n v="3"/>
    <n v="85"/>
    <n v="226"/>
    <n v="0"/>
    <n v="0"/>
    <n v="2010"/>
    <s v="SEAK Net"/>
    <n v="0.19659832730392224"/>
    <n v="0.19659832730392224"/>
    <n v="85"/>
    <n v="0"/>
    <n v="226"/>
    <n v="16.71085782083339"/>
    <n v="44.431221970686423"/>
    <s v="[2007to13NonRetentionbyLeg&amp;SubLegal.txt]Pivot'!$A$11"/>
  </r>
  <r>
    <s v="2011-2-3"/>
    <x v="4"/>
    <x v="1"/>
    <x v="0"/>
    <n v="3"/>
    <n v="474"/>
    <n v="1258"/>
    <n v="0"/>
    <n v="0"/>
    <n v="2011"/>
    <s v="SEAK Net"/>
    <n v="0.1434253720633839"/>
    <n v="0.1434253720633839"/>
    <n v="474.00000000000017"/>
    <n v="0"/>
    <n v="1257.9999999999998"/>
    <n v="67.983626358043978"/>
    <n v="180.42911805573695"/>
    <s v="[2007to13NonRetentionbyLeg&amp;SubLegal.txt]Pivot'!$A$12"/>
  </r>
  <r>
    <s v="2012-2-3"/>
    <x v="5"/>
    <x v="1"/>
    <x v="0"/>
    <n v="3"/>
    <n v="2503"/>
    <n v="6646"/>
    <n v="0"/>
    <n v="0"/>
    <n v="2012"/>
    <s v="SEAK Net"/>
    <n v="0.20064917683620809"/>
    <n v="0.20064917683620809"/>
    <n v="2503"/>
    <n v="0"/>
    <n v="6646"/>
    <n v="502.22488962102886"/>
    <n v="1333.5144292534389"/>
    <s v="[2007to13NonRetentionbyLeg&amp;SubLegal.txt]Pivot'!$A$13"/>
  </r>
  <r>
    <s v="2013-2-3"/>
    <x v="6"/>
    <x v="1"/>
    <x v="0"/>
    <n v="3"/>
    <n v="5587"/>
    <n v="14838"/>
    <n v="0"/>
    <n v="0"/>
    <n v="2013"/>
    <s v="SEAK Net"/>
    <n v="0.24067573166499037"/>
    <n v="0.24067573166499037"/>
    <n v="5586.9999999999982"/>
    <n v="0"/>
    <n v="14838.000000000002"/>
    <n v="1344.6553128123012"/>
    <n v="3571.1465064451272"/>
    <s v="[2007to13NonRetentionbyLeg&amp;SubLegal.txt]Pivot'!$A$14"/>
  </r>
  <r>
    <s v="2007-4-3"/>
    <x v="0"/>
    <x v="2"/>
    <x v="0"/>
    <n v="3"/>
    <n v="14840"/>
    <n v="0"/>
    <n v="0"/>
    <n v="0"/>
    <n v="2007"/>
    <s v="N/C BC Net"/>
    <n v="0.13708657684956493"/>
    <e v="#DIV/0!"/>
    <n v="14840.000000000002"/>
    <n v="0"/>
    <n v="0"/>
    <n v="2034.3648004475435"/>
    <n v="0"/>
    <s v="[2007to13NonRetentionbyLeg&amp;SubLegal.txt]Pivot'!$A$15"/>
  </r>
  <r>
    <s v="2008-4-3"/>
    <x v="1"/>
    <x v="2"/>
    <x v="0"/>
    <n v="3"/>
    <n v="351"/>
    <n v="0"/>
    <n v="0"/>
    <n v="0"/>
    <n v="2008"/>
    <s v="N/C BC Net"/>
    <n v="0.14965190580400353"/>
    <e v="#DIV/0!"/>
    <n v="350.99999999999994"/>
    <n v="0"/>
    <n v="0"/>
    <n v="52.52781893720524"/>
    <n v="0"/>
    <s v="[2007to13NonRetentionbyLeg&amp;SubLegal.txt]Pivot'!$A$16"/>
  </r>
  <r>
    <s v="2009-4-3"/>
    <x v="2"/>
    <x v="2"/>
    <x v="0"/>
    <n v="3"/>
    <n v="2695.8617085705082"/>
    <n v="0"/>
    <n v="0"/>
    <n v="0"/>
    <n v="2009"/>
    <s v="N/C BC Net"/>
    <n v="0.2467626229199921"/>
    <e v="#DIV/0!"/>
    <n v="2695.8617000000004"/>
    <n v="0"/>
    <n v="8.5705078163300641E-6"/>
    <n v="665.23790623642992"/>
    <n v="0"/>
    <s v="[2007to13NonRetentionbyLeg&amp;SubLegal.txt]Pivot'!$A$17"/>
  </r>
  <r>
    <s v="2010-4-3"/>
    <x v="3"/>
    <x v="2"/>
    <x v="0"/>
    <n v="3"/>
    <n v="672.52470432181462"/>
    <n v="0"/>
    <n v="0"/>
    <n v="0"/>
    <n v="2010"/>
    <s v="N/C BC Net"/>
    <n v="0.23244906690074396"/>
    <e v="#DIV/0!"/>
    <n v="672.52469999999971"/>
    <n v="0"/>
    <n v="4.3218149130552774E-6"/>
    <n v="156.32773998730454"/>
    <n v="0"/>
    <s v="[2007to13NonRetentionbyLeg&amp;SubLegal.txt]Pivot'!$A$18"/>
  </r>
  <r>
    <s v="2011-4-3"/>
    <x v="4"/>
    <x v="2"/>
    <x v="0"/>
    <n v="3"/>
    <n v="4360.9079409896794"/>
    <n v="0"/>
    <n v="0"/>
    <n v="0"/>
    <n v="2011"/>
    <s v="N/C BC Net"/>
    <n v="0.26691842952067885"/>
    <e v="#DIV/0!"/>
    <n v="4360.907900000002"/>
    <n v="0"/>
    <n v="4.0989677472680341E-5"/>
    <n v="1164.0066988932224"/>
    <n v="0"/>
    <s v="[2007to13NonRetentionbyLeg&amp;SubLegal.txt]Pivot'!$A$19"/>
  </r>
  <r>
    <s v="2012-4-3"/>
    <x v="5"/>
    <x v="2"/>
    <x v="0"/>
    <n v="3"/>
    <n v="2289.1071286095121"/>
    <n v="0"/>
    <n v="0"/>
    <n v="0"/>
    <n v="2012"/>
    <s v="N/C BC Net"/>
    <n v="0.31502305192427327"/>
    <e v="#DIV/0!"/>
    <n v="2289.1070999999984"/>
    <n v="0"/>
    <n v="2.8609513719857205E-5"/>
    <n v="721.12151383617845"/>
    <n v="0"/>
    <s v="[2007to13NonRetentionbyLeg&amp;SubLegal.txt]Pivot'!$A$20"/>
  </r>
  <r>
    <s v="2013-4-3"/>
    <x v="6"/>
    <x v="2"/>
    <x v="0"/>
    <n v="3"/>
    <n v="4532.5286812379427"/>
    <n v="0"/>
    <n v="0"/>
    <n v="0"/>
    <n v="2013"/>
    <s v="N/C BC Net"/>
    <n v="0.31565182883802961"/>
    <e v="#DIV/0!"/>
    <n v="4532.5286999999989"/>
    <n v="0"/>
    <n v="-1.8762056242849212E-5"/>
    <n v="1430.7009674935791"/>
    <n v="0"/>
    <s v="[2007to13NonRetentionbyLeg&amp;SubLegal.txt]Pivot'!$A$21"/>
  </r>
  <r>
    <s v="2009-5-3"/>
    <x v="2"/>
    <x v="3"/>
    <x v="0"/>
    <n v="3"/>
    <n v="2.5499999999999998"/>
    <n v="0"/>
    <n v="0"/>
    <n v="0"/>
    <n v="2009"/>
    <s v="WCVI Net"/>
    <n v="0.38297154309523357"/>
    <e v="#DIV/0!"/>
    <n v="2.5500000000000007"/>
    <n v="0"/>
    <n v="0"/>
    <n v="0.97657743489284554"/>
    <n v="0"/>
    <s v="[2007to13NonRetentionbyLeg&amp;SubLegal.txt]Pivot'!$A$22"/>
  </r>
  <r>
    <s v="2010-5-3"/>
    <x v="3"/>
    <x v="3"/>
    <x v="0"/>
    <n v="3"/>
    <n v="17.5"/>
    <n v="0"/>
    <n v="0"/>
    <n v="0"/>
    <n v="2010"/>
    <s v="WCVI Net"/>
    <n v="0.38665782640580415"/>
    <e v="#DIV/0!"/>
    <n v="17.5"/>
    <n v="0"/>
    <n v="0"/>
    <n v="6.766511962101573"/>
    <n v="0"/>
    <s v="[2007to13NonRetentionbyLeg&amp;SubLegal.txt]Pivot'!$A$23"/>
  </r>
  <r>
    <s v="2011-5-3"/>
    <x v="4"/>
    <x v="3"/>
    <x v="0"/>
    <n v="3"/>
    <n v="0"/>
    <n v="0"/>
    <n v="0"/>
    <n v="0"/>
    <n v="2011"/>
    <s v="WCVI Net"/>
    <n v="0"/>
    <n v="0"/>
    <e v="#N/A"/>
    <e v="#N/A"/>
    <e v="#N/A"/>
    <n v="0"/>
    <n v="0"/>
    <s v="[2007to13NonRetentionbyLeg&amp;SubLegal.txt]Pivot'!$A$24"/>
  </r>
  <r>
    <s v="2012-5-3"/>
    <x v="5"/>
    <x v="3"/>
    <x v="0"/>
    <n v="3"/>
    <n v="0"/>
    <n v="0"/>
    <n v="0"/>
    <n v="0"/>
    <n v="2012"/>
    <s v="WCVI Net"/>
    <n v="0"/>
    <n v="0"/>
    <e v="#N/A"/>
    <e v="#N/A"/>
    <e v="#N/A"/>
    <n v="0"/>
    <n v="0"/>
    <s v="[2007to13NonRetentionbyLeg&amp;SubLegal.txt]Pivot'!$A$25"/>
  </r>
  <r>
    <s v="2013-5-3"/>
    <x v="6"/>
    <x v="3"/>
    <x v="0"/>
    <n v="3"/>
    <n v="0"/>
    <n v="0"/>
    <n v="0"/>
    <n v="0"/>
    <n v="2013"/>
    <s v="WCVI Net"/>
    <n v="0"/>
    <n v="0"/>
    <e v="#N/A"/>
    <e v="#N/A"/>
    <e v="#N/A"/>
    <n v="0"/>
    <n v="0"/>
    <s v="[2007to13NonRetentionbyLeg&amp;SubLegal.txt]Pivot'!$A$26"/>
  </r>
  <r>
    <s v="2007-6-3"/>
    <x v="0"/>
    <x v="4"/>
    <x v="0"/>
    <n v="3"/>
    <n v="37"/>
    <n v="0"/>
    <n v="0"/>
    <n v="0"/>
    <n v="2007"/>
    <s v="GeoStr Net"/>
    <n v="0.12183896251122726"/>
    <e v="#DIV/0!"/>
    <n v="36.999999999999993"/>
    <n v="0"/>
    <n v="0"/>
    <n v="4.5080416129154086"/>
    <n v="0"/>
    <s v="[2007to13NonRetentionbyLeg&amp;SubLegal.txt]Pivot'!$A$27"/>
  </r>
  <r>
    <s v="2008-6-3"/>
    <x v="1"/>
    <x v="4"/>
    <x v="0"/>
    <n v="3"/>
    <n v="51"/>
    <n v="0"/>
    <n v="0"/>
    <n v="0"/>
    <n v="2008"/>
    <s v="GeoStr Net"/>
    <n v="0.106742725549586"/>
    <e v="#DIV/0!"/>
    <n v="50.999999999999979"/>
    <n v="0"/>
    <n v="0"/>
    <n v="5.4438790030288855"/>
    <n v="0"/>
    <s v="[2007to13NonRetentionbyLeg&amp;SubLegal.txt]Pivot'!$A$28"/>
  </r>
  <r>
    <s v="2009-6-3"/>
    <x v="2"/>
    <x v="4"/>
    <x v="0"/>
    <n v="3"/>
    <n v="758"/>
    <n v="0"/>
    <n v="0"/>
    <n v="0"/>
    <n v="2009"/>
    <s v="GeoStr Net"/>
    <n v="0.11432946560966289"/>
    <e v="#DIV/0!"/>
    <n v="758.00000000000034"/>
    <n v="0"/>
    <n v="0"/>
    <n v="86.661734932124475"/>
    <n v="0"/>
    <s v="[2007to13NonRetentionbyLeg&amp;SubLegal.txt]Pivot'!$A$29"/>
  </r>
  <r>
    <s v="2010-6-3"/>
    <x v="3"/>
    <x v="4"/>
    <x v="0"/>
    <n v="3"/>
    <n v="2695"/>
    <n v="0"/>
    <n v="0"/>
    <n v="0"/>
    <n v="2010"/>
    <s v="GeoStr Net"/>
    <n v="0.11967256496753265"/>
    <e v="#DIV/0!"/>
    <n v="2694.9999999999991"/>
    <n v="0"/>
    <n v="0"/>
    <n v="322.51756258750049"/>
    <n v="0"/>
    <s v="[2007to13NonRetentionbyLeg&amp;SubLegal.txt]Pivot'!$A$30"/>
  </r>
  <r>
    <s v="2011-6-3"/>
    <x v="4"/>
    <x v="4"/>
    <x v="0"/>
    <n v="3"/>
    <n v="2180"/>
    <n v="0"/>
    <n v="0"/>
    <n v="0"/>
    <n v="2011"/>
    <s v="GeoStr Net"/>
    <n v="0.12865802834281079"/>
    <e v="#DIV/0!"/>
    <n v="2179.9999999999991"/>
    <n v="0"/>
    <n v="0"/>
    <n v="280.47450178732754"/>
    <n v="0"/>
    <s v="[2007to13NonRetentionbyLeg&amp;SubLegal.txt]Pivot'!$A$31"/>
  </r>
  <r>
    <s v="2012-6-3"/>
    <x v="5"/>
    <x v="4"/>
    <x v="0"/>
    <n v="3"/>
    <n v="27"/>
    <n v="0"/>
    <n v="0"/>
    <n v="0"/>
    <n v="2012"/>
    <s v="GeoStr Net"/>
    <n v="0.18791786533568514"/>
    <e v="#DIV/0!"/>
    <n v="27.000000000000011"/>
    <n v="0"/>
    <n v="0"/>
    <n v="5.0737823640634989"/>
    <n v="0"/>
    <s v="[2007to13NonRetentionbyLeg&amp;SubLegal.txt]Pivot'!$A$32"/>
  </r>
  <r>
    <s v="2013-6-3"/>
    <x v="6"/>
    <x v="4"/>
    <x v="0"/>
    <n v="3"/>
    <n v="431"/>
    <n v="0"/>
    <n v="0"/>
    <n v="0"/>
    <n v="2013"/>
    <s v="GeoStr Net"/>
    <n v="0.17842807084036461"/>
    <e v="#DIV/0!"/>
    <n v="431.00000000000017"/>
    <n v="0"/>
    <n v="0"/>
    <n v="76.902498532197143"/>
    <n v="0"/>
    <s v="[2007to13NonRetentionbyLeg&amp;SubLegal.txt]Pivot'!$A$33"/>
  </r>
  <r>
    <s v="2007-7-3"/>
    <x v="0"/>
    <x v="5"/>
    <x v="0"/>
    <n v="3"/>
    <n v="254"/>
    <n v="0"/>
    <n v="0"/>
    <n v="0"/>
    <n v="2007"/>
    <s v="BC JDF Net"/>
    <n v="0.21444249805205859"/>
    <e v="#DIV/0!"/>
    <n v="254"/>
    <n v="0"/>
    <n v="0"/>
    <n v="54.468394505222882"/>
    <n v="0"/>
    <s v="[2007to13NonRetentionbyLeg&amp;SubLegal.txt]Pivot'!$A$34"/>
  </r>
  <r>
    <s v="2008-7-3"/>
    <x v="1"/>
    <x v="5"/>
    <x v="0"/>
    <n v="3"/>
    <n v="172"/>
    <n v="0"/>
    <n v="0"/>
    <n v="0"/>
    <n v="2008"/>
    <s v="BC JDF Net"/>
    <n v="0.17560631223534862"/>
    <e v="#DIV/0!"/>
    <n v="171.99999999999997"/>
    <n v="0"/>
    <n v="0"/>
    <n v="30.204285704479961"/>
    <n v="0"/>
    <s v="[2007to13NonRetentionbyLeg&amp;SubLegal.txt]Pivot'!$A$35"/>
  </r>
  <r>
    <s v="2009-7-3"/>
    <x v="2"/>
    <x v="5"/>
    <x v="0"/>
    <n v="3"/>
    <n v="0"/>
    <n v="0"/>
    <n v="0"/>
    <n v="0"/>
    <n v="2009"/>
    <s v="BC JDF Net"/>
    <n v="0"/>
    <n v="0"/>
    <e v="#N/A"/>
    <e v="#N/A"/>
    <e v="#N/A"/>
    <n v="0"/>
    <n v="0"/>
    <s v="[2007to13NonRetentionbyLeg&amp;SubLegal.txt]Pivot'!$A$36"/>
  </r>
  <r>
    <s v="2010-7-3"/>
    <x v="3"/>
    <x v="5"/>
    <x v="0"/>
    <n v="3"/>
    <n v="0"/>
    <n v="0"/>
    <n v="0"/>
    <n v="0"/>
    <n v="2010"/>
    <s v="BC JDF Net"/>
    <n v="0"/>
    <n v="0"/>
    <e v="#N/A"/>
    <e v="#N/A"/>
    <e v="#N/A"/>
    <n v="0"/>
    <n v="0"/>
    <s v="[2007to13NonRetentionbyLeg&amp;SubLegal.txt]Pivot'!$A$37"/>
  </r>
  <r>
    <s v="2011-7-3"/>
    <x v="4"/>
    <x v="5"/>
    <x v="0"/>
    <n v="3"/>
    <n v="0"/>
    <n v="0"/>
    <n v="0"/>
    <n v="0"/>
    <n v="2011"/>
    <s v="BC JDF Net"/>
    <n v="0"/>
    <n v="0"/>
    <e v="#N/A"/>
    <e v="#N/A"/>
    <e v="#N/A"/>
    <n v="0"/>
    <n v="0"/>
    <s v="[2007to13NonRetentionbyLeg&amp;SubLegal.txt]Pivot'!$A$38"/>
  </r>
  <r>
    <s v="2012-7-3"/>
    <x v="5"/>
    <x v="5"/>
    <x v="0"/>
    <n v="3"/>
    <n v="0"/>
    <n v="0"/>
    <n v="0"/>
    <n v="0"/>
    <n v="2012"/>
    <s v="BC JDF Net"/>
    <n v="0"/>
    <n v="0"/>
    <e v="#N/A"/>
    <e v="#N/A"/>
    <e v="#N/A"/>
    <n v="0"/>
    <n v="0"/>
    <s v="[2007to13NonRetentionbyLeg&amp;SubLegal.txt]Pivot'!$A$39"/>
  </r>
  <r>
    <s v="2013-7-3"/>
    <x v="6"/>
    <x v="5"/>
    <x v="0"/>
    <n v="3"/>
    <n v="0"/>
    <n v="0"/>
    <n v="0"/>
    <n v="0"/>
    <n v="2013"/>
    <s v="BC JDF Net"/>
    <n v="0"/>
    <n v="0"/>
    <e v="#N/A"/>
    <e v="#N/A"/>
    <e v="#N/A"/>
    <n v="0"/>
    <n v="0"/>
    <s v="[2007to13NonRetentionbyLeg&amp;SubLegal.txt]Pivot'!$A$40"/>
  </r>
  <r>
    <s v="2007-8-3"/>
    <x v="0"/>
    <x v="6"/>
    <x v="0"/>
    <n v="3"/>
    <n v="35527"/>
    <n v="0"/>
    <n v="0"/>
    <n v="0"/>
    <n v="2007"/>
    <s v="BCOutSport"/>
    <n v="2.6038252742054405E-2"/>
    <e v="#DIV/0!"/>
    <n v="35527.000000000044"/>
    <n v="0"/>
    <n v="0"/>
    <n v="925.06100516696688"/>
    <n v="0"/>
    <s v="[2007to13NonRetentionbyLeg&amp;SubLegal.txt]Pivot'!$A$41"/>
  </r>
  <r>
    <s v="2008-8-3"/>
    <x v="1"/>
    <x v="6"/>
    <x v="0"/>
    <n v="3"/>
    <n v="10649"/>
    <n v="0"/>
    <n v="0"/>
    <n v="0"/>
    <n v="2008"/>
    <s v="BCOutSport"/>
    <n v="4.8544364304134335E-2"/>
    <e v="#DIV/0!"/>
    <n v="10649"/>
    <n v="0"/>
    <n v="0"/>
    <n v="516.94893547472657"/>
    <n v="0"/>
    <s v="[2007to13NonRetentionbyLeg&amp;SubLegal.txt]Pivot'!$A$42"/>
  </r>
  <r>
    <s v="2009-8-3"/>
    <x v="2"/>
    <x v="6"/>
    <x v="0"/>
    <n v="3"/>
    <n v="17234"/>
    <n v="0"/>
    <n v="0"/>
    <n v="0"/>
    <n v="2009"/>
    <s v="BCOutSport"/>
    <n v="0.1093754842978167"/>
    <e v="#DIV/0!"/>
    <n v="17233.999999999996"/>
    <n v="0"/>
    <n v="0"/>
    <n v="1884.977096388573"/>
    <n v="0"/>
    <s v="[2007to13NonRetentionbyLeg&amp;SubLegal.txt]Pivot'!$A$43"/>
  </r>
  <r>
    <s v="2010-8-3"/>
    <x v="3"/>
    <x v="6"/>
    <x v="0"/>
    <n v="3"/>
    <n v="32117"/>
    <n v="0"/>
    <n v="0"/>
    <n v="0"/>
    <n v="2010"/>
    <s v="BCOutSport"/>
    <n v="0.15924220837748659"/>
    <e v="#DIV/0!"/>
    <n v="32117.000000000033"/>
    <n v="0"/>
    <n v="-3.2741809263825417E-11"/>
    <n v="5114.3820064597367"/>
    <n v="0"/>
    <s v="[2007to13NonRetentionbyLeg&amp;SubLegal.txt]Pivot'!$A$44"/>
  </r>
  <r>
    <s v="2011-8-3"/>
    <x v="4"/>
    <x v="6"/>
    <x v="0"/>
    <n v="3"/>
    <n v="46453"/>
    <n v="0"/>
    <n v="0"/>
    <n v="0"/>
    <n v="2011"/>
    <s v="BCOutSport"/>
    <n v="0.13846338598036276"/>
    <e v="#DIV/0!"/>
    <n v="46452.999999999993"/>
    <n v="0"/>
    <n v="0"/>
    <n v="6432.0396689457912"/>
    <n v="0"/>
    <s v="[2007to13NonRetentionbyLeg&amp;SubLegal.txt]Pivot'!$A$45"/>
  </r>
  <r>
    <s v="2012-8-3"/>
    <x v="5"/>
    <x v="6"/>
    <x v="0"/>
    <n v="3"/>
    <n v="22235"/>
    <n v="0"/>
    <n v="0"/>
    <n v="0"/>
    <n v="2012"/>
    <s v="BCOutSport"/>
    <n v="0.18020304857228106"/>
    <e v="#DIV/0!"/>
    <n v="22234.999999999993"/>
    <n v="0"/>
    <n v="0"/>
    <n v="4006.8147850046694"/>
    <n v="0"/>
    <s v="[2007to13NonRetentionbyLeg&amp;SubLegal.txt]Pivot'!$A$46"/>
  </r>
  <r>
    <s v="2013-8-3"/>
    <x v="6"/>
    <x v="6"/>
    <x v="0"/>
    <n v="3"/>
    <n v="47931"/>
    <n v="0"/>
    <n v="0"/>
    <n v="0"/>
    <n v="2013"/>
    <s v="BCOutSport"/>
    <n v="0.19475074496586667"/>
    <e v="#DIV/0!"/>
    <n v="47931.000000000007"/>
    <n v="0"/>
    <n v="0"/>
    <n v="9334.5979569589545"/>
    <n v="0"/>
    <s v="[2007to13NonRetentionbyLeg&amp;SubLegal.txt]Pivot'!$A$47"/>
  </r>
  <r>
    <s v="2007-9-3"/>
    <x v="0"/>
    <x v="7"/>
    <x v="0"/>
    <n v="3"/>
    <n v="3518"/>
    <n v="394"/>
    <n v="0"/>
    <n v="0"/>
    <n v="2007"/>
    <s v="N/C BC Trl"/>
    <n v="3.9769421749067196E-2"/>
    <n v="0.10060847816247169"/>
    <n v="3518.0000000000014"/>
    <n v="393.99999999999983"/>
    <n v="0"/>
    <n v="139.90882571321839"/>
    <n v="39.639740396013849"/>
    <s v="[2007to13NonRetentionbyLeg&amp;SubLegal.txt]Pivot'!$A$48"/>
  </r>
  <r>
    <s v="2008-9-3"/>
    <x v="1"/>
    <x v="7"/>
    <x v="0"/>
    <n v="3"/>
    <n v="2407"/>
    <n v="197"/>
    <n v="0"/>
    <n v="0"/>
    <n v="2008"/>
    <s v="N/C BC Trl"/>
    <n v="6.7868532069992465E-2"/>
    <n v="0.10247662536277705"/>
    <n v="2407.0000000000023"/>
    <n v="196.99999999999997"/>
    <n v="0"/>
    <n v="163.35955669247187"/>
    <n v="20.187895196467078"/>
    <s v="[2007to13NonRetentionbyLeg&amp;SubLegal.txt]Pivot'!$A$49"/>
  </r>
  <r>
    <s v="2009-9-3"/>
    <x v="2"/>
    <x v="7"/>
    <x v="0"/>
    <n v="3"/>
    <n v="3470"/>
    <n v="403"/>
    <n v="0"/>
    <n v="0"/>
    <n v="2009"/>
    <s v="N/C BC Trl"/>
    <n v="0.19820367873460229"/>
    <n v="0.14789861655208042"/>
    <n v="3470.0000000000005"/>
    <n v="403.00000000000034"/>
    <n v="0"/>
    <n v="687.76676520906994"/>
    <n v="59.603142470488407"/>
    <s v="[2007to13NonRetentionbyLeg&amp;SubLegal.txt]Pivot'!$A$50"/>
  </r>
  <r>
    <s v="2010-9-3"/>
    <x v="3"/>
    <x v="7"/>
    <x v="0"/>
    <n v="3"/>
    <n v="2017"/>
    <n v="3930"/>
    <n v="0"/>
    <n v="0"/>
    <n v="2010"/>
    <s v="N/C BC Trl"/>
    <n v="0.19701806580031409"/>
    <n v="0.18157681125368888"/>
    <n v="2016.9999999999995"/>
    <n v="3929.9999999999982"/>
    <n v="0"/>
    <n v="397.38543871923349"/>
    <n v="713.59686822699734"/>
    <s v="[2007to13NonRetentionbyLeg&amp;SubLegal.txt]Pivot'!$A$51"/>
  </r>
  <r>
    <s v="2011-9-3"/>
    <x v="4"/>
    <x v="7"/>
    <x v="0"/>
    <n v="3"/>
    <n v="31994"/>
    <n v="1344"/>
    <n v="0"/>
    <n v="0"/>
    <n v="2011"/>
    <s v="N/C BC Trl"/>
    <n v="0.26653079781242156"/>
    <n v="0.22799175499054017"/>
    <n v="31994.000000000004"/>
    <n v="1344.0000000000009"/>
    <n v="0"/>
    <n v="8527.3863452106161"/>
    <n v="306.42091870728598"/>
    <s v="[2007to13NonRetentionbyLeg&amp;SubLegal.txt]Pivot'!$A$52"/>
  </r>
  <r>
    <s v="2012-9-3"/>
    <x v="5"/>
    <x v="7"/>
    <x v="0"/>
    <n v="3"/>
    <n v="2604"/>
    <n v="4471"/>
    <n v="0"/>
    <n v="0"/>
    <n v="2012"/>
    <s v="N/C BC Trl"/>
    <n v="0.27790046562788012"/>
    <n v="0.28335668438420397"/>
    <n v="2603.9999999999986"/>
    <n v="4471"/>
    <n v="0"/>
    <n v="723.65281249499981"/>
    <n v="1266.8877358817761"/>
    <s v="[2007to13NonRetentionbyLeg&amp;SubLegal.txt]Pivot'!$A$53"/>
  </r>
  <r>
    <s v="2013-9-3"/>
    <x v="6"/>
    <x v="7"/>
    <x v="0"/>
    <n v="3"/>
    <n v="29994"/>
    <n v="2588"/>
    <n v="0"/>
    <n v="0"/>
    <n v="2013"/>
    <s v="N/C BC Trl"/>
    <n v="0.25655497299912761"/>
    <n v="0.25855655379712567"/>
    <n v="29993.999999999996"/>
    <n v="2588"/>
    <n v="0"/>
    <n v="7695.1098601358335"/>
    <n v="669.14436122696122"/>
    <s v="[2007to13NonRetentionbyLeg&amp;SubLegal.txt]Pivot'!$A$54"/>
  </r>
  <r>
    <s v="2008-10-3"/>
    <x v="1"/>
    <x v="8"/>
    <x v="0"/>
    <n v="3"/>
    <n v="0"/>
    <n v="0"/>
    <n v="0"/>
    <n v="0"/>
    <n v="2008"/>
    <s v="WCVI Troll"/>
    <n v="0"/>
    <n v="0"/>
    <e v="#N/A"/>
    <e v="#N/A"/>
    <e v="#N/A"/>
    <n v="0"/>
    <n v="0"/>
    <s v="[2007to13NonRetentionbyLeg&amp;SubLegal.txt]Pivot'!$A$55"/>
  </r>
  <r>
    <s v="2009-10-3"/>
    <x v="2"/>
    <x v="8"/>
    <x v="0"/>
    <n v="3"/>
    <n v="211"/>
    <n v="259"/>
    <n v="0"/>
    <n v="0"/>
    <n v="2009"/>
    <s v="WCVI Troll"/>
    <n v="0.46335522768046072"/>
    <n v="0.54456652799119576"/>
    <n v="211.00000000000009"/>
    <n v="259"/>
    <n v="0"/>
    <n v="97.767953040577211"/>
    <n v="141.04273074971971"/>
    <s v="[2007to13NonRetentionbyLeg&amp;SubLegal.txt]Pivot'!$A$56"/>
  </r>
  <r>
    <s v="2010-10-3"/>
    <x v="3"/>
    <x v="8"/>
    <x v="0"/>
    <n v="3"/>
    <n v="246"/>
    <n v="169"/>
    <n v="0"/>
    <n v="0"/>
    <n v="2010"/>
    <s v="WCVI Troll"/>
    <n v="0.39890958764675488"/>
    <n v="0.40529594453228918"/>
    <n v="246.00000000000006"/>
    <n v="168.99999999999997"/>
    <n v="0"/>
    <n v="98.131758561101705"/>
    <n v="68.49501462595687"/>
    <s v="[2007to13NonRetentionbyLeg&amp;SubLegal.txt]Pivot'!$A$57"/>
  </r>
  <r>
    <s v="2011-10-3"/>
    <x v="4"/>
    <x v="8"/>
    <x v="0"/>
    <n v="3"/>
    <n v="266"/>
    <n v="296"/>
    <n v="0"/>
    <n v="0"/>
    <n v="2011"/>
    <s v="WCVI Troll"/>
    <n v="0.41266864289227595"/>
    <n v="0.47429867583589325"/>
    <n v="266.00000000000011"/>
    <n v="296"/>
    <n v="0"/>
    <n v="109.7698590093454"/>
    <n v="140.3924080474244"/>
    <s v="[2007to13NonRetentionbyLeg&amp;SubLegal.txt]Pivot'!$A$58"/>
  </r>
  <r>
    <s v="2012-10-3"/>
    <x v="5"/>
    <x v="8"/>
    <x v="0"/>
    <n v="3"/>
    <n v="173"/>
    <n v="262"/>
    <n v="0"/>
    <n v="0"/>
    <n v="2012"/>
    <s v="WCVI Troll"/>
    <n v="0.48492206081621753"/>
    <n v="0.51997064256338177"/>
    <n v="173.00000000000017"/>
    <n v="261.99999999999994"/>
    <n v="0"/>
    <n v="83.891516521205631"/>
    <n v="136.23230835160604"/>
    <s v="[2007to13NonRetentionbyLeg&amp;SubLegal.txt]Pivot'!$A$59"/>
  </r>
  <r>
    <s v="2013-10-3"/>
    <x v="6"/>
    <x v="8"/>
    <x v="0"/>
    <n v="3"/>
    <n v="0"/>
    <n v="0"/>
    <n v="0"/>
    <n v="0"/>
    <n v="2013"/>
    <s v="WCVI Troll"/>
    <n v="0"/>
    <n v="0"/>
    <e v="#N/A"/>
    <e v="#N/A"/>
    <e v="#N/A"/>
    <n v="0"/>
    <n v="0"/>
    <s v="[2007to13NonRetentionbyLeg&amp;SubLegal.txt]Pivot'!$A$60"/>
  </r>
  <r>
    <s v="2007-11-3"/>
    <x v="0"/>
    <x v="9"/>
    <x v="0"/>
    <n v="3"/>
    <n v="35527"/>
    <n v="0"/>
    <n v="0"/>
    <n v="0"/>
    <n v="2007"/>
    <s v="WCVI Sport"/>
    <n v="0.24878749391192581"/>
    <e v="#DIV/0!"/>
    <n v="35526.999999999985"/>
    <n v="0"/>
    <n v="0"/>
    <n v="8838.6732962089882"/>
    <n v="0"/>
    <s v="[2007to13NonRetentionbyLeg&amp;SubLegal.txt]Pivot'!$A$61"/>
  </r>
  <r>
    <s v="2008-11-3"/>
    <x v="1"/>
    <x v="9"/>
    <x v="0"/>
    <n v="3"/>
    <n v="10649"/>
    <n v="0"/>
    <n v="0"/>
    <n v="0"/>
    <n v="2008"/>
    <s v="WCVI Sport"/>
    <n v="0.29887905165347894"/>
    <e v="#DIV/0!"/>
    <n v="10649"/>
    <n v="0"/>
    <n v="0"/>
    <n v="3182.7630210578973"/>
    <n v="0"/>
    <s v="[2007to13NonRetentionbyLeg&amp;SubLegal.txt]Pivot'!$A$62"/>
  </r>
  <r>
    <s v="2009-11-3"/>
    <x v="2"/>
    <x v="9"/>
    <x v="0"/>
    <n v="3"/>
    <n v="17234"/>
    <n v="0"/>
    <n v="0"/>
    <n v="0"/>
    <n v="2009"/>
    <s v="WCVI Sport"/>
    <n v="0.31298096103117706"/>
    <e v="#DIV/0!"/>
    <n v="17234"/>
    <n v="0"/>
    <n v="0"/>
    <n v="5393.9138824113052"/>
    <n v="0"/>
    <s v="[2007to13NonRetentionbyLeg&amp;SubLegal.txt]Pivot'!$A$63"/>
  </r>
  <r>
    <s v="2010-11-3"/>
    <x v="3"/>
    <x v="9"/>
    <x v="0"/>
    <n v="3"/>
    <n v="32117"/>
    <n v="0"/>
    <n v="0"/>
    <n v="0"/>
    <n v="2010"/>
    <s v="WCVI Sport"/>
    <n v="0.34000145656814623"/>
    <e v="#DIV/0!"/>
    <n v="32117.000000000007"/>
    <n v="0"/>
    <n v="0"/>
    <n v="10919.826780599153"/>
    <n v="0"/>
    <s v="[2007to13NonRetentionbyLeg&amp;SubLegal.txt]Pivot'!$A$64"/>
  </r>
  <r>
    <s v="2011-11-3"/>
    <x v="4"/>
    <x v="9"/>
    <x v="0"/>
    <n v="3"/>
    <n v="46453"/>
    <n v="0"/>
    <n v="0"/>
    <n v="0"/>
    <n v="2011"/>
    <s v="WCVI Sport"/>
    <n v="0.33468963320022727"/>
    <e v="#DIV/0!"/>
    <n v="46452.999999999978"/>
    <n v="0"/>
    <n v="0"/>
    <n v="15547.337531050158"/>
    <n v="0"/>
    <s v="[2007to13NonRetentionbyLeg&amp;SubLegal.txt]Pivot'!$A$65"/>
  </r>
  <r>
    <s v="2012-11-3"/>
    <x v="5"/>
    <x v="9"/>
    <x v="0"/>
    <n v="3"/>
    <n v="22235"/>
    <n v="0"/>
    <n v="0"/>
    <n v="0"/>
    <n v="2012"/>
    <s v="WCVI Sport"/>
    <n v="0.44500861329360059"/>
    <e v="#DIV/0!"/>
    <n v="22234.999999999993"/>
    <n v="0"/>
    <n v="0"/>
    <n v="9894.7665165832095"/>
    <n v="0"/>
    <s v="[2007to13NonRetentionbyLeg&amp;SubLegal.txt]Pivot'!$A$66"/>
  </r>
  <r>
    <s v="2013-11-3"/>
    <x v="6"/>
    <x v="9"/>
    <x v="0"/>
    <n v="3"/>
    <n v="47931"/>
    <n v="0"/>
    <n v="0"/>
    <n v="0"/>
    <n v="2013"/>
    <s v="WCVI Sport"/>
    <n v="0.32160341847373874"/>
    <e v="#DIV/0!"/>
    <n v="47931"/>
    <n v="0"/>
    <n v="0"/>
    <n v="15414.773450864772"/>
    <n v="0"/>
    <s v="[2007to13NonRetentionbyLeg&amp;SubLegal.txt]Pivot'!$A$67"/>
  </r>
  <r>
    <s v="2007-13-3"/>
    <x v="0"/>
    <x v="10"/>
    <x v="0"/>
    <n v="3"/>
    <n v="1774"/>
    <n v="0"/>
    <n v="0"/>
    <n v="0"/>
    <n v="2007"/>
    <s v="N GS Sport"/>
    <n v="5.1115215520916302E-2"/>
    <e v="#DIV/0!"/>
    <n v="1774.0000000000011"/>
    <n v="0"/>
    <n v="0"/>
    <n v="90.678392334105524"/>
    <n v="0"/>
    <s v="[2007to13NonRetentionbyLeg&amp;SubLegal.txt]Pivot'!$A$68"/>
  </r>
  <r>
    <s v="2008-13-3"/>
    <x v="1"/>
    <x v="10"/>
    <x v="0"/>
    <n v="3"/>
    <n v="829"/>
    <n v="0"/>
    <n v="0"/>
    <n v="0"/>
    <n v="2008"/>
    <s v="N GS Sport"/>
    <n v="5.2097839204378382E-2"/>
    <e v="#DIV/0!"/>
    <n v="828.99999999999966"/>
    <n v="0"/>
    <n v="0"/>
    <n v="43.189108700429678"/>
    <n v="0"/>
    <s v="[2007to13NonRetentionbyLeg&amp;SubLegal.txt]Pivot'!$A$69"/>
  </r>
  <r>
    <s v="2009-13-3"/>
    <x v="2"/>
    <x v="10"/>
    <x v="0"/>
    <n v="3"/>
    <n v="1432"/>
    <n v="0"/>
    <n v="0"/>
    <n v="0"/>
    <n v="2009"/>
    <s v="N GS Sport"/>
    <n v="7.2435515316718782E-2"/>
    <e v="#DIV/0!"/>
    <n v="1431.9999999999998"/>
    <n v="0"/>
    <n v="0"/>
    <n v="103.72765793354129"/>
    <n v="0"/>
    <s v="[2007to13NonRetentionbyLeg&amp;SubLegal.txt]Pivot'!$A$70"/>
  </r>
  <r>
    <s v="2010-13-3"/>
    <x v="3"/>
    <x v="10"/>
    <x v="0"/>
    <n v="3"/>
    <n v="1158"/>
    <n v="0"/>
    <n v="0"/>
    <n v="0"/>
    <n v="2010"/>
    <s v="N GS Sport"/>
    <n v="8.0382999620615944E-2"/>
    <e v="#DIV/0!"/>
    <n v="1158.0000000000005"/>
    <n v="0"/>
    <n v="0"/>
    <n v="93.083513560673268"/>
    <n v="0"/>
    <s v="[2007to13NonRetentionbyLeg&amp;SubLegal.txt]Pivot'!$A$71"/>
  </r>
  <r>
    <s v="2011-13-3"/>
    <x v="4"/>
    <x v="10"/>
    <x v="0"/>
    <n v="3"/>
    <n v="1952"/>
    <n v="0"/>
    <n v="0"/>
    <n v="0"/>
    <n v="2011"/>
    <s v="N GS Sport"/>
    <n v="9.7875582836651487E-2"/>
    <e v="#DIV/0!"/>
    <n v="1951.9999999999995"/>
    <n v="0"/>
    <n v="0"/>
    <n v="191.05313769714371"/>
    <n v="0"/>
    <s v="[2007to13NonRetentionbyLeg&amp;SubLegal.txt]Pivot'!$A$72"/>
  </r>
  <r>
    <s v="2012-13-3"/>
    <x v="5"/>
    <x v="10"/>
    <x v="0"/>
    <n v="3"/>
    <n v="1447"/>
    <n v="0"/>
    <n v="0"/>
    <n v="0"/>
    <n v="2012"/>
    <s v="N GS Sport"/>
    <n v="0.11558758789858356"/>
    <e v="#DIV/0!"/>
    <n v="1446.9999999999984"/>
    <n v="0"/>
    <n v="0"/>
    <n v="167.2552396892504"/>
    <n v="0"/>
    <s v="[2007to13NonRetentionbyLeg&amp;SubLegal.txt]Pivot'!$A$73"/>
  </r>
  <r>
    <s v="2013-13-3"/>
    <x v="6"/>
    <x v="10"/>
    <x v="0"/>
    <n v="3"/>
    <n v="1652"/>
    <n v="0"/>
    <n v="0"/>
    <n v="0"/>
    <n v="2013"/>
    <s v="N GS Sport"/>
    <n v="0.11047990656410532"/>
    <e v="#DIV/0!"/>
    <n v="1651.9999999999995"/>
    <n v="0"/>
    <n v="0"/>
    <n v="182.512805643902"/>
    <n v="0"/>
    <s v="[2007to13NonRetentionbyLeg&amp;SubLegal.txt]Pivot'!$A$74"/>
  </r>
  <r>
    <s v="2007-14-3"/>
    <x v="0"/>
    <x v="11"/>
    <x v="0"/>
    <n v="3"/>
    <n v="1823"/>
    <n v="0"/>
    <n v="0"/>
    <n v="0"/>
    <n v="2007"/>
    <s v="S GS Sport"/>
    <n v="0.19044258083636004"/>
    <e v="#DIV/0!"/>
    <n v="1822.9999999999998"/>
    <n v="0"/>
    <n v="0"/>
    <n v="347.17682486468436"/>
    <n v="0"/>
    <s v="[2007to13NonRetentionbyLeg&amp;SubLegal.txt]Pivot'!$A$75"/>
  </r>
  <r>
    <s v="2008-14-3"/>
    <x v="1"/>
    <x v="11"/>
    <x v="0"/>
    <n v="3"/>
    <n v="377"/>
    <n v="0"/>
    <n v="0"/>
    <n v="0"/>
    <n v="2008"/>
    <s v="S GS Sport"/>
    <n v="0.14790527566131875"/>
    <e v="#DIV/0!"/>
    <n v="376.99999999999977"/>
    <n v="0"/>
    <n v="0"/>
    <n v="55.760288924317173"/>
    <n v="0"/>
    <s v="[2007to13NonRetentionbyLeg&amp;SubLegal.txt]Pivot'!$A$76"/>
  </r>
  <r>
    <s v="2009-14-3"/>
    <x v="2"/>
    <x v="11"/>
    <x v="0"/>
    <n v="3"/>
    <n v="3940"/>
    <n v="0"/>
    <n v="0"/>
    <n v="0"/>
    <n v="2009"/>
    <s v="S GS Sport"/>
    <n v="0.16406339859848504"/>
    <e v="#DIV/0!"/>
    <n v="3940.000000000005"/>
    <n v="0"/>
    <n v="-5.0022208597511053E-12"/>
    <n v="646.40979047803103"/>
    <n v="0"/>
    <s v="[2007to13NonRetentionbyLeg&amp;SubLegal.txt]Pivot'!$A$77"/>
  </r>
  <r>
    <s v="2010-14-3"/>
    <x v="3"/>
    <x v="11"/>
    <x v="0"/>
    <n v="3"/>
    <n v="1538"/>
    <n v="0"/>
    <n v="0"/>
    <n v="0"/>
    <n v="2010"/>
    <s v="S GS Sport"/>
    <n v="0.19279127806442417"/>
    <e v="#DIV/0!"/>
    <n v="1538.0000000000014"/>
    <n v="0"/>
    <n v="0"/>
    <n v="296.51298566308435"/>
    <n v="0"/>
    <s v="[2007to13NonRetentionbyLeg&amp;SubLegal.txt]Pivot'!$A$78"/>
  </r>
  <r>
    <s v="2011-14-3"/>
    <x v="4"/>
    <x v="11"/>
    <x v="0"/>
    <n v="3"/>
    <n v="2072"/>
    <n v="0"/>
    <n v="0"/>
    <n v="0"/>
    <n v="2011"/>
    <s v="S GS Sport"/>
    <n v="0.18779086846833626"/>
    <e v="#DIV/0!"/>
    <n v="2071.9999999999995"/>
    <n v="0"/>
    <n v="0"/>
    <n v="389.10267946639271"/>
    <n v="0"/>
    <s v="[2007to13NonRetentionbyLeg&amp;SubLegal.txt]Pivot'!$A$79"/>
  </r>
  <r>
    <s v="2012-14-3"/>
    <x v="5"/>
    <x v="11"/>
    <x v="0"/>
    <n v="3"/>
    <n v="2010"/>
    <n v="0"/>
    <n v="0"/>
    <n v="0"/>
    <n v="2012"/>
    <s v="S GS Sport"/>
    <n v="0.15651546202998393"/>
    <e v="#DIV/0!"/>
    <n v="2010.0000000000009"/>
    <n v="0"/>
    <n v="0"/>
    <n v="314.59607868026768"/>
    <n v="0"/>
    <s v="[2007to13NonRetentionbyLeg&amp;SubLegal.txt]Pivot'!$A$80"/>
  </r>
  <r>
    <s v="2013-14-3"/>
    <x v="6"/>
    <x v="11"/>
    <x v="0"/>
    <n v="3"/>
    <n v="3127"/>
    <n v="0"/>
    <n v="0"/>
    <n v="0"/>
    <n v="2013"/>
    <s v="S GS Sport"/>
    <n v="0.21024979688291065"/>
    <e v="#DIV/0!"/>
    <n v="3127.0000000000032"/>
    <n v="0"/>
    <n v="0"/>
    <n v="657.45111485286156"/>
    <n v="0"/>
    <s v="[2007to13NonRetentionbyLeg&amp;SubLegal.txt]Pivot'!$A$81"/>
  </r>
  <r>
    <s v="2007-15-3"/>
    <x v="0"/>
    <x v="12"/>
    <x v="0"/>
    <n v="3"/>
    <n v="4569"/>
    <n v="0"/>
    <n v="0"/>
    <n v="0"/>
    <n v="2007"/>
    <s v="BC JDF Spt"/>
    <n v="0.2143989032853772"/>
    <e v="#DIV/0!"/>
    <n v="4568.9999999999991"/>
    <n v="0"/>
    <n v="0"/>
    <n v="979.58858911088839"/>
    <n v="0"/>
    <s v="[2007to13NonRetentionbyLeg&amp;SubLegal.txt]Pivot'!$A$82"/>
  </r>
  <r>
    <s v="2008-15-3"/>
    <x v="1"/>
    <x v="12"/>
    <x v="0"/>
    <n v="3"/>
    <n v="1460"/>
    <n v="0"/>
    <n v="0"/>
    <n v="0"/>
    <n v="2008"/>
    <s v="BC JDF Spt"/>
    <n v="0.17558268499712557"/>
    <e v="#DIV/0!"/>
    <n v="1460.0000000000009"/>
    <n v="0"/>
    <n v="0"/>
    <n v="256.35072009580335"/>
    <n v="0"/>
    <s v="[2007to13NonRetentionbyLeg&amp;SubLegal.txt]Pivot'!$A$83"/>
  </r>
  <r>
    <s v="2009-15-3"/>
    <x v="2"/>
    <x v="12"/>
    <x v="0"/>
    <n v="3"/>
    <n v="3746"/>
    <n v="0"/>
    <n v="0"/>
    <n v="0"/>
    <n v="2009"/>
    <s v="BC JDF Spt"/>
    <n v="0.17652630908199696"/>
    <e v="#DIV/0!"/>
    <n v="3745.9999999999964"/>
    <n v="0"/>
    <n v="3.637978807091713E-12"/>
    <n v="661.26755382116062"/>
    <n v="0"/>
    <s v="[2007to13NonRetentionbyLeg&amp;SubLegal.txt]Pivot'!$A$84"/>
  </r>
  <r>
    <s v="2010-15-3"/>
    <x v="3"/>
    <x v="12"/>
    <x v="0"/>
    <n v="3"/>
    <n v="2089"/>
    <n v="0"/>
    <n v="0"/>
    <n v="0"/>
    <n v="2010"/>
    <s v="BC JDF Spt"/>
    <n v="0.18241914443091831"/>
    <e v="#DIV/0!"/>
    <n v="2088.9999999999995"/>
    <n v="0"/>
    <n v="0"/>
    <n v="381.07359271618833"/>
    <n v="0"/>
    <s v="[2007to13NonRetentionbyLeg&amp;SubLegal.txt]Pivot'!$A$85"/>
  </r>
  <r>
    <s v="2011-15-3"/>
    <x v="4"/>
    <x v="12"/>
    <x v="0"/>
    <n v="3"/>
    <n v="3648"/>
    <n v="0"/>
    <n v="0"/>
    <n v="0"/>
    <n v="2011"/>
    <s v="BC JDF Spt"/>
    <n v="0.1965511839496957"/>
    <e v="#DIV/0!"/>
    <n v="3648.0000000000045"/>
    <n v="0"/>
    <n v="-4.5474735088646412E-12"/>
    <n v="717.01871904848997"/>
    <n v="0"/>
    <s v="[2007to13NonRetentionbyLeg&amp;SubLegal.txt]Pivot'!$A$86"/>
  </r>
  <r>
    <s v="2012-15-3"/>
    <x v="5"/>
    <x v="12"/>
    <x v="0"/>
    <n v="3"/>
    <n v="3147"/>
    <n v="0"/>
    <n v="0"/>
    <n v="0"/>
    <n v="2012"/>
    <s v="BC JDF Spt"/>
    <n v="0.28933369749946264"/>
    <e v="#DIV/0!"/>
    <n v="3147.0000000000005"/>
    <n v="0"/>
    <n v="0"/>
    <n v="910.53314603080889"/>
    <n v="0"/>
    <s v="[2007to13NonRetentionbyLeg&amp;SubLegal.txt]Pivot'!$A$87"/>
  </r>
  <r>
    <s v="2013-15-3"/>
    <x v="6"/>
    <x v="12"/>
    <x v="0"/>
    <n v="3"/>
    <n v="8500"/>
    <n v="0"/>
    <n v="0"/>
    <n v="0"/>
    <n v="2013"/>
    <s v="BC JDF Spt"/>
    <n v="0.22490027971633242"/>
    <e v="#DIV/0!"/>
    <n v="8500.0000000000036"/>
    <n v="0"/>
    <n v="0"/>
    <n v="1911.6523775888256"/>
    <n v="0"/>
    <s v="[2007to13NonRetentionbyLeg&amp;SubLegal.txt]Pivot'!$A$88"/>
  </r>
  <r>
    <s v="2007-36-1"/>
    <x v="0"/>
    <x v="13"/>
    <x v="1"/>
    <n v="4"/>
    <n v="0"/>
    <n v="0"/>
    <n v="0"/>
    <n v="0"/>
    <n v="2007"/>
    <s v="Ar 7 Sport"/>
    <n v="0"/>
    <n v="0"/>
    <e v="#N/A"/>
    <e v="#N/A"/>
    <e v="#N/A"/>
    <n v="0"/>
    <n v="0"/>
    <s v="[2007to13NonRetentionbyLeg&amp;SubLegal.txt]Pivot'!$A$89"/>
  </r>
  <r>
    <s v="2008-36-1"/>
    <x v="1"/>
    <x v="13"/>
    <x v="1"/>
    <n v="4"/>
    <n v="31"/>
    <n v="0"/>
    <n v="0"/>
    <n v="0"/>
    <n v="2008"/>
    <s v="Ar 7 Sport"/>
    <n v="0.57288006576230044"/>
    <n v="0.63622552790854914"/>
    <n v="25.102929212238536"/>
    <n v="5.8970707877614821"/>
    <n v="0"/>
    <n v="17.759282038631312"/>
    <n v="0"/>
    <s v="[2007to13NonRetentionbyLeg&amp;SubLegal.txt]Pivot'!$A$90"/>
  </r>
  <r>
    <s v="2009-36-1"/>
    <x v="2"/>
    <x v="13"/>
    <x v="1"/>
    <n v="4"/>
    <n v="40"/>
    <n v="0"/>
    <n v="0"/>
    <n v="0"/>
    <n v="2009"/>
    <s v="Ar 7 Sport"/>
    <n v="0.62056144675356906"/>
    <n v="0.71434590718163038"/>
    <n v="35.553801793438993"/>
    <n v="4.4461982065610055"/>
    <n v="0"/>
    <n v="24.822457870142763"/>
    <n v="0"/>
    <s v="[2007to13NonRetentionbyLeg&amp;SubLegal.txt]Pivot'!$A$91"/>
  </r>
  <r>
    <s v="2010-36-1"/>
    <x v="3"/>
    <x v="13"/>
    <x v="1"/>
    <n v="4"/>
    <n v="60"/>
    <n v="0"/>
    <n v="0"/>
    <n v="0"/>
    <n v="2010"/>
    <s v="Ar 7 Sport"/>
    <n v="0.64354050117875872"/>
    <n v="0.66090119732327135"/>
    <n v="46.672355482972542"/>
    <n v="13.327644517027466"/>
    <n v="0"/>
    <n v="38.612430070725523"/>
    <n v="0"/>
    <s v="[2007to13NonRetentionbyLeg&amp;SubLegal.txt]Pivot'!$A$92"/>
  </r>
  <r>
    <s v="2011-36-1"/>
    <x v="4"/>
    <x v="13"/>
    <x v="1"/>
    <n v="4"/>
    <n v="87"/>
    <n v="0"/>
    <n v="0"/>
    <n v="0"/>
    <n v="2011"/>
    <s v="Ar 7 Sport"/>
    <n v="0.71442605299039408"/>
    <n v="0.6162098211089948"/>
    <n v="76.63146125692144"/>
    <n v="10.368538743078524"/>
    <n v="0"/>
    <n v="62.155066610164283"/>
    <n v="0"/>
    <s v="[2007to13NonRetentionbyLeg&amp;SubLegal.txt]Pivot'!$A$93"/>
  </r>
  <r>
    <s v="2012-36-1"/>
    <x v="5"/>
    <x v="13"/>
    <x v="1"/>
    <n v="4"/>
    <n v="151"/>
    <n v="0"/>
    <n v="0"/>
    <n v="0"/>
    <n v="2012"/>
    <s v="Ar 7 Sport"/>
    <n v="0.66798165001535204"/>
    <n v="0.75475012031639155"/>
    <n v="126.53825697079662"/>
    <n v="24.461743029203333"/>
    <n v="0"/>
    <n v="100.86522915231815"/>
    <n v="0"/>
    <s v="[2007to13NonRetentionbyLeg&amp;SubLegal.txt]Pivot'!$A$94"/>
  </r>
  <r>
    <s v="2013-36-1"/>
    <x v="6"/>
    <x v="13"/>
    <x v="1"/>
    <n v="4"/>
    <n v="179"/>
    <n v="0"/>
    <n v="0"/>
    <n v="0"/>
    <n v="2013"/>
    <s v="Ar 7 Sport"/>
    <n v="0.73044564897487241"/>
    <n v="0.7183139758724163"/>
    <n v="155.5939481765335"/>
    <n v="23.406051823466573"/>
    <n v="0"/>
    <n v="130.74977116650217"/>
    <n v="0"/>
    <s v="[2007to13NonRetentionbyLeg&amp;SubLegal.txt]Pivot'!$A$95"/>
  </r>
  <r>
    <s v="2007-37-1"/>
    <x v="0"/>
    <x v="14"/>
    <x v="1"/>
    <n v="4"/>
    <n v="44.5"/>
    <n v="0"/>
    <n v="0"/>
    <n v="0"/>
    <n v="2007"/>
    <s v="NT 7:7ANet"/>
    <n v="5.7684991004531463E-2"/>
    <e v="#DIV/0!"/>
    <n v="44.50000000000005"/>
    <n v="0"/>
    <n v="0"/>
    <n v="2.5669820997016499"/>
    <n v="0"/>
    <s v="[2007to13NonRetentionbyLeg&amp;SubLegal.txt]Pivot'!$A$96"/>
  </r>
  <r>
    <s v="2007-37-3"/>
    <x v="0"/>
    <x v="14"/>
    <x v="0"/>
    <n v="4"/>
    <n v="460"/>
    <n v="0"/>
    <n v="0"/>
    <n v="0"/>
    <n v="2007"/>
    <s v="NT 7:7ANet"/>
    <n v="5.754006901638857E-2"/>
    <e v="#DIV/0!"/>
    <n v="459.99999999999955"/>
    <n v="0"/>
    <n v="4.5474735088646412E-13"/>
    <n v="26.468431747538741"/>
    <n v="0"/>
    <s v="[2007to13NonRetentionbyLeg&amp;SubLegal.txt]Pivot'!$A$97"/>
  </r>
  <r>
    <s v="2008-37-1"/>
    <x v="1"/>
    <x v="14"/>
    <x v="1"/>
    <n v="4"/>
    <n v="15.3"/>
    <n v="0"/>
    <n v="0"/>
    <n v="0"/>
    <n v="2008"/>
    <s v="NT 7:7ANet"/>
    <n v="7.1585648733055715E-2"/>
    <e v="#DIV/0!"/>
    <n v="15.299999999999999"/>
    <n v="0"/>
    <n v="0"/>
    <n v="1.0952604256157525"/>
    <n v="0"/>
    <s v="[2007to13NonRetentionbyLeg&amp;SubLegal.txt]Pivot'!$A$98"/>
  </r>
  <r>
    <s v="2008-37-3"/>
    <x v="1"/>
    <x v="14"/>
    <x v="0"/>
    <n v="4"/>
    <n v="26"/>
    <n v="0"/>
    <n v="0"/>
    <n v="0"/>
    <n v="2008"/>
    <s v="NT 7:7ANet"/>
    <n v="7.1962746867624577E-2"/>
    <e v="#DIV/0!"/>
    <n v="26.000000000000043"/>
    <n v="0"/>
    <n v="-4.2632564145606011E-14"/>
    <n v="1.8710314185582391"/>
    <n v="0"/>
    <s v="[2007to13NonRetentionbyLeg&amp;SubLegal.txt]Pivot'!$A$99"/>
  </r>
  <r>
    <s v="2009-37-1"/>
    <x v="2"/>
    <x v="14"/>
    <x v="1"/>
    <n v="4"/>
    <n v="13.8"/>
    <n v="0"/>
    <n v="0"/>
    <n v="0"/>
    <n v="2009"/>
    <s v="NT 7:7ANet"/>
    <n v="5.0141917633585498E-2"/>
    <e v="#DIV/0!"/>
    <n v="13.799999999999999"/>
    <n v="0"/>
    <n v="0"/>
    <n v="0.69195846334347988"/>
    <n v="0"/>
    <s v="[2007to13NonRetentionbyLeg&amp;SubLegal.txt]Pivot'!$A$100"/>
  </r>
  <r>
    <s v="2009-37-3"/>
    <x v="2"/>
    <x v="14"/>
    <x v="0"/>
    <n v="4"/>
    <n v="3021.4"/>
    <n v="0"/>
    <n v="0"/>
    <n v="0"/>
    <n v="2009"/>
    <s v="NT 7:7ANet"/>
    <n v="5.0297751381094248E-2"/>
    <e v="#DIV/0!"/>
    <n v="3021.3999999999969"/>
    <n v="0"/>
    <n v="0"/>
    <n v="151.96962602283816"/>
    <n v="0"/>
    <s v="[2007to13NonRetentionbyLeg&amp;SubLegal.txt]Pivot'!$A$101"/>
  </r>
  <r>
    <s v="2010-37-1"/>
    <x v="3"/>
    <x v="14"/>
    <x v="1"/>
    <n v="4"/>
    <n v="7.3"/>
    <n v="0"/>
    <n v="0"/>
    <n v="0"/>
    <n v="2010"/>
    <s v="NT 7:7ANet"/>
    <n v="7.9129999496062295E-2"/>
    <e v="#DIV/0!"/>
    <n v="7.2999999999999989"/>
    <n v="0"/>
    <n v="0"/>
    <n v="0.57764899632125477"/>
    <n v="0"/>
    <s v="[2007to13NonRetentionbyLeg&amp;SubLegal.txt]Pivot'!$A$102"/>
  </r>
  <r>
    <s v="2010-37-3"/>
    <x v="3"/>
    <x v="14"/>
    <x v="0"/>
    <n v="4"/>
    <n v="6290.7"/>
    <n v="0"/>
    <n v="0"/>
    <n v="0"/>
    <n v="2010"/>
    <s v="NT 7:7ANet"/>
    <n v="7.9167352672702862E-2"/>
    <e v="#DIV/0!"/>
    <n v="6290.7000000000044"/>
    <n v="0"/>
    <n v="0"/>
    <n v="498.01806545817186"/>
    <n v="0"/>
    <s v="[2007to13NonRetentionbyLeg&amp;SubLegal.txt]Pivot'!$A$103"/>
  </r>
  <r>
    <s v="2011-37-1"/>
    <x v="4"/>
    <x v="14"/>
    <x v="1"/>
    <n v="4"/>
    <n v="3.8"/>
    <n v="0"/>
    <n v="0"/>
    <n v="0"/>
    <n v="2011"/>
    <s v="NT 7:7ANet"/>
    <n v="7.4631289866448056E-2"/>
    <e v="#DIV/0!"/>
    <n v="3.8000000000000029"/>
    <n v="0"/>
    <n v="0"/>
    <n v="0.28359890149250261"/>
    <n v="0"/>
    <s v="[2007to13NonRetentionbyLeg&amp;SubLegal.txt]Pivot'!$A$104"/>
  </r>
  <r>
    <s v="2011-37-3"/>
    <x v="4"/>
    <x v="14"/>
    <x v="0"/>
    <n v="4"/>
    <n v="14682.4"/>
    <n v="0"/>
    <n v="0"/>
    <n v="0"/>
    <n v="2011"/>
    <s v="NT 7:7ANet"/>
    <n v="7.4740527688885006E-2"/>
    <e v="#DIV/0!"/>
    <n v="14682.400000000003"/>
    <n v="0"/>
    <n v="0"/>
    <n v="1097.3703237392851"/>
    <n v="0"/>
    <s v="[2007to13NonRetentionbyLeg&amp;SubLegal.txt]Pivot'!$A$105"/>
  </r>
  <r>
    <s v="2012-37-1"/>
    <x v="5"/>
    <x v="14"/>
    <x v="1"/>
    <n v="4"/>
    <n v="178"/>
    <n v="0"/>
    <n v="0"/>
    <n v="0"/>
    <n v="2012"/>
    <s v="NT 7:7ANet"/>
    <n v="9.7662894827278537E-2"/>
    <e v="#DIV/0!"/>
    <n v="178"/>
    <n v="0"/>
    <n v="0"/>
    <n v="17.383995279255579"/>
    <n v="0"/>
    <s v="[2007to13NonRetentionbyLeg&amp;SubLegal.txt]Pivot'!$A$106"/>
  </r>
  <r>
    <s v="2012-37-3"/>
    <x v="5"/>
    <x v="14"/>
    <x v="0"/>
    <n v="4"/>
    <n v="218.5"/>
    <n v="0"/>
    <n v="0"/>
    <n v="0"/>
    <n v="2012"/>
    <s v="NT 7:7ANet"/>
    <n v="9.7148056292519144E-2"/>
    <e v="#DIV/0!"/>
    <n v="218.49999999999955"/>
    <n v="0"/>
    <n v="4.5474735088646412E-13"/>
    <n v="21.226850299915434"/>
    <n v="0"/>
    <s v="[2007to13NonRetentionbyLeg&amp;SubLegal.txt]Pivot'!$A$107"/>
  </r>
  <r>
    <s v="2013-37-1"/>
    <x v="6"/>
    <x v="14"/>
    <x v="1"/>
    <n v="4"/>
    <n v="60.8"/>
    <n v="0"/>
    <n v="0"/>
    <n v="0"/>
    <n v="2013"/>
    <s v="NT 7:7ANet"/>
    <n v="9.040924695527737E-2"/>
    <e v="#DIV/0!"/>
    <n v="60.800000000000018"/>
    <n v="0"/>
    <n v="0"/>
    <n v="5.4968822148808636"/>
    <n v="0"/>
    <s v="[2007to13NonRetentionbyLeg&amp;SubLegal.txt]Pivot'!$A$108"/>
  </r>
  <r>
    <s v="2013-37-3"/>
    <x v="6"/>
    <x v="14"/>
    <x v="0"/>
    <n v="4"/>
    <n v="7091.3"/>
    <n v="0"/>
    <n v="0"/>
    <n v="0"/>
    <n v="2013"/>
    <s v="NT 7:7ANet"/>
    <n v="9.0221391256681771E-2"/>
    <e v="#DIV/0!"/>
    <n v="7091.2999999999975"/>
    <n v="0"/>
    <n v="0"/>
    <n v="639.78695181850742"/>
    <n v="0"/>
    <s v="[2007to13NonRetentionbyLeg&amp;SubLegal.txt]Pivot'!$A$109"/>
  </r>
  <r>
    <s v="2007-42-1"/>
    <x v="0"/>
    <x v="15"/>
    <x v="1"/>
    <n v="4"/>
    <n v="239.14285714285711"/>
    <n v="0"/>
    <n v="0"/>
    <n v="0"/>
    <n v="2007"/>
    <s v="Ar 5 Sport"/>
    <n v="0.53680467667827014"/>
    <n v="0.63314229130051802"/>
    <n v="86.311679928439702"/>
    <n v="152.83122007156035"/>
    <n v="-4.2857142943830695E-5"/>
    <n v="128.37300410848917"/>
    <n v="0"/>
    <s v="[2007to13NonRetentionbyLeg&amp;SubLegal.txt]Pivot'!$A$110"/>
  </r>
  <r>
    <s v="2007-42-3"/>
    <x v="0"/>
    <x v="15"/>
    <x v="0"/>
    <n v="4"/>
    <n v="12808.96625251847"/>
    <n v="0"/>
    <n v="0"/>
    <n v="0"/>
    <n v="2007"/>
    <s v="Ar 5 Sport"/>
    <n v="0.58675861348525482"/>
    <n v="0.70407811761952432"/>
    <n v="7095.8710055939973"/>
    <n v="5713.0952944060018"/>
    <n v="-4.7481529691140167E-5"/>
    <n v="7515.7712785071581"/>
    <n v="0"/>
    <s v="[2007to13NonRetentionbyLeg&amp;SubLegal.txt]Pivot'!$A$111"/>
  </r>
  <r>
    <s v="2008-42-3"/>
    <x v="1"/>
    <x v="15"/>
    <x v="0"/>
    <n v="4"/>
    <n v="8928.4631348989624"/>
    <n v="0"/>
    <n v="0"/>
    <n v="0"/>
    <n v="2008"/>
    <s v="Ar 5 Sport"/>
    <n v="0.52441619475161183"/>
    <n v="0.51025634477322623"/>
    <n v="4917.9671879728758"/>
    <n v="4010.4959120271315"/>
    <n v="3.4898954254458658E-5"/>
    <n v="4682.2306621837606"/>
    <n v="0"/>
    <s v="[2007to13NonRetentionbyLeg&amp;SubLegal.txt]Pivot'!$A$112"/>
  </r>
  <r>
    <s v="2009-42-1"/>
    <x v="2"/>
    <x v="15"/>
    <x v="1"/>
    <n v="4"/>
    <n v="115.3336697504906"/>
    <n v="0"/>
    <n v="0"/>
    <n v="0"/>
    <n v="2009"/>
    <s v="Ar 5 Sport"/>
    <n v="0.70510029141054598"/>
    <n v="0.55945020607057783"/>
    <n v="55.140180252291692"/>
    <n v="60.193519747708237"/>
    <n v="-3.0249509336499614E-5"/>
    <n v="81.321804150518588"/>
    <n v="0"/>
    <s v="[2007to13NonRetentionbyLeg&amp;SubLegal.txt]Pivot'!$A$113"/>
  </r>
  <r>
    <s v="2009-42-3"/>
    <x v="2"/>
    <x v="15"/>
    <x v="0"/>
    <n v="4"/>
    <n v="12404.127224489341"/>
    <n v="0"/>
    <n v="0"/>
    <n v="0"/>
    <n v="2009"/>
    <s v="Ar 5 Sport"/>
    <n v="0.6309443355113884"/>
    <n v="0.74721464438815843"/>
    <n v="8221.6267582878099"/>
    <n v="4182.5004417121809"/>
    <n v="2.448934901622124E-5"/>
    <n v="7826.3138092541494"/>
    <n v="0"/>
    <s v="[2007to13NonRetentionbyLeg&amp;SubLegal.txt]Pivot'!$A$114"/>
  </r>
  <r>
    <s v="2010-42-1"/>
    <x v="3"/>
    <x v="15"/>
    <x v="1"/>
    <n v="4"/>
    <n v="278.86435331230291"/>
    <n v="0"/>
    <n v="0"/>
    <n v="0"/>
    <n v="2010"/>
    <s v="Ar 5 Sport"/>
    <n v="0.76451017250307596"/>
    <n v="0.60311643948234661"/>
    <n v="58.39319169130988"/>
    <n v="220.47120830869011"/>
    <n v="-4.6687697079050849E-5"/>
    <n v="213.19463485574741"/>
    <n v="0"/>
    <s v="[2007to13NonRetentionbyLeg&amp;SubLegal.txt]Pivot'!$A$115"/>
  </r>
  <r>
    <s v="2010-42-3"/>
    <x v="3"/>
    <x v="15"/>
    <x v="0"/>
    <n v="4"/>
    <n v="11585.51728883537"/>
    <n v="0"/>
    <n v="0"/>
    <n v="0"/>
    <n v="2010"/>
    <s v="Ar 5 Sport"/>
    <n v="0.53940807403085378"/>
    <n v="0.55130337038764754"/>
    <n v="6463.9366414914603"/>
    <n v="5121.5806585085447"/>
    <n v="-1.1164634997840039E-5"/>
    <n v="6249.3215674218454"/>
    <n v="0"/>
    <s v="[2007to13NonRetentionbyLeg&amp;SubLegal.txt]Pivot'!$A$116"/>
  </r>
  <r>
    <s v="2011-42-1"/>
    <x v="4"/>
    <x v="15"/>
    <x v="1"/>
    <n v="4"/>
    <n v="111.9435483870968"/>
    <n v="0"/>
    <n v="0"/>
    <n v="0"/>
    <n v="2011"/>
    <s v="Ar 5 Sport"/>
    <n v="0.86262126614037482"/>
    <n v="0.52022357543867392"/>
    <n v="53.052761260597769"/>
    <n v="58.890738739402103"/>
    <n v="4.8387096924784601E-5"/>
    <n v="96.56488544592375"/>
    <n v="0"/>
    <s v="[2007to13NonRetentionbyLeg&amp;SubLegal.txt]Pivot'!$A$117"/>
  </r>
  <r>
    <s v="2011-42-3"/>
    <x v="4"/>
    <x v="15"/>
    <x v="0"/>
    <n v="4"/>
    <n v="3559.2259387819499"/>
    <n v="0"/>
    <n v="0"/>
    <n v="0"/>
    <n v="2011"/>
    <s v="Ar 5 Sport"/>
    <n v="0.64230999793322796"/>
    <n v="0.55288444917166324"/>
    <n v="2268.6063119005962"/>
    <n v="1290.6195880994037"/>
    <n v="3.8781950024713296E-5"/>
    <n v="2286.1264053829254"/>
    <n v="0"/>
    <s v="[2007to13NonRetentionbyLeg&amp;SubLegal.txt]Pivot'!$A$118"/>
  </r>
  <r>
    <s v="2012-42-3"/>
    <x v="5"/>
    <x v="15"/>
    <x v="0"/>
    <n v="4"/>
    <n v="7964.3925759280082"/>
    <n v="0"/>
    <n v="0"/>
    <n v="0"/>
    <n v="2012"/>
    <s v="Ar 5 Sport"/>
    <n v="0.72330432796812161"/>
    <n v="0.59909700668263977"/>
    <n v="4320.1295850476799"/>
    <n v="3644.2630149523302"/>
    <n v="-2.4072001906461082E-5"/>
    <n v="5760.6796198059046"/>
    <n v="0"/>
    <s v="[2007to13NonRetentionbyLeg&amp;SubLegal.txt]Pivot'!$A$119"/>
  </r>
  <r>
    <s v="2013-42-3"/>
    <x v="6"/>
    <x v="15"/>
    <x v="0"/>
    <n v="4"/>
    <n v="13271.982287449389"/>
    <n v="0"/>
    <n v="0"/>
    <n v="0"/>
    <n v="2013"/>
    <s v="Ar 5 Sport"/>
    <n v="0.57724541122853146"/>
    <n v="0.47305110053584487"/>
    <n v="5817.184360353127"/>
    <n v="7454.7979396468763"/>
    <n v="-1.2550613973871805E-5"/>
    <n v="7661.190873336508"/>
    <n v="0"/>
    <s v="[2007to13NonRetentionbyLeg&amp;SubLegal.txt]Pivot'!$A$120"/>
  </r>
  <r>
    <s v="2007-45-1"/>
    <x v="0"/>
    <x v="16"/>
    <x v="1"/>
    <n v="4"/>
    <n v="3972.5875635352372"/>
    <n v="0"/>
    <n v="0"/>
    <n v="0"/>
    <n v="2007"/>
    <s v="Ar 8-1 Spt"/>
    <n v="0.70711394107703018"/>
    <n v="0.8373000282297357"/>
    <n v="1059.7940832293477"/>
    <n v="2912.7935167706537"/>
    <n v="-3.6464764434640529E-5"/>
    <n v="2809.0720483249988"/>
    <n v="0"/>
    <s v="[2007to13NonRetentionbyLeg&amp;SubLegal.txt]Pivot'!$A$121"/>
  </r>
  <r>
    <s v="2007-45-3"/>
    <x v="0"/>
    <x v="16"/>
    <x v="0"/>
    <n v="4"/>
    <n v="3686.7355385149831"/>
    <n v="0"/>
    <n v="0"/>
    <n v="0"/>
    <n v="2007"/>
    <s v="Ar 8-1 Spt"/>
    <n v="0.71024538838276252"/>
    <n v="0.76840048836476271"/>
    <n v="2378.3407433302527"/>
    <n v="1308.3947566697457"/>
    <n v="3.8514984680659836E-5"/>
    <n v="2618.4869144171071"/>
    <n v="0"/>
    <s v="[2007to13NonRetentionbyLeg&amp;SubLegal.txt]Pivot'!$A$122"/>
  </r>
  <r>
    <s v="2008-45-1"/>
    <x v="1"/>
    <x v="16"/>
    <x v="1"/>
    <n v="4"/>
    <n v="562"/>
    <n v="0"/>
    <n v="0"/>
    <n v="0"/>
    <n v="2008"/>
    <s v="Ar 8-1 Spt"/>
    <n v="0.71603523306973438"/>
    <n v="0.7849056625642179"/>
    <n v="167.57960188516904"/>
    <n v="394.42039811483068"/>
    <n v="0"/>
    <n v="402.41180098519072"/>
    <n v="0"/>
    <s v="[2007to13NonRetentionbyLeg&amp;SubLegal.txt]Pivot'!$A$123"/>
  </r>
  <r>
    <s v="2008-45-3"/>
    <x v="1"/>
    <x v="16"/>
    <x v="0"/>
    <n v="4"/>
    <n v="4673.7536717144812"/>
    <n v="0"/>
    <n v="0"/>
    <n v="0"/>
    <n v="2008"/>
    <s v="Ar 8-1 Spt"/>
    <n v="0.70866623579929577"/>
    <n v="0.75428584875045268"/>
    <n v="2991.1805270175214"/>
    <n v="1682.5731729824768"/>
    <n v="-2.828551714628702E-5"/>
    <n v="3312.1314215870389"/>
    <n v="0"/>
    <s v="[2007to13NonRetentionbyLeg&amp;SubLegal.txt]Pivot'!$A$124"/>
  </r>
  <r>
    <s v="2009-45-1"/>
    <x v="2"/>
    <x v="16"/>
    <x v="1"/>
    <n v="4"/>
    <n v="404.59843590615441"/>
    <n v="0"/>
    <n v="0"/>
    <n v="0"/>
    <n v="2009"/>
    <s v="Ar 8-1 Spt"/>
    <n v="0.7819415686900133"/>
    <n v="0.89731060588217426"/>
    <n v="138.76861737412574"/>
    <n v="265.82978262587437"/>
    <n v="3.5906154323583905E-5"/>
    <n v="316.37233566198415"/>
    <n v="0"/>
    <s v="[2007to13NonRetentionbyLeg&amp;SubLegal.txt]Pivot'!$A$125"/>
  </r>
  <r>
    <s v="2009-45-3"/>
    <x v="2"/>
    <x v="16"/>
    <x v="0"/>
    <n v="4"/>
    <n v="1588.789975844164"/>
    <n v="0"/>
    <n v="0"/>
    <n v="0"/>
    <n v="2009"/>
    <s v="Ar 8-1 Spt"/>
    <n v="0.77905809308855267"/>
    <n v="0.83051908852313849"/>
    <n v="1220.905794668472"/>
    <n v="367.88420533152845"/>
    <n v="-2.4155836399586406E-5"/>
    <n v="1237.7596888993621"/>
    <n v="0"/>
    <s v="[2007to13NonRetentionbyLeg&amp;SubLegal.txt]Pivot'!$A$126"/>
  </r>
  <r>
    <s v="2010-45-1"/>
    <x v="3"/>
    <x v="16"/>
    <x v="1"/>
    <n v="4"/>
    <n v="1526.327482781604"/>
    <n v="0"/>
    <n v="0"/>
    <n v="0"/>
    <n v="2010"/>
    <s v="Ar 8-1 Spt"/>
    <n v="0.77347382675999932"/>
    <n v="0.81747030366757401"/>
    <n v="377.46779651348112"/>
    <n v="1148.859703486519"/>
    <n v="-1.7218396124007995E-5"/>
    <n v="1180.5743589960441"/>
    <n v="0"/>
    <s v="[2007to13NonRetentionbyLeg&amp;SubLegal.txt]Pivot'!$A$127"/>
  </r>
  <r>
    <s v="2010-45-3"/>
    <x v="3"/>
    <x v="16"/>
    <x v="0"/>
    <n v="4"/>
    <n v="909.5323499832383"/>
    <n v="0"/>
    <n v="0"/>
    <n v="0"/>
    <n v="2010"/>
    <s v="Ar 8-1 Spt"/>
    <n v="0.76914334119832772"/>
    <n v="0.76140686992658335"/>
    <n v="557.71962944617997"/>
    <n v="351.81267055381926"/>
    <n v="4.9983239136963675E-5"/>
    <n v="699.56075059407465"/>
    <n v="0"/>
    <s v="[2007to13NonRetentionbyLeg&amp;SubLegal.txt]Pivot'!$A$128"/>
  </r>
  <r>
    <s v="2011-45-1"/>
    <x v="4"/>
    <x v="16"/>
    <x v="1"/>
    <n v="4"/>
    <n v="115.6848701880036"/>
    <n v="0"/>
    <n v="0"/>
    <n v="0"/>
    <n v="2011"/>
    <s v="Ar 8-1 Spt"/>
    <n v="0.80343281294213909"/>
    <n v="0.83347649962935988"/>
    <n v="53.895846328044485"/>
    <n v="61.789053671955543"/>
    <n v="-2.9811996427042686E-5"/>
    <n v="92.945020669993937"/>
    <n v="0"/>
    <s v="[2007to13NonRetentionbyLeg&amp;SubLegal.txt]Pivot'!$A$129"/>
  </r>
  <r>
    <s v="2011-45-3"/>
    <x v="4"/>
    <x v="16"/>
    <x v="0"/>
    <n v="4"/>
    <n v="1621.4954926950579"/>
    <n v="0"/>
    <n v="0"/>
    <n v="0"/>
    <n v="2011"/>
    <s v="Ar 8-1 Spt"/>
    <n v="0.80147123018085187"/>
    <n v="0.76783515899955013"/>
    <n v="1334.5668261945746"/>
    <n v="286.92867380542543"/>
    <n v="-7.3049420734605519E-6"/>
    <n v="1299.5819872630145"/>
    <n v="0"/>
    <s v="[2007to13NonRetentionbyLeg&amp;SubLegal.txt]Pivot'!$A$130"/>
  </r>
  <r>
    <s v="2012-45-1"/>
    <x v="5"/>
    <x v="16"/>
    <x v="1"/>
    <n v="4"/>
    <n v="1333.715765765766"/>
    <n v="0"/>
    <n v="0"/>
    <n v="0"/>
    <n v="2012"/>
    <s v="Ar 8-1 Spt"/>
    <n v="0.8138409782468875"/>
    <n v="0.88493825549894534"/>
    <n v="391.97984689069466"/>
    <n v="941.73595310930614"/>
    <n v="-3.4234234817631659E-5"/>
    <n v="1085.4325435141077"/>
    <n v="0"/>
    <s v="[2007to13NonRetentionbyLeg&amp;SubLegal.txt]Pivot'!$A$131"/>
  </r>
  <r>
    <s v="2012-45-3"/>
    <x v="5"/>
    <x v="16"/>
    <x v="0"/>
    <n v="4"/>
    <n v="1440.526315789474"/>
    <n v="0"/>
    <n v="0"/>
    <n v="0"/>
    <n v="2012"/>
    <s v="Ar 8-1 Spt"/>
    <n v="0.81018688477073941"/>
    <n v="0.86805427185996054"/>
    <n v="921.10334786518888"/>
    <n v="519.42295213481236"/>
    <n v="1.5789472627147916E-5"/>
    <n v="1167.0955282197444"/>
    <n v="0"/>
    <s v="[2007to13NonRetentionbyLeg&amp;SubLegal.txt]Pivot'!$A$132"/>
  </r>
  <r>
    <s v="2013-45-1"/>
    <x v="6"/>
    <x v="16"/>
    <x v="1"/>
    <n v="4"/>
    <n v="728.14385150812063"/>
    <n v="0"/>
    <n v="0"/>
    <n v="0"/>
    <n v="2013"/>
    <s v="Ar 8-1 Spt"/>
    <n v="0.82291045993315148"/>
    <n v="0.84292943167804879"/>
    <n v="300.15832955117946"/>
    <n v="427.9855704488204"/>
    <n v="-4.8491879169887397E-5"/>
    <n v="599.19719174204386"/>
    <n v="0"/>
    <s v="[2007to13NonRetentionbyLeg&amp;SubLegal.txt]Pivot'!$A$133"/>
  </r>
  <r>
    <s v="2013-45-3"/>
    <x v="6"/>
    <x v="16"/>
    <x v="0"/>
    <n v="4"/>
    <n v="1058.3592343409459"/>
    <n v="0"/>
    <n v="0"/>
    <n v="0"/>
    <n v="2013"/>
    <s v="Ar 8-1 Spt"/>
    <n v="0.81901474866601232"/>
    <n v="0.8433584493992875"/>
    <n v="759.23561974787356"/>
    <n v="299.12358025212626"/>
    <n v="3.4340946058364352E-5"/>
    <n v="866.81182231210312"/>
    <n v="0"/>
    <s v="[2007to13NonRetentionbyLeg&amp;SubLegal.txt]Pivot'!$A$134"/>
  </r>
  <r>
    <s v="2007-53-1"/>
    <x v="0"/>
    <x v="17"/>
    <x v="1"/>
    <n v="4"/>
    <n v="6504.3638672438674"/>
    <n v="0"/>
    <n v="0"/>
    <n v="0"/>
    <n v="2007"/>
    <s v="Ar 9 Sport"/>
    <n v="0.71085472801728877"/>
    <n v="0.83434740477298031"/>
    <n v="2033.5695253118502"/>
    <n v="4470.794374688151"/>
    <n v="-3.275613380537834E-5"/>
    <n v="4623.6578077751201"/>
    <n v="0"/>
    <s v="[2007to13NonRetentionbyLeg&amp;SubLegal.txt]Pivot'!$A$135"/>
  </r>
  <r>
    <s v="2007-53-3"/>
    <x v="0"/>
    <x v="17"/>
    <x v="0"/>
    <n v="4"/>
    <n v="9541.4380857817705"/>
    <n v="0"/>
    <n v="0"/>
    <n v="0"/>
    <n v="2007"/>
    <s v="Ar 9 Sport"/>
    <n v="0.79790198730159456"/>
    <n v="0.87990200405781538"/>
    <n v="5015.3976293898886"/>
    <n v="4526.0404706101208"/>
    <n v="-1.42182398121804E-5"/>
    <n v="7613.1324103603965"/>
    <n v="0"/>
    <s v="[2007to13NonRetentionbyLeg&amp;SubLegal.txt]Pivot'!$A$136"/>
  </r>
  <r>
    <s v="2008-53-1"/>
    <x v="1"/>
    <x v="17"/>
    <x v="1"/>
    <n v="4"/>
    <n v="2758.5611301442941"/>
    <n v="0"/>
    <n v="0"/>
    <n v="0"/>
    <n v="2008"/>
    <s v="Ar 9 Sport"/>
    <n v="0.68903871519476911"/>
    <n v="0.74895514244702255"/>
    <n v="872.99616110906823"/>
    <n v="1885.5649388909333"/>
    <n v="3.0144292395561934E-5"/>
    <n v="1900.7554169008547"/>
    <n v="0"/>
    <s v="[2007to13NonRetentionbyLeg&amp;SubLegal.txt]Pivot'!$A$137"/>
  </r>
  <r>
    <s v="2008-53-3"/>
    <x v="1"/>
    <x v="17"/>
    <x v="0"/>
    <n v="4"/>
    <n v="10274.270797698649"/>
    <n v="0"/>
    <n v="0"/>
    <n v="0"/>
    <n v="2008"/>
    <s v="Ar 9 Sport"/>
    <n v="0.78113084623900364"/>
    <n v="0.8883591331731493"/>
    <n v="5339.0714531873055"/>
    <n v="4935.1993468126884"/>
    <n v="-2.3013453755993396E-6"/>
    <n v="8025.5498426950289"/>
    <n v="0"/>
    <s v="[2007to13NonRetentionbyLeg&amp;SubLegal.txt]Pivot'!$A$138"/>
  </r>
  <r>
    <s v="2009-53-1"/>
    <x v="2"/>
    <x v="17"/>
    <x v="1"/>
    <n v="4"/>
    <n v="5703.7812019122284"/>
    <n v="0"/>
    <n v="0"/>
    <n v="0"/>
    <n v="2009"/>
    <s v="Ar 9 Sport"/>
    <n v="0.79722519190331642"/>
    <n v="0.86659035530193329"/>
    <n v="2098.7502377610244"/>
    <n v="3605.0309622389773"/>
    <n v="1.91222716239281E-6"/>
    <n v="4547.1980632690047"/>
    <n v="0"/>
    <s v="[2007to13NonRetentionbyLeg&amp;SubLegal.txt]Pivot'!$A$139"/>
  </r>
  <r>
    <s v="2009-53-3"/>
    <x v="2"/>
    <x v="17"/>
    <x v="0"/>
    <n v="4"/>
    <n v="2429.569850260782"/>
    <n v="0"/>
    <n v="0"/>
    <n v="0"/>
    <n v="2009"/>
    <s v="Ar 9 Sport"/>
    <n v="0.84167437617440855"/>
    <n v="0.91069338916805265"/>
    <n v="1464.902977911983"/>
    <n v="964.66692208801874"/>
    <n v="-4.9739219775801757E-5"/>
    <n v="2044.9066880903949"/>
    <n v="0"/>
    <s v="[2007to13NonRetentionbyLeg&amp;SubLegal.txt]Pivot'!$A$140"/>
  </r>
  <r>
    <s v="2010-53-1"/>
    <x v="3"/>
    <x v="17"/>
    <x v="1"/>
    <n v="4"/>
    <n v="5396.5897242567862"/>
    <n v="0"/>
    <n v="0"/>
    <n v="0"/>
    <n v="2010"/>
    <s v="Ar 9 Sport"/>
    <n v="0.73750103377491849"/>
    <n v="0.74632546841593528"/>
    <n v="1271.7721742651445"/>
    <n v="4124.8175257348521"/>
    <n v="2.4256789401988499E-5"/>
    <n v="3979.9905004984821"/>
    <n v="0"/>
    <s v="[2007to13NonRetentionbyLeg&amp;SubLegal.txt]Pivot'!$A$141"/>
  </r>
  <r>
    <s v="2010-53-3"/>
    <x v="3"/>
    <x v="17"/>
    <x v="0"/>
    <n v="4"/>
    <n v="1736.0062080536909"/>
    <n v="0"/>
    <n v="0"/>
    <n v="0"/>
    <n v="2010"/>
    <s v="Ar 9 Sport"/>
    <n v="0.82681973949881105"/>
    <n v="0.86820147896327815"/>
    <n v="859.68467529470172"/>
    <n v="876.32152470529934"/>
    <n v="8.053689725784352E-6"/>
    <n v="1435.3642007112715"/>
    <n v="0"/>
    <s v="[2007to13NonRetentionbyLeg&amp;SubLegal.txt]Pivot'!$A$142"/>
  </r>
  <r>
    <s v="2011-53-1"/>
    <x v="4"/>
    <x v="17"/>
    <x v="1"/>
    <n v="4"/>
    <n v="1232.932330827068"/>
    <n v="0"/>
    <n v="0"/>
    <n v="0"/>
    <n v="2011"/>
    <s v="Ar 9 Sport"/>
    <n v="0.86360221086622746"/>
    <n v="0.78538865619647358"/>
    <n v="558.9910220707859"/>
    <n v="673.9412779292137"/>
    <n v="3.0827068485450582E-5"/>
    <n v="1064.7630867507069"/>
    <n v="0"/>
    <s v="[2007to13NonRetentionbyLeg&amp;SubLegal.txt]Pivot'!$A$143"/>
  </r>
  <r>
    <s v="2011-53-3"/>
    <x v="4"/>
    <x v="17"/>
    <x v="0"/>
    <n v="4"/>
    <n v="3316.0310148232611"/>
    <n v="0"/>
    <n v="0"/>
    <n v="0"/>
    <n v="2011"/>
    <s v="Ar 9 Sport"/>
    <n v="0.86141929164625342"/>
    <n v="0.84407926809682077"/>
    <n v="2300.0586553962657"/>
    <n v="1015.9723446037342"/>
    <n v="1.4823261153651401E-5"/>
    <n v="2856.4930878660603"/>
    <n v="0"/>
    <s v="[2007to13NonRetentionbyLeg&amp;SubLegal.txt]Pivot'!$A$144"/>
  </r>
  <r>
    <s v="2012-53-1"/>
    <x v="5"/>
    <x v="17"/>
    <x v="1"/>
    <n v="4"/>
    <n v="3313.5510597302509"/>
    <n v="0"/>
    <n v="0"/>
    <n v="0"/>
    <n v="2012"/>
    <s v="Ar 9 Sport"/>
    <n v="0.79496864076978679"/>
    <n v="0.84396490924919909"/>
    <n v="954.444890724929"/>
    <n v="2359.1062092750731"/>
    <n v="-4.0269751025334699E-5"/>
    <n v="2634.1691820750443"/>
    <n v="0"/>
    <s v="[2007to13NonRetentionbyLeg&amp;SubLegal.txt]Pivot'!$A$145"/>
  </r>
  <r>
    <s v="2012-53-3"/>
    <x v="5"/>
    <x v="17"/>
    <x v="0"/>
    <n v="4"/>
    <n v="5458.4790002256823"/>
    <n v="0"/>
    <n v="0"/>
    <n v="0"/>
    <n v="2012"/>
    <s v="Ar 9 Sport"/>
    <n v="0.88607680491713425"/>
    <n v="0.90027067077377843"/>
    <n v="3259.9952499038709"/>
    <n v="2198.4837500961371"/>
    <n v="2.2567382984561846E-7"/>
    <n v="4836.631632227246"/>
    <n v="0"/>
    <s v="[2007to13NonRetentionbyLeg&amp;SubLegal.txt]Pivot'!$A$146"/>
  </r>
  <r>
    <s v="2013-53-1"/>
    <x v="6"/>
    <x v="17"/>
    <x v="1"/>
    <n v="4"/>
    <n v="2336.494917904613"/>
    <n v="0"/>
    <n v="0"/>
    <n v="0"/>
    <n v="2013"/>
    <s v="Ar 9 Sport"/>
    <n v="0.83802026115774186"/>
    <n v="0.74556985825884525"/>
    <n v="1099.2077010139237"/>
    <n v="1237.2871989860755"/>
    <n v="1.7904613741848152E-5"/>
    <n v="1958.0300812961605"/>
    <n v="0"/>
    <s v="[2007to13NonRetentionbyLeg&amp;SubLegal.txt]Pivot'!$A$147"/>
  </r>
  <r>
    <s v="2013-53-3"/>
    <x v="6"/>
    <x v="17"/>
    <x v="0"/>
    <n v="4"/>
    <n v="5752.3154362416108"/>
    <n v="0"/>
    <n v="0"/>
    <n v="0"/>
    <n v="2013"/>
    <s v="Ar 9 Sport"/>
    <n v="0.87645145925807033"/>
    <n v="0.89218684581473595"/>
    <n v="3498.6044641374101"/>
    <n v="2253.710935862583"/>
    <n v="3.6241617635823786E-5"/>
    <n v="5041.6252582066836"/>
    <n v="0"/>
    <s v="[2007to13NonRetentionbyLeg&amp;SubLegal.txt]Pivot'!$A$148"/>
  </r>
  <r>
    <s v="2007-54-1"/>
    <x v="0"/>
    <x v="18"/>
    <x v="1"/>
    <n v="4"/>
    <n v="33.344661393969361"/>
    <n v="0"/>
    <n v="0"/>
    <n v="0"/>
    <n v="2007"/>
    <s v="Ar 6 Sport"/>
    <n v="0.53697722851831309"/>
    <n v="0.6474256085047394"/>
    <n v="22.025136006112515"/>
    <n v="11.31956399388746"/>
    <n v="-3.8606030614118936E-5"/>
    <n v="17.905323861215258"/>
    <n v="0"/>
    <s v="[2007to13NonRetentionbyLeg&amp;SubLegal.txt]Pivot'!$A$149"/>
  </r>
  <r>
    <s v="2007-54-3"/>
    <x v="0"/>
    <x v="18"/>
    <x v="0"/>
    <n v="4"/>
    <n v="663.79352768119816"/>
    <n v="0"/>
    <n v="0"/>
    <n v="0"/>
    <n v="2007"/>
    <s v="Ar 6 Sport"/>
    <n v="0.60707939883878648"/>
    <n v="0.66843624923844391"/>
    <n v="575.76315520751757"/>
    <n v="88.030344792482182"/>
    <n v="2.7681198389473138E-5"/>
    <n v="402.97537573777913"/>
    <n v="0"/>
    <s v="[2007to13NonRetentionbyLeg&amp;SubLegal.txt]Pivot'!$A$150"/>
  </r>
  <r>
    <s v="2008-54-3"/>
    <x v="1"/>
    <x v="18"/>
    <x v="0"/>
    <n v="4"/>
    <n v="120.0108108108108"/>
    <n v="0"/>
    <n v="0"/>
    <n v="0"/>
    <n v="2008"/>
    <s v="Ar 6 Sport"/>
    <n v="0.60904207088407392"/>
    <n v="0.63596595767476027"/>
    <n v="98.556018185435562"/>
    <n v="21.454781814564356"/>
    <n v="1.081081087761504E-5"/>
    <n v="73.091632744693015"/>
    <n v="0"/>
    <s v="[2007to13NonRetentionbyLeg&amp;SubLegal.txt]Pivot'!$A$151"/>
  </r>
  <r>
    <s v="2009-54-1"/>
    <x v="2"/>
    <x v="18"/>
    <x v="1"/>
    <n v="4"/>
    <n v="15.78695007414731"/>
    <n v="0"/>
    <n v="0"/>
    <n v="0"/>
    <n v="2009"/>
    <s v="Ar 6 Sport"/>
    <n v="0.70534326131274505"/>
    <n v="0.55713517381064714"/>
    <n v="12.295928404769427"/>
    <n v="3.4910715952305758"/>
    <n v="-4.992585269292249E-5"/>
    <n v="11.135218851480547"/>
    <n v="0"/>
    <s v="[2007to13NonRetentionbyLeg&amp;SubLegal.txt]Pivot'!$A$152"/>
  </r>
  <r>
    <s v="2009-54-3"/>
    <x v="2"/>
    <x v="18"/>
    <x v="0"/>
    <n v="4"/>
    <n v="5360.1192384769538"/>
    <n v="0"/>
    <n v="0"/>
    <n v="0"/>
    <n v="2009"/>
    <s v="Ar 6 Sport"/>
    <n v="0.69570277739549857"/>
    <n v="0.76312802134302649"/>
    <n v="4803.4575719196946"/>
    <n v="556.6616280803039"/>
    <n v="3.8476955523947254E-5"/>
    <n v="3729.0498413794617"/>
    <n v="0"/>
    <s v="[2007to13NonRetentionbyLeg&amp;SubLegal.txt]Pivot'!$A$153"/>
  </r>
  <r>
    <s v="2010-54-1"/>
    <x v="3"/>
    <x v="18"/>
    <x v="1"/>
    <n v="4"/>
    <n v="67.271790468012014"/>
    <n v="0"/>
    <n v="0"/>
    <n v="0"/>
    <n v="2010"/>
    <s v="Ar 6 Sport"/>
    <n v="0.76450304711255268"/>
    <n v="0.59840736457115662"/>
    <n v="33.063655787319789"/>
    <n v="34.208144212680224"/>
    <n v="-9.5319879989119727E-6"/>
    <n v="51.429488797512363"/>
    <n v="0"/>
    <s v="[2007to13NonRetentionbyLeg&amp;SubLegal.txt]Pivot'!$A$154"/>
  </r>
  <r>
    <s v="2010-54-3"/>
    <x v="3"/>
    <x v="18"/>
    <x v="0"/>
    <n v="4"/>
    <n v="716.08724832214762"/>
    <n v="0"/>
    <n v="0"/>
    <n v="0"/>
    <n v="2010"/>
    <s v="Ar 6 Sport"/>
    <n v="0.70724735556174523"/>
    <n v="0.65287420414460662"/>
    <n v="579.09942386572334"/>
    <n v="136.98777613427694"/>
    <n v="4.8322147335966292E-5"/>
    <n v="506.45081272732568"/>
    <n v="0"/>
    <s v="[2007to13NonRetentionbyLeg&amp;SubLegal.txt]Pivot'!$A$155"/>
  </r>
  <r>
    <s v="2011-54-1"/>
    <x v="4"/>
    <x v="18"/>
    <x v="1"/>
    <n v="4"/>
    <n v="25.142857142857139"/>
    <n v="0"/>
    <n v="0"/>
    <n v="0"/>
    <n v="2011"/>
    <s v="Ar 6 Sport"/>
    <n v="0.86261066804572406"/>
    <n v="0.51021342126780356"/>
    <n v="19.350951065465956"/>
    <n v="5.7919489345340409"/>
    <n v="-4.2857142858565567E-5"/>
    <n v="21.688496796578203"/>
    <n v="0"/>
    <s v="[2007to13NonRetentionbyLeg&amp;SubLegal.txt]Pivot'!$A$156"/>
  </r>
  <r>
    <s v="2011-54-3"/>
    <x v="4"/>
    <x v="18"/>
    <x v="0"/>
    <n v="4"/>
    <n v="1792.005453157378"/>
    <n v="0"/>
    <n v="0"/>
    <n v="0"/>
    <n v="2011"/>
    <s v="Ar 6 Sport"/>
    <n v="0.81967414869799482"/>
    <n v="0.75286680069743528"/>
    <n v="1622.8699737679019"/>
    <n v="169.13552623209662"/>
    <n v="-4.6842620577081107E-5"/>
    <n v="1468.8605442789383"/>
    <n v="0"/>
    <s v="[2007to13NonRetentionbyLeg&amp;SubLegal.txt]Pivot'!$A$157"/>
  </r>
  <r>
    <s v="2012-54-1"/>
    <x v="5"/>
    <x v="18"/>
    <x v="1"/>
    <n v="4"/>
    <n v="72.924603174603163"/>
    <n v="0"/>
    <n v="0"/>
    <n v="0"/>
    <n v="2012"/>
    <s v="Ar 6 Sport"/>
    <n v="0.77320664484374457"/>
    <n v="0.66686093893938947"/>
    <n v="44.081583111212069"/>
    <n v="28.843016888787929"/>
    <n v="3.1746031652346574E-6"/>
    <n v="56.385787747196396"/>
    <n v="0"/>
    <s v="[2007to13NonRetentionbyLeg&amp;SubLegal.txt]Pivot'!$A$158"/>
  </r>
  <r>
    <s v="2012-54-3"/>
    <x v="5"/>
    <x v="18"/>
    <x v="0"/>
    <n v="4"/>
    <n v="681.7"/>
    <n v="0"/>
    <n v="0"/>
    <n v="0"/>
    <n v="2012"/>
    <s v="Ar 6 Sport"/>
    <n v="0.82925388597702299"/>
    <n v="0.87650355700527194"/>
    <n v="544.45260393324543"/>
    <n v="137.24739606675485"/>
    <n v="0"/>
    <n v="565.30237407053664"/>
    <n v="0"/>
    <s v="[2007to13NonRetentionbyLeg&amp;SubLegal.txt]Pivot'!$A$159"/>
  </r>
  <r>
    <s v="2013-54-3"/>
    <x v="6"/>
    <x v="18"/>
    <x v="0"/>
    <n v="4"/>
    <n v="917.38797557538749"/>
    <n v="0"/>
    <n v="0"/>
    <n v="0"/>
    <n v="2013"/>
    <s v="Ar 6 Sport"/>
    <n v="0.82105655422133772"/>
    <n v="0.76741326020261769"/>
    <n v="808.70261613241223"/>
    <n v="108.68538386758817"/>
    <n v="-2.4424612888651609E-5"/>
    <n v="753.22741011001642"/>
    <n v="0"/>
    <s v="[2007to13NonRetentionbyLeg&amp;SubLegal.txt]Pivot'!$A$160"/>
  </r>
  <r>
    <s v="2007-56-1"/>
    <x v="0"/>
    <x v="19"/>
    <x v="1"/>
    <n v="4"/>
    <n v="4731.5044247787609"/>
    <n v="0"/>
    <n v="0"/>
    <n v="0"/>
    <n v="2007"/>
    <s v="A 10 Sport"/>
    <n v="0.67793107082524928"/>
    <n v="0.80937350830973653"/>
    <n v="593.92090497120296"/>
    <n v="4137.5834950287945"/>
    <n v="2.4778763872745913E-5"/>
    <n v="3207.6338613046705"/>
    <n v="0"/>
    <s v="[2007to13NonRetentionbyLeg&amp;SubLegal.txt]Pivot'!$A$161"/>
  </r>
  <r>
    <s v="2007-56-3"/>
    <x v="0"/>
    <x v="19"/>
    <x v="0"/>
    <n v="4"/>
    <n v="15271.189765458421"/>
    <n v="0"/>
    <n v="0"/>
    <n v="0"/>
    <n v="2007"/>
    <s v="A 10 Sport"/>
    <n v="0.83031234202555582"/>
    <n v="0.87891134209871558"/>
    <n v="5286.347410437842"/>
    <n v="9984.8423895621436"/>
    <n v="-3.4541564673418179E-5"/>
    <n v="12679.85733967448"/>
    <n v="0"/>
    <s v="[2007to13NonRetentionbyLeg&amp;SubLegal.txt]Pivot'!$A$162"/>
  </r>
  <r>
    <s v="2008-56-1"/>
    <x v="1"/>
    <x v="19"/>
    <x v="1"/>
    <n v="4"/>
    <n v="966.95155709342555"/>
    <n v="0"/>
    <n v="0"/>
    <n v="0"/>
    <n v="2008"/>
    <s v="A 10 Sport"/>
    <n v="0.70117479096198509"/>
    <n v="0.72731300290566336"/>
    <n v="148.91073241718564"/>
    <n v="818.04086758281414"/>
    <n v="-4.2906574208245729E-5"/>
    <n v="678.00205591534871"/>
    <n v="0"/>
    <s v="[2007to13NonRetentionbyLeg&amp;SubLegal.txt]Pivot'!$A$163"/>
  </r>
  <r>
    <s v="2008-56-3"/>
    <x v="1"/>
    <x v="19"/>
    <x v="0"/>
    <n v="4"/>
    <n v="4331.5747061054226"/>
    <n v="0"/>
    <n v="0"/>
    <n v="0"/>
    <n v="2008"/>
    <s v="A 10 Sport"/>
    <n v="0.77518085555401539"/>
    <n v="0.76530237830942627"/>
    <n v="2188.2172248576758"/>
    <n v="2143.3574751423248"/>
    <n v="6.1054215620970353E-6"/>
    <n v="3357.7537865749341"/>
    <n v="0"/>
    <s v="[2007to13NonRetentionbyLeg&amp;SubLegal.txt]Pivot'!$A$164"/>
  </r>
  <r>
    <s v="2009-56-1"/>
    <x v="2"/>
    <x v="19"/>
    <x v="1"/>
    <n v="4"/>
    <n v="1468.5409198512"/>
    <n v="0"/>
    <n v="0"/>
    <n v="0"/>
    <n v="2009"/>
    <s v="A 10 Sport"/>
    <n v="0.78670897550034491"/>
    <n v="0.89022879739651584"/>
    <n v="245.30915761848644"/>
    <n v="1223.231742381512"/>
    <n v="1.9851201386700268E-5"/>
    <n v="1155.3143225364718"/>
    <n v="0"/>
    <s v="[2007to13NonRetentionbyLeg&amp;SubLegal.txt]Pivot'!$A$165"/>
  </r>
  <r>
    <s v="2009-56-3"/>
    <x v="2"/>
    <x v="19"/>
    <x v="0"/>
    <n v="4"/>
    <n v="2880.290852623596"/>
    <n v="0"/>
    <n v="0"/>
    <n v="0"/>
    <n v="2009"/>
    <s v="A 10 Sport"/>
    <n v="0.85972850237337273"/>
    <n v="0.91032695445898881"/>
    <n v="1098.6149311344461"/>
    <n v="1781.6759688655548"/>
    <n v="-4.7376404836541042E-5"/>
    <n v="2476.2681411258091"/>
    <n v="0"/>
    <s v="[2007to13NonRetentionbyLeg&amp;SubLegal.txt]Pivot'!$A$166"/>
  </r>
  <r>
    <s v="2010-56-1"/>
    <x v="3"/>
    <x v="19"/>
    <x v="1"/>
    <n v="4"/>
    <n v="567.71161356628977"/>
    <n v="0"/>
    <n v="0"/>
    <n v="0"/>
    <n v="2010"/>
    <s v="A 10 Sport"/>
    <n v="0.81701904123414681"/>
    <n v="0.86654474451669405"/>
    <n v="68.335273096498284"/>
    <n v="499.37632690350199"/>
    <n v="1.3566289453592617E-5"/>
    <n v="463.83119821342052"/>
    <n v="0"/>
    <s v="[2007to13NonRetentionbyLeg&amp;SubLegal.txt]Pivot'!$A$167"/>
  </r>
  <r>
    <s v="2010-56-3"/>
    <x v="3"/>
    <x v="19"/>
    <x v="0"/>
    <n v="4"/>
    <n v="1387.8400584353431"/>
    <n v="0"/>
    <n v="0"/>
    <n v="0"/>
    <n v="2010"/>
    <s v="A 10 Sport"/>
    <n v="0.79459276874046103"/>
    <n v="0.80926783273538339"/>
    <n v="592.23562330880691"/>
    <n v="795.60447669119299"/>
    <n v="-4.156465683990973E-5"/>
    <n v="1102.7676746010625"/>
    <n v="0"/>
    <s v="[2007to13NonRetentionbyLeg&amp;SubLegal.txt]Pivot'!$A$168"/>
  </r>
  <r>
    <s v="2011-56-1"/>
    <x v="4"/>
    <x v="19"/>
    <x v="1"/>
    <n v="4"/>
    <n v="520.08153846153846"/>
    <n v="0"/>
    <n v="0"/>
    <n v="0"/>
    <n v="2011"/>
    <s v="A 10 Sport"/>
    <n v="0.83983344964023976"/>
    <n v="0.89735252339436444"/>
    <n v="130.49473524117781"/>
    <n v="389.58676475882191"/>
    <n v="3.8461538679257501E-5"/>
    <n v="436.78187254035686"/>
    <n v="0"/>
    <s v="[2007to13NonRetentionbyLeg&amp;SubLegal.txt]Pivot'!$A$169"/>
  </r>
  <r>
    <s v="2011-56-3"/>
    <x v="4"/>
    <x v="19"/>
    <x v="0"/>
    <n v="4"/>
    <n v="3709.9100131752311"/>
    <n v="0"/>
    <n v="0"/>
    <n v="0"/>
    <n v="2011"/>
    <s v="A 10 Sport"/>
    <n v="0.85150547340552074"/>
    <n v="0.82382014339034693"/>
    <n v="2057.8600177743665"/>
    <n v="1652.0499822256324"/>
    <n v="1.3175232197681908E-5"/>
    <n v="3159.0086820606571"/>
    <n v="0"/>
    <s v="[2007to13NonRetentionbyLeg&amp;SubLegal.txt]Pivot'!$A$170"/>
  </r>
  <r>
    <s v="2012-56-1"/>
    <x v="5"/>
    <x v="19"/>
    <x v="1"/>
    <n v="4"/>
    <n v="561.33333333333326"/>
    <n v="0"/>
    <n v="0"/>
    <n v="0"/>
    <n v="2012"/>
    <s v="A 10 Sport"/>
    <n v="0.84814753652919195"/>
    <n v="0.90193747702300342"/>
    <n v="72.770994580524274"/>
    <n v="488.56230541947616"/>
    <n v="3.3333332794427406E-5"/>
    <n v="476.09348383838636"/>
    <n v="0"/>
    <s v="[2007to13NonRetentionbyLeg&amp;SubLegal.txt]Pivot'!$A$171"/>
  </r>
  <r>
    <s v="2012-56-3"/>
    <x v="5"/>
    <x v="19"/>
    <x v="0"/>
    <n v="4"/>
    <n v="3378.5976963350781"/>
    <n v="0"/>
    <n v="0"/>
    <n v="0"/>
    <n v="2012"/>
    <s v="A 10 Sport"/>
    <n v="0.87977011306798758"/>
    <n v="0.83724912927797168"/>
    <n v="1473.6276434877234"/>
    <n v="1904.970056512276"/>
    <n v="-3.6649212233896833E-6"/>
    <n v="2972.3892773159541"/>
    <n v="0"/>
    <s v="[2007to13NonRetentionbyLeg&amp;SubLegal.txt]Pivot'!$A$172"/>
  </r>
  <r>
    <s v="2013-56-1"/>
    <x v="6"/>
    <x v="19"/>
    <x v="1"/>
    <n v="4"/>
    <n v="655.85981308411215"/>
    <n v="0"/>
    <n v="0"/>
    <n v="0"/>
    <n v="2013"/>
    <s v="A 10 Sport"/>
    <n v="0.85339228837698911"/>
    <n v="0.8780824156392536"/>
    <n v="161.16877162562736"/>
    <n v="494.69102837437163"/>
    <n v="1.3084113106742734E-5"/>
    <n v="559.70570674235478"/>
    <n v="0"/>
    <s v="[2007to13NonRetentionbyLeg&amp;SubLegal.txt]Pivot'!$A$173"/>
  </r>
  <r>
    <s v="2013-56-3"/>
    <x v="6"/>
    <x v="19"/>
    <x v="0"/>
    <n v="4"/>
    <n v="3146.142673048601"/>
    <n v="0"/>
    <n v="0"/>
    <n v="0"/>
    <n v="2013"/>
    <s v="A 10 Sport"/>
    <n v="0.86723878389712172"/>
    <n v="0.76395364653454334"/>
    <n v="1942.7577254525522"/>
    <n v="1203.3849745474463"/>
    <n v="-2.6951397558150347E-5"/>
    <n v="2728.4569457415087"/>
    <n v="0"/>
    <s v="[2007to13NonRetentionbyLeg&amp;SubLegal.txt]Pivot'!$A$174"/>
  </r>
  <r>
    <s v="2007-57-2"/>
    <x v="0"/>
    <x v="20"/>
    <x v="2"/>
    <n v="4"/>
    <n v="34"/>
    <n v="0"/>
    <n v="0"/>
    <n v="0"/>
    <n v="2007"/>
    <s v="A 11 Sport"/>
    <n v="0.85781355381871693"/>
    <n v="0.87071406543405261"/>
    <n v="20.907634455601467"/>
    <n v="13.092365544398536"/>
    <n v="0"/>
    <n v="29.165660829836376"/>
    <n v="0"/>
    <s v="[2007to13NonRetentionbyLeg&amp;SubLegal.txt]Pivot'!$A$175"/>
  </r>
  <r>
    <s v="2007-57-3"/>
    <x v="0"/>
    <x v="20"/>
    <x v="0"/>
    <n v="4"/>
    <n v="258"/>
    <n v="0"/>
    <n v="0"/>
    <n v="0"/>
    <n v="2007"/>
    <s v="A 11 Sport"/>
    <n v="0.84595454224444133"/>
    <n v="0.83353125781211856"/>
    <n v="148.39432959868284"/>
    <n v="109.60567040131704"/>
    <n v="0"/>
    <n v="218.25627189906587"/>
    <n v="0"/>
    <s v="[2007to13NonRetentionbyLeg&amp;SubLegal.txt]Pivot'!$A$176"/>
  </r>
  <r>
    <s v="2008-57-2"/>
    <x v="1"/>
    <x v="20"/>
    <x v="2"/>
    <n v="4"/>
    <n v="18"/>
    <n v="0"/>
    <n v="0"/>
    <n v="0"/>
    <n v="2008"/>
    <s v="A 11 Sport"/>
    <n v="0.81464200630793893"/>
    <n v="0.84129515975319713"/>
    <n v="11.096737491995478"/>
    <n v="6.9032625080045298"/>
    <n v="0"/>
    <n v="14.663556113542901"/>
    <n v="0"/>
    <s v="[2007to13NonRetentionbyLeg&amp;SubLegal.txt]Pivot'!$A$177"/>
  </r>
  <r>
    <s v="2008-57-3"/>
    <x v="1"/>
    <x v="20"/>
    <x v="0"/>
    <n v="4"/>
    <n v="94"/>
    <n v="0"/>
    <n v="0"/>
    <n v="0"/>
    <n v="2008"/>
    <s v="A 11 Sport"/>
    <n v="0.81213174077687955"/>
    <n v="0.69500592308254527"/>
    <n v="58.087936429966845"/>
    <n v="35.912063570033112"/>
    <n v="0"/>
    <n v="76.340383633026676"/>
    <n v="0"/>
    <s v="[2007to13NonRetentionbyLeg&amp;SubLegal.txt]Pivot'!$A$178"/>
  </r>
  <r>
    <s v="2009-57-2"/>
    <x v="2"/>
    <x v="20"/>
    <x v="2"/>
    <n v="4"/>
    <n v="9"/>
    <n v="0"/>
    <n v="0"/>
    <n v="0"/>
    <n v="2009"/>
    <s v="A 11 Sport"/>
    <n v="0.89073045657763439"/>
    <n v="0.9076978993785868"/>
    <n v="5.7899058901202585"/>
    <n v="3.2100941098797411"/>
    <n v="0"/>
    <n v="8.0165741091987091"/>
    <n v="0"/>
    <s v="[2007to13NonRetentionbyLeg&amp;SubLegal.txt]Pivot'!$A$179"/>
  </r>
  <r>
    <s v="2009-57-3"/>
    <x v="2"/>
    <x v="20"/>
    <x v="0"/>
    <n v="4"/>
    <n v="34"/>
    <n v="0"/>
    <n v="0"/>
    <n v="0"/>
    <n v="2009"/>
    <s v="A 11 Sport"/>
    <n v="0.88564830469936073"/>
    <n v="0.88982030991063399"/>
    <n v="19.080004006030315"/>
    <n v="14.919995993969701"/>
    <n v="0"/>
    <n v="30.112042359778265"/>
    <n v="0"/>
    <s v="[2007to13NonRetentionbyLeg&amp;SubLegal.txt]Pivot'!$A$180"/>
  </r>
  <r>
    <s v="2007-64-1"/>
    <x v="0"/>
    <x v="21"/>
    <x v="1"/>
    <n v="4"/>
    <n v="47.932126696832583"/>
    <n v="0"/>
    <n v="0"/>
    <n v="0"/>
    <n v="2007"/>
    <s v="A 12 Sport"/>
    <n v="0.55903089073330581"/>
    <n v="0.8118084225918939"/>
    <n v="26.642796234612604"/>
    <n v="21.289303765387391"/>
    <n v="2.6696832591710518E-5"/>
    <n v="26.795539482071987"/>
    <n v="0"/>
    <s v="[2007to13NonRetentionbyLeg&amp;SubLegal.txt]Pivot'!$A$181"/>
  </r>
  <r>
    <s v="2007-64-3"/>
    <x v="0"/>
    <x v="21"/>
    <x v="0"/>
    <n v="4"/>
    <n v="348.92762549999998"/>
    <n v="0"/>
    <n v="0"/>
    <n v="0"/>
    <n v="2007"/>
    <s v="A 12 Sport"/>
    <n v="0.26939292748377569"/>
    <n v="0.38467815216612877"/>
    <n v="159.0849412840015"/>
    <n v="189.8426587159982"/>
    <n v="2.5500000276679202E-5"/>
    <n v="93.998634513407538"/>
    <n v="0"/>
    <s v="[2007to13NonRetentionbyLeg&amp;SubLegal.txt]Pivot'!$A$182"/>
  </r>
  <r>
    <s v="2008-64-1"/>
    <x v="1"/>
    <x v="21"/>
    <x v="1"/>
    <n v="4"/>
    <n v="9.8377037562012752"/>
    <n v="0"/>
    <n v="0"/>
    <n v="0"/>
    <n v="2008"/>
    <s v="A 12 Sport"/>
    <n v="0.71704749134408252"/>
    <n v="0.75414481369183517"/>
    <n v="5.1711324588328225"/>
    <n v="4.6665675411671765"/>
    <n v="3.7562012771275022E-6"/>
    <n v="7.0541007989703823"/>
    <n v="0"/>
    <s v="[2007to13NonRetentionbyLeg&amp;SubLegal.txt]Pivot'!$A$183"/>
  </r>
  <r>
    <s v="2008-64-3"/>
    <x v="1"/>
    <x v="21"/>
    <x v="0"/>
    <n v="4"/>
    <n v="575.86363640000002"/>
    <n v="0"/>
    <n v="0"/>
    <n v="0"/>
    <n v="2008"/>
    <s v="A 12 Sport"/>
    <n v="0.58915413697689978"/>
    <n v="0.60924284019872432"/>
    <n v="170.28385507602184"/>
    <n v="405.57974492397807"/>
    <n v="3.6400000112735142E-5"/>
    <n v="339.27244371962121"/>
    <n v="0"/>
    <s v="[2007to13NonRetentionbyLeg&amp;SubLegal.txt]Pivot'!$A$184"/>
  </r>
  <r>
    <s v="2009-64-1"/>
    <x v="2"/>
    <x v="21"/>
    <x v="1"/>
    <n v="4"/>
    <n v="573.76548571428577"/>
    <n v="0"/>
    <n v="0"/>
    <n v="0"/>
    <n v="2009"/>
    <s v="A 12 Sport"/>
    <n v="0.78014588441241139"/>
    <n v="0.90129192235664946"/>
    <n v="349.09331194375903"/>
    <n v="224.67218805624094"/>
    <n v="-1.4285714200923394E-5"/>
    <n v="447.6207822978883"/>
    <n v="0"/>
    <s v="[2007to13NonRetentionbyLeg&amp;SubLegal.txt]Pivot'!$A$185"/>
  </r>
  <r>
    <s v="2009-64-3"/>
    <x v="2"/>
    <x v="21"/>
    <x v="0"/>
    <n v="4"/>
    <n v="16.25925926"/>
    <n v="0"/>
    <n v="0"/>
    <n v="0"/>
    <n v="2009"/>
    <s v="A 12 Sport"/>
    <n v="0.73632696721504698"/>
    <n v="0.82358547768784962"/>
    <n v="7.0385480797153281"/>
    <n v="9.2207519202846786"/>
    <n v="-4.0740000006422861E-5"/>
    <n v="11.972131060078969"/>
    <n v="0"/>
    <s v="[2007to13NonRetentionbyLeg&amp;SubLegal.txt]Pivot'!$A$186"/>
  </r>
  <r>
    <s v="2010-64-1"/>
    <x v="3"/>
    <x v="21"/>
    <x v="1"/>
    <n v="4"/>
    <n v="0"/>
    <n v="0"/>
    <n v="0"/>
    <n v="0"/>
    <n v="2010"/>
    <s v="A 12 Sport"/>
    <n v="0"/>
    <n v="0"/>
    <e v="#N/A"/>
    <e v="#N/A"/>
    <e v="#N/A"/>
    <n v="0"/>
    <n v="0"/>
    <s v="[2007to13NonRetentionbyLeg&amp;SubLegal.txt]Pivot'!$A$187"/>
  </r>
  <r>
    <s v="2010-64-3"/>
    <x v="3"/>
    <x v="21"/>
    <x v="0"/>
    <n v="4"/>
    <n v="8.0783898310000009"/>
    <n v="0"/>
    <n v="0"/>
    <n v="0"/>
    <n v="2010"/>
    <s v="A 12 Sport"/>
    <n v="0.91192720143229278"/>
    <n v="0.92957980848625155"/>
    <n v="2.6565419379024942"/>
    <n v="5.4218580620975043"/>
    <n v="-1.0168999997617334E-5"/>
    <n v="7.3669034306629237"/>
    <n v="0"/>
    <s v="[2007to13NonRetentionbyLeg&amp;SubLegal.txt]Pivot'!$A$188"/>
  </r>
  <r>
    <s v="2011-64-3"/>
    <x v="4"/>
    <x v="21"/>
    <x v="0"/>
    <n v="4"/>
    <n v="1506.083333"/>
    <n v="0"/>
    <n v="0"/>
    <n v="0"/>
    <n v="2011"/>
    <s v="A 12 Sport"/>
    <n v="0.94369522511666781"/>
    <n v="0.96059789685481611"/>
    <n v="730.00400705540324"/>
    <n v="776.07929294459723"/>
    <n v="3.2999999575622496E-5"/>
    <n v="1421.2836499798964"/>
    <n v="0"/>
    <s v="[2007to13NonRetentionbyLeg&amp;SubLegal.txt]Pivot'!$A$189"/>
  </r>
  <r>
    <s v="2012-64-3"/>
    <x v="5"/>
    <x v="21"/>
    <x v="0"/>
    <n v="4"/>
    <n v="1141.3602940000001"/>
    <n v="0"/>
    <n v="0"/>
    <n v="0"/>
    <n v="2012"/>
    <s v="A 12 Sport"/>
    <n v="0.95575818483649222"/>
    <n v="0.95722734772489126"/>
    <n v="335.22527968829928"/>
    <n v="806.13502031170106"/>
    <n v="-6.0000002122251317E-6"/>
    <n v="1090.8644428378852"/>
    <n v="0"/>
    <s v="[2007to13NonRetentionbyLeg&amp;SubLegal.txt]Pivot'!$A$190"/>
  </r>
  <r>
    <s v="2013-64-1"/>
    <x v="6"/>
    <x v="21"/>
    <x v="1"/>
    <n v="4"/>
    <n v="110.14905149051491"/>
    <n v="0"/>
    <n v="0"/>
    <n v="0"/>
    <n v="2013"/>
    <s v="A 12 Sport"/>
    <n v="0.94700453826332098"/>
    <n v="0.94522971659526689"/>
    <n v="78.119817536492519"/>
    <n v="32.029282463507521"/>
    <n v="-4.8509485125691754E-5"/>
    <n v="104.31165164691784"/>
    <n v="0"/>
    <s v="[2007to13NonRetentionbyLeg&amp;SubLegal.txt]Pivot'!$A$191"/>
  </r>
  <r>
    <s v="2013-64-3"/>
    <x v="6"/>
    <x v="21"/>
    <x v="0"/>
    <n v="4"/>
    <n v="54.537234040000001"/>
    <n v="0"/>
    <n v="0"/>
    <n v="0"/>
    <n v="2013"/>
    <s v="A 12 Sport"/>
    <n v="0.95087866564489609"/>
    <n v="0.94472863715656719"/>
    <n v="25.233282635403629"/>
    <n v="29.303917364596355"/>
    <n v="3.404000001694385E-5"/>
    <n v="51.858292331918605"/>
    <n v="0"/>
    <s v="[2007to13NonRetentionbyLeg&amp;SubLegal.txt]Pivot'!$A$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37324-72BB-4AA0-980B-9FBD399F8F02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R36" firstHeaderRow="1" firstDataRow="3" firstDataCol="2"/>
  <pivotFields count="1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31">
    <i>
      <x/>
      <x v="2"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2"/>
    </i>
    <i>
      <x v="9"/>
      <x v="2"/>
    </i>
    <i>
      <x v="10"/>
      <x v="2"/>
    </i>
    <i>
      <x v="11"/>
      <x v="2"/>
    </i>
    <i>
      <x v="12"/>
      <x v="2"/>
    </i>
    <i>
      <x v="13"/>
      <x/>
    </i>
    <i>
      <x v="14"/>
      <x/>
    </i>
    <i r="1">
      <x v="2"/>
    </i>
    <i>
      <x v="15"/>
      <x/>
    </i>
    <i r="1">
      <x v="2"/>
    </i>
    <i>
      <x v="16"/>
      <x/>
    </i>
    <i r="1">
      <x v="2"/>
    </i>
    <i>
      <x v="17"/>
      <x/>
    </i>
    <i r="1">
      <x v="2"/>
    </i>
    <i>
      <x v="18"/>
      <x/>
    </i>
    <i r="1">
      <x v="2"/>
    </i>
    <i>
      <x v="19"/>
      <x/>
    </i>
    <i r="1">
      <x v="2"/>
    </i>
    <i>
      <x v="20"/>
      <x v="1"/>
    </i>
    <i r="1">
      <x v="2"/>
    </i>
    <i>
      <x v="21"/>
      <x/>
    </i>
    <i r="1">
      <x v="2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CNRInput1" fld="5" baseField="0" baseItem="0"/>
    <dataField name="Sum of CNRInput2" fld="6" baseField="0" baseItem="0"/>
  </dataFields>
  <formats count="1">
    <format dxfId="4">
      <pivotArea outline="0" fieldPosition="0">
        <references count="3">
          <reference field="1" count="0" selected="0"/>
          <reference field="2" count="0" selected="0"/>
          <reference field="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DD89-908E-4398-9AFF-77852BDAB3E5}">
  <sheetPr>
    <tabColor rgb="FF7030A0"/>
  </sheetPr>
  <dimension ref="A1:W34"/>
  <sheetViews>
    <sheetView tabSelected="1" workbookViewId="0">
      <selection activeCell="Q17" sqref="Q17"/>
    </sheetView>
  </sheetViews>
  <sheetFormatPr defaultRowHeight="14.4" x14ac:dyDescent="0.3"/>
  <sheetData>
    <row r="1" spans="1:23" x14ac:dyDescent="0.3">
      <c r="A1" t="s">
        <v>45</v>
      </c>
      <c r="L1" t="s">
        <v>44</v>
      </c>
    </row>
    <row r="2" spans="1:23" x14ac:dyDescent="0.3">
      <c r="A2" s="21" t="s">
        <v>46</v>
      </c>
      <c r="B2" s="21" t="s">
        <v>35</v>
      </c>
      <c r="C2" s="21" t="s">
        <v>34</v>
      </c>
      <c r="D2" s="21" t="s">
        <v>1</v>
      </c>
      <c r="E2" s="21" t="s">
        <v>3</v>
      </c>
      <c r="F2" s="25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L2" s="21" t="s">
        <v>46</v>
      </c>
      <c r="M2" s="21" t="s">
        <v>35</v>
      </c>
      <c r="N2" s="21" t="s">
        <v>34</v>
      </c>
      <c r="O2" s="21" t="s">
        <v>1</v>
      </c>
      <c r="P2" s="21" t="s">
        <v>3</v>
      </c>
      <c r="Q2" s="21" t="s">
        <v>4</v>
      </c>
      <c r="R2" s="21" t="s">
        <v>5</v>
      </c>
      <c r="S2" s="21" t="s">
        <v>6</v>
      </c>
      <c r="T2" s="21" t="s">
        <v>7</v>
      </c>
      <c r="U2" s="21" t="s">
        <v>8</v>
      </c>
      <c r="V2" s="21"/>
      <c r="W2" s="21"/>
    </row>
    <row r="3" spans="1:23" x14ac:dyDescent="0.3">
      <c r="A3" s="22">
        <v>1</v>
      </c>
      <c r="B3" s="22">
        <v>1</v>
      </c>
      <c r="C3" s="22">
        <v>0</v>
      </c>
      <c r="D3" s="27">
        <f>Pivot!R42</f>
        <v>1</v>
      </c>
      <c r="E3" s="27">
        <f>Pivot!S42</f>
        <v>3</v>
      </c>
      <c r="F3" s="26">
        <v>3</v>
      </c>
      <c r="G3" s="27">
        <f>Pivot!AH42</f>
        <v>8479.86</v>
      </c>
      <c r="H3" s="27">
        <f>Pivot!AI42</f>
        <v>6713.57</v>
      </c>
      <c r="I3" s="22">
        <v>0</v>
      </c>
      <c r="J3" s="22">
        <v>0</v>
      </c>
      <c r="L3">
        <f>A3</f>
        <v>1</v>
      </c>
      <c r="M3">
        <f t="shared" ref="M3:Q3" si="0">B3</f>
        <v>1</v>
      </c>
      <c r="N3">
        <f t="shared" si="0"/>
        <v>0</v>
      </c>
      <c r="O3">
        <f t="shared" si="0"/>
        <v>1</v>
      </c>
      <c r="P3">
        <f t="shared" si="0"/>
        <v>3</v>
      </c>
      <c r="Q3">
        <f t="shared" si="0"/>
        <v>3</v>
      </c>
      <c r="R3" s="7">
        <f>Pivot!AH78</f>
        <v>45009.14</v>
      </c>
      <c r="S3" s="7">
        <f>Pivot!AI78</f>
        <v>29807.86</v>
      </c>
      <c r="T3">
        <v>0</v>
      </c>
      <c r="U3">
        <v>0</v>
      </c>
      <c r="V3" s="27"/>
      <c r="W3" s="27"/>
    </row>
    <row r="4" spans="1:23" x14ac:dyDescent="0.3">
      <c r="A4" s="22">
        <v>2</v>
      </c>
      <c r="B4" s="22">
        <v>1</v>
      </c>
      <c r="C4" s="22">
        <v>0</v>
      </c>
      <c r="D4" s="27">
        <f>Pivot!R43</f>
        <v>2</v>
      </c>
      <c r="E4" s="27">
        <f>Pivot!S43</f>
        <v>3</v>
      </c>
      <c r="F4" s="26">
        <v>3</v>
      </c>
      <c r="G4" s="28">
        <v>1162</v>
      </c>
      <c r="H4" s="27">
        <v>0</v>
      </c>
      <c r="I4" s="22">
        <v>0</v>
      </c>
      <c r="J4" s="22">
        <v>0</v>
      </c>
      <c r="L4">
        <f t="shared" ref="L4:L32" si="1">A4</f>
        <v>2</v>
      </c>
      <c r="M4">
        <f t="shared" ref="M4:M32" si="2">B4</f>
        <v>1</v>
      </c>
      <c r="N4">
        <f t="shared" ref="N4:N32" si="3">C4</f>
        <v>0</v>
      </c>
      <c r="O4">
        <f t="shared" ref="O4:O32" si="4">D4</f>
        <v>2</v>
      </c>
      <c r="P4">
        <f t="shared" ref="P4:P32" si="5">E4</f>
        <v>3</v>
      </c>
      <c r="Q4">
        <f t="shared" ref="Q4:Q32" si="6">F4</f>
        <v>3</v>
      </c>
      <c r="R4" s="29">
        <v>8620</v>
      </c>
      <c r="S4" s="7">
        <v>0</v>
      </c>
      <c r="T4">
        <v>0</v>
      </c>
      <c r="U4">
        <v>0</v>
      </c>
      <c r="V4" s="27"/>
      <c r="W4" s="27"/>
    </row>
    <row r="5" spans="1:23" x14ac:dyDescent="0.3">
      <c r="A5" s="22">
        <v>3</v>
      </c>
      <c r="B5" s="22">
        <v>1</v>
      </c>
      <c r="C5" s="22">
        <v>0</v>
      </c>
      <c r="D5" s="27">
        <f>Pivot!R44</f>
        <v>4</v>
      </c>
      <c r="E5" s="27">
        <f>Pivot!S44</f>
        <v>3</v>
      </c>
      <c r="F5" s="26">
        <v>3</v>
      </c>
      <c r="G5" s="27">
        <f>Pivot!AH44</f>
        <v>889.18</v>
      </c>
      <c r="H5" s="27">
        <f>Pivot!AI44</f>
        <v>0</v>
      </c>
      <c r="I5" s="22">
        <v>0</v>
      </c>
      <c r="J5" s="22">
        <v>0</v>
      </c>
      <c r="L5">
        <f t="shared" si="1"/>
        <v>3</v>
      </c>
      <c r="M5">
        <f t="shared" si="2"/>
        <v>1</v>
      </c>
      <c r="N5">
        <f t="shared" si="3"/>
        <v>0</v>
      </c>
      <c r="O5">
        <f t="shared" si="4"/>
        <v>4</v>
      </c>
      <c r="P5">
        <f t="shared" si="5"/>
        <v>3</v>
      </c>
      <c r="Q5">
        <f t="shared" si="6"/>
        <v>3</v>
      </c>
      <c r="R5" s="7">
        <f>Pivot!AH80</f>
        <v>4248.8500000000004</v>
      </c>
      <c r="S5" s="7">
        <f>Pivot!AI80</f>
        <v>0</v>
      </c>
      <c r="T5">
        <v>0</v>
      </c>
      <c r="U5">
        <v>0</v>
      </c>
      <c r="V5" s="27"/>
      <c r="W5" s="27"/>
    </row>
    <row r="6" spans="1:23" x14ac:dyDescent="0.3">
      <c r="A6" s="22">
        <v>4</v>
      </c>
      <c r="B6" s="22">
        <v>1</v>
      </c>
      <c r="C6" s="22">
        <v>0</v>
      </c>
      <c r="D6" s="27">
        <f>Pivot!R45</f>
        <v>5</v>
      </c>
      <c r="E6" s="27">
        <f>Pivot!S45</f>
        <v>3</v>
      </c>
      <c r="F6" s="26">
        <v>3</v>
      </c>
      <c r="G6" s="27">
        <f>Pivot!AH45</f>
        <v>1.55</v>
      </c>
      <c r="H6" s="27">
        <f>Pivot!AI45</f>
        <v>0</v>
      </c>
      <c r="I6" s="22">
        <v>0</v>
      </c>
      <c r="J6" s="22">
        <v>0</v>
      </c>
      <c r="L6">
        <f t="shared" si="1"/>
        <v>4</v>
      </c>
      <c r="M6">
        <f t="shared" si="2"/>
        <v>1</v>
      </c>
      <c r="N6">
        <f t="shared" si="3"/>
        <v>0</v>
      </c>
      <c r="O6">
        <f t="shared" si="4"/>
        <v>5</v>
      </c>
      <c r="P6">
        <f t="shared" si="5"/>
        <v>3</v>
      </c>
      <c r="Q6">
        <f t="shared" si="6"/>
        <v>3</v>
      </c>
      <c r="R6" s="7">
        <f>Pivot!AH81</f>
        <v>4.01</v>
      </c>
      <c r="S6" s="7">
        <f>Pivot!AI81</f>
        <v>0</v>
      </c>
      <c r="T6">
        <v>0</v>
      </c>
      <c r="U6">
        <v>0</v>
      </c>
      <c r="V6" s="27"/>
      <c r="W6" s="27"/>
    </row>
    <row r="7" spans="1:23" x14ac:dyDescent="0.3">
      <c r="A7" s="22">
        <v>5</v>
      </c>
      <c r="B7" s="22">
        <v>1</v>
      </c>
      <c r="C7" s="22">
        <v>0</v>
      </c>
      <c r="D7" s="27">
        <f>Pivot!R46</f>
        <v>6</v>
      </c>
      <c r="E7" s="27">
        <f>Pivot!S46</f>
        <v>3</v>
      </c>
      <c r="F7" s="26">
        <v>3</v>
      </c>
      <c r="G7" s="27">
        <f>Pivot!AH46</f>
        <v>111.65</v>
      </c>
      <c r="H7" s="27">
        <f>Pivot!AI46</f>
        <v>0</v>
      </c>
      <c r="I7" s="22">
        <v>0</v>
      </c>
      <c r="J7" s="22">
        <v>0</v>
      </c>
      <c r="L7">
        <f t="shared" si="1"/>
        <v>5</v>
      </c>
      <c r="M7">
        <f t="shared" si="2"/>
        <v>1</v>
      </c>
      <c r="N7">
        <f t="shared" si="3"/>
        <v>0</v>
      </c>
      <c r="O7">
        <f t="shared" si="4"/>
        <v>6</v>
      </c>
      <c r="P7">
        <f t="shared" si="5"/>
        <v>3</v>
      </c>
      <c r="Q7">
        <f t="shared" si="6"/>
        <v>3</v>
      </c>
      <c r="R7" s="7">
        <f>Pivot!AH82</f>
        <v>882.71</v>
      </c>
      <c r="S7" s="7">
        <f>Pivot!AI82</f>
        <v>0</v>
      </c>
      <c r="T7">
        <v>0</v>
      </c>
      <c r="U7">
        <v>0</v>
      </c>
      <c r="V7" s="27"/>
      <c r="W7" s="27"/>
    </row>
    <row r="8" spans="1:23" x14ac:dyDescent="0.3">
      <c r="A8" s="22">
        <v>6</v>
      </c>
      <c r="B8" s="22">
        <v>1</v>
      </c>
      <c r="C8" s="22">
        <v>0</v>
      </c>
      <c r="D8" s="27">
        <f>Pivot!R47</f>
        <v>7</v>
      </c>
      <c r="E8" s="27">
        <f>Pivot!S47</f>
        <v>3</v>
      </c>
      <c r="F8" s="26">
        <v>3</v>
      </c>
      <c r="G8" s="27">
        <f>Pivot!AH47</f>
        <v>12.1</v>
      </c>
      <c r="H8" s="27">
        <f>Pivot!AI47</f>
        <v>0</v>
      </c>
      <c r="I8" s="22">
        <v>0</v>
      </c>
      <c r="J8" s="22">
        <v>0</v>
      </c>
      <c r="L8">
        <f t="shared" si="1"/>
        <v>6</v>
      </c>
      <c r="M8">
        <f t="shared" si="2"/>
        <v>1</v>
      </c>
      <c r="N8">
        <f t="shared" si="3"/>
        <v>0</v>
      </c>
      <c r="O8">
        <f t="shared" si="4"/>
        <v>7</v>
      </c>
      <c r="P8">
        <f t="shared" si="5"/>
        <v>3</v>
      </c>
      <c r="Q8">
        <f t="shared" si="6"/>
        <v>3</v>
      </c>
      <c r="R8" s="7">
        <f>Pivot!AH83</f>
        <v>60.86</v>
      </c>
      <c r="S8" s="7">
        <f>Pivot!AI83</f>
        <v>0</v>
      </c>
      <c r="T8">
        <v>0</v>
      </c>
      <c r="U8">
        <v>0</v>
      </c>
      <c r="V8" s="27"/>
      <c r="W8" s="27"/>
    </row>
    <row r="9" spans="1:23" x14ac:dyDescent="0.3">
      <c r="A9" s="22">
        <v>7</v>
      </c>
      <c r="B9" s="22">
        <v>1</v>
      </c>
      <c r="C9" s="22">
        <v>0</v>
      </c>
      <c r="D9" s="27">
        <f>Pivot!R48</f>
        <v>8</v>
      </c>
      <c r="E9" s="27">
        <f>Pivot!S48</f>
        <v>3</v>
      </c>
      <c r="F9" s="26">
        <v>3</v>
      </c>
      <c r="G9" s="27">
        <f>Pivot!AH48</f>
        <v>4030.69</v>
      </c>
      <c r="H9" s="27">
        <f>Pivot!AI48</f>
        <v>0</v>
      </c>
      <c r="I9" s="22">
        <v>0</v>
      </c>
      <c r="J9" s="22">
        <v>0</v>
      </c>
      <c r="L9">
        <f t="shared" si="1"/>
        <v>7</v>
      </c>
      <c r="M9">
        <f t="shared" si="2"/>
        <v>1</v>
      </c>
      <c r="N9">
        <f t="shared" si="3"/>
        <v>0</v>
      </c>
      <c r="O9">
        <f t="shared" si="4"/>
        <v>8</v>
      </c>
      <c r="P9">
        <f t="shared" si="5"/>
        <v>3</v>
      </c>
      <c r="Q9">
        <f t="shared" si="6"/>
        <v>3</v>
      </c>
      <c r="R9" s="7">
        <f>Pivot!AH84</f>
        <v>30306.57</v>
      </c>
      <c r="S9" s="7">
        <f>Pivot!AI84</f>
        <v>0</v>
      </c>
      <c r="T9">
        <v>0</v>
      </c>
      <c r="U9">
        <v>0</v>
      </c>
      <c r="V9" s="27"/>
      <c r="W9" s="27"/>
    </row>
    <row r="10" spans="1:23" x14ac:dyDescent="0.3">
      <c r="A10" s="22">
        <v>8</v>
      </c>
      <c r="B10" s="22">
        <v>1</v>
      </c>
      <c r="C10" s="22">
        <v>0</v>
      </c>
      <c r="D10" s="27">
        <f>Pivot!R49</f>
        <v>9</v>
      </c>
      <c r="E10" s="27">
        <f>Pivot!S49</f>
        <v>3</v>
      </c>
      <c r="F10" s="26">
        <v>3</v>
      </c>
      <c r="G10" s="27">
        <f>Pivot!AH49</f>
        <v>2619.2199999999998</v>
      </c>
      <c r="H10" s="27">
        <f>Pivot!AI49</f>
        <v>439.35</v>
      </c>
      <c r="I10" s="22">
        <v>0</v>
      </c>
      <c r="J10" s="22">
        <v>0</v>
      </c>
      <c r="L10">
        <f t="shared" si="1"/>
        <v>8</v>
      </c>
      <c r="M10">
        <f t="shared" si="2"/>
        <v>1</v>
      </c>
      <c r="N10">
        <f t="shared" si="3"/>
        <v>0</v>
      </c>
      <c r="O10">
        <f t="shared" si="4"/>
        <v>9</v>
      </c>
      <c r="P10">
        <f t="shared" si="5"/>
        <v>3</v>
      </c>
      <c r="Q10">
        <f t="shared" si="6"/>
        <v>3</v>
      </c>
      <c r="R10" s="7">
        <f>Pivot!AH85</f>
        <v>10857.71</v>
      </c>
      <c r="S10" s="7">
        <f>Pivot!AI85</f>
        <v>1903.86</v>
      </c>
      <c r="T10">
        <v>0</v>
      </c>
      <c r="U10">
        <v>0</v>
      </c>
      <c r="V10" s="27"/>
      <c r="W10" s="27"/>
    </row>
    <row r="11" spans="1:23" x14ac:dyDescent="0.3">
      <c r="A11" s="22">
        <v>9</v>
      </c>
      <c r="B11" s="22">
        <v>1</v>
      </c>
      <c r="C11" s="22">
        <v>0</v>
      </c>
      <c r="D11" s="27">
        <f>Pivot!R50</f>
        <v>10</v>
      </c>
      <c r="E11" s="27">
        <f>Pivot!S50</f>
        <v>3</v>
      </c>
      <c r="F11" s="26">
        <v>3</v>
      </c>
      <c r="G11" s="27">
        <f>Pivot!AH50</f>
        <v>64.930000000000007</v>
      </c>
      <c r="H11" s="27">
        <f>Pivot!AI50</f>
        <v>81.03</v>
      </c>
      <c r="I11" s="22">
        <v>0</v>
      </c>
      <c r="J11" s="22">
        <v>0</v>
      </c>
      <c r="L11">
        <f t="shared" si="1"/>
        <v>9</v>
      </c>
      <c r="M11">
        <f t="shared" si="2"/>
        <v>1</v>
      </c>
      <c r="N11">
        <f t="shared" si="3"/>
        <v>0</v>
      </c>
      <c r="O11">
        <f t="shared" si="4"/>
        <v>10</v>
      </c>
      <c r="P11">
        <f t="shared" si="5"/>
        <v>3</v>
      </c>
      <c r="Q11">
        <f t="shared" si="6"/>
        <v>3</v>
      </c>
      <c r="R11" s="7">
        <f>Pivot!AH86</f>
        <v>149.33000000000001</v>
      </c>
      <c r="S11" s="7">
        <f>Pivot!AI86</f>
        <v>164.33</v>
      </c>
      <c r="T11">
        <v>0</v>
      </c>
      <c r="U11">
        <v>0</v>
      </c>
      <c r="V11" s="27"/>
      <c r="W11" s="27"/>
    </row>
    <row r="12" spans="1:23" x14ac:dyDescent="0.3">
      <c r="A12" s="22">
        <v>10</v>
      </c>
      <c r="B12" s="22">
        <v>1</v>
      </c>
      <c r="C12" s="22">
        <v>0</v>
      </c>
      <c r="D12" s="27">
        <f>Pivot!R51</f>
        <v>11</v>
      </c>
      <c r="E12" s="27">
        <f>Pivot!S51</f>
        <v>3</v>
      </c>
      <c r="F12" s="26">
        <v>3</v>
      </c>
      <c r="G12" s="27">
        <f>Pivot!AH51</f>
        <v>9884.58</v>
      </c>
      <c r="H12" s="27">
        <f>Pivot!AI51</f>
        <v>0</v>
      </c>
      <c r="I12" s="22">
        <v>0</v>
      </c>
      <c r="J12" s="22">
        <v>0</v>
      </c>
      <c r="L12">
        <f t="shared" si="1"/>
        <v>10</v>
      </c>
      <c r="M12">
        <f t="shared" si="2"/>
        <v>1</v>
      </c>
      <c r="N12">
        <f t="shared" si="3"/>
        <v>0</v>
      </c>
      <c r="O12">
        <f t="shared" si="4"/>
        <v>11</v>
      </c>
      <c r="P12">
        <f t="shared" si="5"/>
        <v>3</v>
      </c>
      <c r="Q12">
        <f t="shared" si="6"/>
        <v>3</v>
      </c>
      <c r="R12" s="7">
        <f>Pivot!AH87</f>
        <v>30306.57</v>
      </c>
      <c r="S12" s="7">
        <f>Pivot!AI87</f>
        <v>0</v>
      </c>
      <c r="T12">
        <v>0</v>
      </c>
      <c r="U12">
        <v>0</v>
      </c>
      <c r="V12" s="27"/>
      <c r="W12" s="27"/>
    </row>
    <row r="13" spans="1:23" x14ac:dyDescent="0.3">
      <c r="A13" s="22">
        <v>11</v>
      </c>
      <c r="B13" s="22">
        <v>1</v>
      </c>
      <c r="C13" s="22">
        <v>0</v>
      </c>
      <c r="D13" s="27">
        <f>Pivot!R52</f>
        <v>13</v>
      </c>
      <c r="E13" s="27">
        <f>Pivot!S52</f>
        <v>3</v>
      </c>
      <c r="F13" s="26">
        <v>3</v>
      </c>
      <c r="G13" s="27">
        <f>Pivot!AH52</f>
        <v>124.5</v>
      </c>
      <c r="H13" s="27">
        <f>Pivot!AI52</f>
        <v>0</v>
      </c>
      <c r="I13" s="22">
        <v>0</v>
      </c>
      <c r="J13" s="22">
        <v>0</v>
      </c>
      <c r="L13">
        <f t="shared" si="1"/>
        <v>11</v>
      </c>
      <c r="M13">
        <f t="shared" si="2"/>
        <v>1</v>
      </c>
      <c r="N13">
        <f t="shared" si="3"/>
        <v>0</v>
      </c>
      <c r="O13">
        <f t="shared" si="4"/>
        <v>13</v>
      </c>
      <c r="P13">
        <f t="shared" si="5"/>
        <v>3</v>
      </c>
      <c r="Q13">
        <f t="shared" si="6"/>
        <v>3</v>
      </c>
      <c r="R13" s="7">
        <f>Pivot!AH88</f>
        <v>1463.43</v>
      </c>
      <c r="S13" s="7">
        <f>Pivot!AI88</f>
        <v>0</v>
      </c>
      <c r="T13">
        <v>0</v>
      </c>
      <c r="U13">
        <v>0</v>
      </c>
      <c r="V13" s="27"/>
      <c r="W13" s="27"/>
    </row>
    <row r="14" spans="1:23" x14ac:dyDescent="0.3">
      <c r="A14" s="22">
        <v>12</v>
      </c>
      <c r="B14" s="22">
        <v>1</v>
      </c>
      <c r="C14" s="22">
        <v>0</v>
      </c>
      <c r="D14" s="27">
        <f>Pivot!R53</f>
        <v>14</v>
      </c>
      <c r="E14" s="27">
        <f>Pivot!S53</f>
        <v>3</v>
      </c>
      <c r="F14" s="26">
        <v>3</v>
      </c>
      <c r="G14" s="27">
        <f>Pivot!AH53</f>
        <v>386.72</v>
      </c>
      <c r="H14" s="27">
        <f>Pivot!AI53</f>
        <v>0</v>
      </c>
      <c r="I14" s="22">
        <v>0</v>
      </c>
      <c r="J14" s="22">
        <v>0</v>
      </c>
      <c r="L14">
        <f t="shared" si="1"/>
        <v>12</v>
      </c>
      <c r="M14">
        <f t="shared" si="2"/>
        <v>1</v>
      </c>
      <c r="N14">
        <f t="shared" si="3"/>
        <v>0</v>
      </c>
      <c r="O14">
        <f t="shared" si="4"/>
        <v>14</v>
      </c>
      <c r="P14">
        <f t="shared" si="5"/>
        <v>3</v>
      </c>
      <c r="Q14">
        <f t="shared" si="6"/>
        <v>3</v>
      </c>
      <c r="R14" s="7">
        <f>Pivot!AH89</f>
        <v>2126.71</v>
      </c>
      <c r="S14" s="7">
        <f>Pivot!AI89</f>
        <v>0</v>
      </c>
      <c r="T14">
        <v>0</v>
      </c>
      <c r="U14">
        <v>0</v>
      </c>
      <c r="V14" s="27"/>
      <c r="W14" s="27"/>
    </row>
    <row r="15" spans="1:23" x14ac:dyDescent="0.3">
      <c r="A15" s="22">
        <v>13</v>
      </c>
      <c r="B15" s="22">
        <v>1</v>
      </c>
      <c r="C15" s="22">
        <v>0</v>
      </c>
      <c r="D15" s="27">
        <f>Pivot!R54</f>
        <v>15</v>
      </c>
      <c r="E15" s="27">
        <f>Pivot!S54</f>
        <v>3</v>
      </c>
      <c r="F15" s="26">
        <v>3</v>
      </c>
      <c r="G15" s="27">
        <f>Pivot!AH54</f>
        <v>831.07</v>
      </c>
      <c r="H15" s="27">
        <f>Pivot!AI54</f>
        <v>0</v>
      </c>
      <c r="I15" s="22">
        <v>0</v>
      </c>
      <c r="J15" s="22">
        <v>0</v>
      </c>
      <c r="L15">
        <f t="shared" si="1"/>
        <v>13</v>
      </c>
      <c r="M15">
        <f t="shared" si="2"/>
        <v>1</v>
      </c>
      <c r="N15">
        <f t="shared" si="3"/>
        <v>0</v>
      </c>
      <c r="O15">
        <f t="shared" si="4"/>
        <v>15</v>
      </c>
      <c r="P15">
        <f t="shared" si="5"/>
        <v>3</v>
      </c>
      <c r="Q15">
        <f t="shared" si="6"/>
        <v>3</v>
      </c>
      <c r="R15" s="7">
        <f>Pivot!AH90</f>
        <v>3879.86</v>
      </c>
      <c r="S15" s="7">
        <f>Pivot!AI90</f>
        <v>0</v>
      </c>
      <c r="T15">
        <v>0</v>
      </c>
      <c r="U15">
        <v>0</v>
      </c>
      <c r="V15" s="27"/>
      <c r="W15" s="27"/>
    </row>
    <row r="16" spans="1:23" x14ac:dyDescent="0.3">
      <c r="A16" s="22">
        <v>14</v>
      </c>
      <c r="B16" s="22">
        <v>1</v>
      </c>
      <c r="C16" s="22">
        <v>0</v>
      </c>
      <c r="D16" s="27">
        <f>Pivot!R55</f>
        <v>36</v>
      </c>
      <c r="E16" s="27">
        <f>Pivot!S55</f>
        <v>1</v>
      </c>
      <c r="F16" s="26">
        <v>4</v>
      </c>
      <c r="G16" s="27">
        <f>Pivot!AH55</f>
        <v>53.57</v>
      </c>
      <c r="H16" s="27">
        <f>Pivot!AI55</f>
        <v>0</v>
      </c>
      <c r="I16" s="22">
        <v>0</v>
      </c>
      <c r="J16" s="22">
        <v>0</v>
      </c>
      <c r="L16">
        <f t="shared" si="1"/>
        <v>14</v>
      </c>
      <c r="M16">
        <f t="shared" si="2"/>
        <v>1</v>
      </c>
      <c r="N16">
        <f t="shared" si="3"/>
        <v>0</v>
      </c>
      <c r="O16">
        <f t="shared" si="4"/>
        <v>36</v>
      </c>
      <c r="P16">
        <f t="shared" si="5"/>
        <v>1</v>
      </c>
      <c r="Q16">
        <f t="shared" si="6"/>
        <v>4</v>
      </c>
      <c r="R16" s="7">
        <f>Pivot!AH91</f>
        <v>78.290000000000006</v>
      </c>
      <c r="S16" s="7">
        <f>Pivot!AI91</f>
        <v>0</v>
      </c>
      <c r="T16">
        <v>0</v>
      </c>
      <c r="U16">
        <v>0</v>
      </c>
      <c r="V16" s="27"/>
      <c r="W16" s="27"/>
    </row>
    <row r="17" spans="1:23" x14ac:dyDescent="0.3">
      <c r="A17" s="22">
        <v>15</v>
      </c>
      <c r="B17" s="22">
        <v>1</v>
      </c>
      <c r="C17" s="22">
        <v>0</v>
      </c>
      <c r="D17" s="27">
        <f>Pivot!R56</f>
        <v>37</v>
      </c>
      <c r="E17" s="27">
        <f>Pivot!S56</f>
        <v>1</v>
      </c>
      <c r="F17" s="26">
        <v>4</v>
      </c>
      <c r="G17" s="27">
        <f>Pivot!AH56</f>
        <v>4.01</v>
      </c>
      <c r="H17" s="27">
        <f>Pivot!AI56</f>
        <v>0</v>
      </c>
      <c r="I17" s="22">
        <v>0</v>
      </c>
      <c r="J17" s="22">
        <v>0</v>
      </c>
      <c r="L17">
        <f t="shared" si="1"/>
        <v>15</v>
      </c>
      <c r="M17">
        <f t="shared" si="2"/>
        <v>1</v>
      </c>
      <c r="N17">
        <f t="shared" si="3"/>
        <v>0</v>
      </c>
      <c r="O17">
        <f t="shared" si="4"/>
        <v>37</v>
      </c>
      <c r="P17">
        <f t="shared" si="5"/>
        <v>1</v>
      </c>
      <c r="Q17">
        <f t="shared" si="6"/>
        <v>4</v>
      </c>
      <c r="R17" s="7">
        <f>Pivot!AH92</f>
        <v>46.21</v>
      </c>
      <c r="S17" s="7">
        <f>Pivot!AI92</f>
        <v>0</v>
      </c>
      <c r="T17">
        <v>0</v>
      </c>
      <c r="U17">
        <v>0</v>
      </c>
      <c r="V17" s="27"/>
      <c r="W17" s="27"/>
    </row>
    <row r="18" spans="1:23" x14ac:dyDescent="0.3">
      <c r="A18" s="22">
        <v>16</v>
      </c>
      <c r="B18" s="22">
        <v>1</v>
      </c>
      <c r="C18" s="22">
        <v>0</v>
      </c>
      <c r="D18" s="27">
        <f>Pivot!R57</f>
        <v>37</v>
      </c>
      <c r="E18" s="27">
        <f>Pivot!S57</f>
        <v>3</v>
      </c>
      <c r="F18" s="26">
        <v>4</v>
      </c>
      <c r="G18" s="27">
        <f>Pivot!AH57</f>
        <v>348.1</v>
      </c>
      <c r="H18" s="27">
        <f>Pivot!AI57</f>
        <v>0</v>
      </c>
      <c r="I18" s="22">
        <v>0</v>
      </c>
      <c r="J18" s="22">
        <v>0</v>
      </c>
      <c r="L18">
        <f t="shared" si="1"/>
        <v>16</v>
      </c>
      <c r="M18">
        <f t="shared" si="2"/>
        <v>1</v>
      </c>
      <c r="N18">
        <f t="shared" si="3"/>
        <v>0</v>
      </c>
      <c r="O18">
        <f t="shared" si="4"/>
        <v>37</v>
      </c>
      <c r="P18">
        <f t="shared" si="5"/>
        <v>3</v>
      </c>
      <c r="Q18">
        <f t="shared" si="6"/>
        <v>4</v>
      </c>
      <c r="R18" s="7">
        <f>Pivot!AH93</f>
        <v>4541.47</v>
      </c>
      <c r="S18" s="7">
        <f>Pivot!AI93</f>
        <v>0</v>
      </c>
      <c r="T18">
        <v>0</v>
      </c>
      <c r="U18">
        <v>0</v>
      </c>
      <c r="V18" s="27"/>
      <c r="W18" s="27"/>
    </row>
    <row r="19" spans="1:23" x14ac:dyDescent="0.3">
      <c r="A19" s="22">
        <v>17</v>
      </c>
      <c r="B19" s="22">
        <v>1</v>
      </c>
      <c r="C19" s="22">
        <v>0</v>
      </c>
      <c r="D19" s="27">
        <f>Pivot!R58</f>
        <v>42</v>
      </c>
      <c r="E19" s="27">
        <f>Pivot!S58</f>
        <v>1</v>
      </c>
      <c r="F19" s="26">
        <v>4</v>
      </c>
      <c r="G19" s="27">
        <f>Pivot!AH58</f>
        <v>129.86000000000001</v>
      </c>
      <c r="H19" s="27">
        <f>Pivot!AI58</f>
        <v>0</v>
      </c>
      <c r="I19" s="22">
        <v>0</v>
      </c>
      <c r="J19" s="22">
        <v>0</v>
      </c>
      <c r="L19">
        <f t="shared" si="1"/>
        <v>17</v>
      </c>
      <c r="M19">
        <f t="shared" si="2"/>
        <v>1</v>
      </c>
      <c r="N19">
        <f t="shared" si="3"/>
        <v>0</v>
      </c>
      <c r="O19">
        <f t="shared" si="4"/>
        <v>42</v>
      </c>
      <c r="P19">
        <f t="shared" si="5"/>
        <v>1</v>
      </c>
      <c r="Q19">
        <f t="shared" si="6"/>
        <v>4</v>
      </c>
      <c r="R19" s="7">
        <f>Pivot!AH94</f>
        <v>186.32</v>
      </c>
      <c r="S19" s="7">
        <f>Pivot!AI94</f>
        <v>0</v>
      </c>
      <c r="T19">
        <v>0</v>
      </c>
      <c r="U19">
        <v>0</v>
      </c>
      <c r="V19" s="27"/>
      <c r="W19" s="27"/>
    </row>
    <row r="20" spans="1:23" x14ac:dyDescent="0.3">
      <c r="A20" s="22">
        <v>18</v>
      </c>
      <c r="B20" s="22">
        <v>1</v>
      </c>
      <c r="C20" s="22">
        <v>0</v>
      </c>
      <c r="D20" s="27">
        <f>Pivot!R59</f>
        <v>42</v>
      </c>
      <c r="E20" s="27">
        <f>Pivot!S59</f>
        <v>3</v>
      </c>
      <c r="F20" s="26">
        <v>4</v>
      </c>
      <c r="G20" s="27">
        <f>Pivot!AH59</f>
        <v>5997.38</v>
      </c>
      <c r="H20" s="27">
        <f>Pivot!AI59</f>
        <v>0</v>
      </c>
      <c r="I20" s="22">
        <v>0</v>
      </c>
      <c r="J20" s="22">
        <v>0</v>
      </c>
      <c r="L20">
        <f t="shared" si="1"/>
        <v>18</v>
      </c>
      <c r="M20">
        <f t="shared" si="2"/>
        <v>1</v>
      </c>
      <c r="N20">
        <f t="shared" si="3"/>
        <v>0</v>
      </c>
      <c r="O20">
        <f t="shared" si="4"/>
        <v>42</v>
      </c>
      <c r="P20">
        <f t="shared" si="5"/>
        <v>3</v>
      </c>
      <c r="Q20">
        <f t="shared" si="6"/>
        <v>4</v>
      </c>
      <c r="R20" s="7">
        <f>Pivot!AH95</f>
        <v>10074.67</v>
      </c>
      <c r="S20" s="7">
        <f>Pivot!AI95</f>
        <v>0</v>
      </c>
      <c r="T20">
        <v>0</v>
      </c>
      <c r="U20">
        <v>0</v>
      </c>
      <c r="V20" s="27"/>
      <c r="W20" s="27"/>
    </row>
    <row r="21" spans="1:23" x14ac:dyDescent="0.3">
      <c r="A21" s="22">
        <v>19</v>
      </c>
      <c r="B21" s="22">
        <v>1</v>
      </c>
      <c r="C21" s="22">
        <v>0</v>
      </c>
      <c r="D21" s="27">
        <f>Pivot!R60</f>
        <v>45</v>
      </c>
      <c r="E21" s="27">
        <f>Pivot!S60</f>
        <v>1</v>
      </c>
      <c r="F21" s="26">
        <v>4</v>
      </c>
      <c r="G21" s="27">
        <f>Pivot!AH60</f>
        <v>926.57</v>
      </c>
      <c r="H21" s="27">
        <f>Pivot!AI60</f>
        <v>0</v>
      </c>
      <c r="I21" s="22">
        <v>0</v>
      </c>
      <c r="J21" s="22">
        <v>0</v>
      </c>
      <c r="L21">
        <f t="shared" si="1"/>
        <v>19</v>
      </c>
      <c r="M21">
        <f t="shared" si="2"/>
        <v>1</v>
      </c>
      <c r="N21">
        <f t="shared" si="3"/>
        <v>0</v>
      </c>
      <c r="O21">
        <f t="shared" si="4"/>
        <v>45</v>
      </c>
      <c r="P21">
        <f t="shared" si="5"/>
        <v>1</v>
      </c>
      <c r="Q21">
        <f t="shared" si="6"/>
        <v>4</v>
      </c>
      <c r="R21" s="7">
        <f>Pivot!AH96</f>
        <v>1234.72</v>
      </c>
      <c r="S21" s="7">
        <f>Pivot!AI96</f>
        <v>0</v>
      </c>
      <c r="T21">
        <v>0</v>
      </c>
      <c r="U21">
        <v>0</v>
      </c>
      <c r="V21" s="27"/>
      <c r="W21" s="27"/>
    </row>
    <row r="22" spans="1:23" x14ac:dyDescent="0.3">
      <c r="A22" s="22">
        <v>20</v>
      </c>
      <c r="B22" s="22">
        <v>1</v>
      </c>
      <c r="C22" s="22">
        <v>0</v>
      </c>
      <c r="D22" s="27">
        <f>Pivot!R61</f>
        <v>45</v>
      </c>
      <c r="E22" s="27">
        <f>Pivot!S61</f>
        <v>3</v>
      </c>
      <c r="F22" s="26">
        <v>4</v>
      </c>
      <c r="G22" s="27">
        <f>Pivot!AH61</f>
        <v>1600.2</v>
      </c>
      <c r="H22" s="27">
        <f>Pivot!AI61</f>
        <v>0</v>
      </c>
      <c r="I22" s="22">
        <v>0</v>
      </c>
      <c r="J22" s="22">
        <v>0</v>
      </c>
      <c r="L22">
        <f t="shared" si="1"/>
        <v>20</v>
      </c>
      <c r="M22">
        <f t="shared" si="2"/>
        <v>1</v>
      </c>
      <c r="N22">
        <f t="shared" si="3"/>
        <v>0</v>
      </c>
      <c r="O22">
        <f t="shared" si="4"/>
        <v>45</v>
      </c>
      <c r="P22">
        <f t="shared" si="5"/>
        <v>3</v>
      </c>
      <c r="Q22">
        <f t="shared" si="6"/>
        <v>4</v>
      </c>
      <c r="R22" s="7">
        <f>Pivot!AH97</f>
        <v>2139.88</v>
      </c>
      <c r="S22" s="7">
        <f>Pivot!AI97</f>
        <v>0</v>
      </c>
      <c r="T22">
        <v>0</v>
      </c>
      <c r="U22">
        <v>0</v>
      </c>
      <c r="V22" s="27"/>
      <c r="W22" s="27"/>
    </row>
    <row r="23" spans="1:23" x14ac:dyDescent="0.3">
      <c r="A23" s="22">
        <v>21</v>
      </c>
      <c r="B23" s="22">
        <v>1</v>
      </c>
      <c r="C23" s="22">
        <v>0</v>
      </c>
      <c r="D23" s="27">
        <f>Pivot!R62</f>
        <v>53</v>
      </c>
      <c r="E23" s="27">
        <f>Pivot!S62</f>
        <v>1</v>
      </c>
      <c r="F23" s="26">
        <v>4</v>
      </c>
      <c r="G23" s="27">
        <f>Pivot!AH62</f>
        <v>2958.37</v>
      </c>
      <c r="H23" s="27">
        <f>Pivot!AI62</f>
        <v>0</v>
      </c>
      <c r="I23" s="22">
        <v>0</v>
      </c>
      <c r="J23" s="22">
        <v>0</v>
      </c>
      <c r="L23">
        <f t="shared" si="1"/>
        <v>21</v>
      </c>
      <c r="M23">
        <f t="shared" si="2"/>
        <v>1</v>
      </c>
      <c r="N23">
        <f t="shared" si="3"/>
        <v>0</v>
      </c>
      <c r="O23">
        <f t="shared" si="4"/>
        <v>53</v>
      </c>
      <c r="P23">
        <f t="shared" si="5"/>
        <v>1</v>
      </c>
      <c r="Q23">
        <f t="shared" si="6"/>
        <v>4</v>
      </c>
      <c r="R23" s="7">
        <f>Pivot!AH98</f>
        <v>3892.32</v>
      </c>
      <c r="S23" s="7">
        <f>Pivot!AI98</f>
        <v>0</v>
      </c>
      <c r="T23">
        <v>0</v>
      </c>
      <c r="U23">
        <v>0</v>
      </c>
      <c r="V23" s="27"/>
      <c r="W23" s="27"/>
    </row>
    <row r="24" spans="1:23" x14ac:dyDescent="0.3">
      <c r="A24" s="22">
        <v>22</v>
      </c>
      <c r="B24" s="22">
        <v>1</v>
      </c>
      <c r="C24" s="22">
        <v>0</v>
      </c>
      <c r="D24" s="27">
        <f>Pivot!R63</f>
        <v>53</v>
      </c>
      <c r="E24" s="27">
        <f>Pivot!S63</f>
        <v>3</v>
      </c>
      <c r="F24" s="26">
        <v>4</v>
      </c>
      <c r="G24" s="27">
        <f>Pivot!AH63</f>
        <v>4550.53</v>
      </c>
      <c r="H24" s="27">
        <f>Pivot!AI63</f>
        <v>0</v>
      </c>
      <c r="I24" s="22">
        <v>0</v>
      </c>
      <c r="J24" s="22">
        <v>0</v>
      </c>
      <c r="L24">
        <f t="shared" si="1"/>
        <v>22</v>
      </c>
      <c r="M24">
        <f t="shared" si="2"/>
        <v>1</v>
      </c>
      <c r="N24">
        <f t="shared" si="3"/>
        <v>0</v>
      </c>
      <c r="O24">
        <f t="shared" si="4"/>
        <v>53</v>
      </c>
      <c r="P24">
        <f t="shared" si="5"/>
        <v>3</v>
      </c>
      <c r="Q24">
        <f t="shared" si="6"/>
        <v>4</v>
      </c>
      <c r="R24" s="7">
        <f>Pivot!AH99</f>
        <v>5501.16</v>
      </c>
      <c r="S24" s="7">
        <f>Pivot!AI99</f>
        <v>0</v>
      </c>
      <c r="T24">
        <v>0</v>
      </c>
      <c r="U24">
        <v>0</v>
      </c>
      <c r="V24" s="27"/>
      <c r="W24" s="27"/>
    </row>
    <row r="25" spans="1:23" x14ac:dyDescent="0.3">
      <c r="A25" s="22">
        <v>23</v>
      </c>
      <c r="B25" s="22">
        <v>1</v>
      </c>
      <c r="C25" s="22">
        <v>0</v>
      </c>
      <c r="D25" s="27">
        <f>Pivot!R64</f>
        <v>54</v>
      </c>
      <c r="E25" s="27">
        <f>Pivot!S64</f>
        <v>1</v>
      </c>
      <c r="F25" s="26">
        <v>4</v>
      </c>
      <c r="G25" s="27">
        <f>Pivot!AH64</f>
        <v>31.71</v>
      </c>
      <c r="H25" s="27">
        <f>Pivot!AI64</f>
        <v>0</v>
      </c>
      <c r="I25" s="22">
        <v>0</v>
      </c>
      <c r="J25" s="22">
        <v>0</v>
      </c>
      <c r="L25">
        <f t="shared" si="1"/>
        <v>23</v>
      </c>
      <c r="M25">
        <f t="shared" si="2"/>
        <v>1</v>
      </c>
      <c r="N25">
        <f t="shared" si="3"/>
        <v>0</v>
      </c>
      <c r="O25">
        <f t="shared" si="4"/>
        <v>54</v>
      </c>
      <c r="P25">
        <f t="shared" si="5"/>
        <v>1</v>
      </c>
      <c r="Q25">
        <f t="shared" si="6"/>
        <v>4</v>
      </c>
      <c r="R25" s="7">
        <f>Pivot!AH100</f>
        <v>42.89</v>
      </c>
      <c r="S25" s="7">
        <f>Pivot!AI100</f>
        <v>0</v>
      </c>
      <c r="T25">
        <v>0</v>
      </c>
      <c r="U25">
        <v>0</v>
      </c>
      <c r="V25" s="27"/>
      <c r="W25" s="27"/>
    </row>
    <row r="26" spans="1:23" x14ac:dyDescent="0.3">
      <c r="A26" s="22">
        <v>24</v>
      </c>
      <c r="B26" s="22">
        <v>1</v>
      </c>
      <c r="C26" s="22">
        <v>0</v>
      </c>
      <c r="D26" s="27">
        <f>Pivot!R65</f>
        <v>54</v>
      </c>
      <c r="E26" s="27">
        <f>Pivot!S65</f>
        <v>3</v>
      </c>
      <c r="F26" s="26">
        <v>4</v>
      </c>
      <c r="G26" s="27">
        <f>Pivot!AH65</f>
        <v>1071.28</v>
      </c>
      <c r="H26" s="27">
        <f>Pivot!AI65</f>
        <v>0</v>
      </c>
      <c r="I26" s="22">
        <v>0</v>
      </c>
      <c r="J26" s="22">
        <v>0</v>
      </c>
      <c r="L26">
        <f t="shared" si="1"/>
        <v>24</v>
      </c>
      <c r="M26">
        <f t="shared" si="2"/>
        <v>1</v>
      </c>
      <c r="N26">
        <f t="shared" si="3"/>
        <v>0</v>
      </c>
      <c r="O26">
        <f t="shared" si="4"/>
        <v>54</v>
      </c>
      <c r="P26">
        <f t="shared" si="5"/>
        <v>3</v>
      </c>
      <c r="Q26">
        <f t="shared" si="6"/>
        <v>4</v>
      </c>
      <c r="R26" s="7">
        <f>Pivot!AH101</f>
        <v>1464.44</v>
      </c>
      <c r="S26" s="7">
        <f>Pivot!AI101</f>
        <v>0</v>
      </c>
      <c r="T26">
        <v>0</v>
      </c>
      <c r="U26">
        <v>0</v>
      </c>
      <c r="V26" s="27"/>
      <c r="W26" s="27"/>
    </row>
    <row r="27" spans="1:23" x14ac:dyDescent="0.3">
      <c r="A27" s="22">
        <v>25</v>
      </c>
      <c r="B27" s="22">
        <v>1</v>
      </c>
      <c r="C27" s="22">
        <v>0</v>
      </c>
      <c r="D27" s="27">
        <f>Pivot!R66</f>
        <v>56</v>
      </c>
      <c r="E27" s="27">
        <f>Pivot!S66</f>
        <v>1</v>
      </c>
      <c r="F27" s="26">
        <v>4</v>
      </c>
      <c r="G27" s="27">
        <f>Pivot!AH66</f>
        <v>996.77</v>
      </c>
      <c r="H27" s="27">
        <f>Pivot!AI66</f>
        <v>0</v>
      </c>
      <c r="I27" s="22">
        <v>0</v>
      </c>
      <c r="J27" s="22">
        <v>0</v>
      </c>
      <c r="L27">
        <f t="shared" si="1"/>
        <v>25</v>
      </c>
      <c r="M27">
        <f t="shared" si="2"/>
        <v>1</v>
      </c>
      <c r="N27">
        <f t="shared" si="3"/>
        <v>0</v>
      </c>
      <c r="O27">
        <f t="shared" si="4"/>
        <v>56</v>
      </c>
      <c r="P27">
        <f t="shared" si="5"/>
        <v>1</v>
      </c>
      <c r="Q27">
        <f t="shared" si="6"/>
        <v>4</v>
      </c>
      <c r="R27" s="7">
        <f>Pivot!AH102</f>
        <v>1353.14</v>
      </c>
      <c r="S27" s="7">
        <f>Pivot!AI102</f>
        <v>0</v>
      </c>
      <c r="T27">
        <v>0</v>
      </c>
      <c r="U27">
        <v>0</v>
      </c>
      <c r="V27" s="27"/>
      <c r="W27" s="27"/>
    </row>
    <row r="28" spans="1:23" x14ac:dyDescent="0.3">
      <c r="A28" s="22">
        <v>26</v>
      </c>
      <c r="B28" s="22">
        <v>1</v>
      </c>
      <c r="C28" s="22">
        <v>0</v>
      </c>
      <c r="D28" s="27">
        <f>Pivot!R67</f>
        <v>56</v>
      </c>
      <c r="E28" s="27">
        <f>Pivot!S67</f>
        <v>3</v>
      </c>
      <c r="F28" s="26">
        <v>4</v>
      </c>
      <c r="G28" s="27">
        <f>Pivot!AH67</f>
        <v>4068.07</v>
      </c>
      <c r="H28" s="27">
        <f>Pivot!AI67</f>
        <v>0</v>
      </c>
      <c r="I28" s="22">
        <v>0</v>
      </c>
      <c r="J28" s="22">
        <v>0</v>
      </c>
      <c r="L28">
        <f t="shared" si="1"/>
        <v>26</v>
      </c>
      <c r="M28">
        <f t="shared" si="2"/>
        <v>1</v>
      </c>
      <c r="N28">
        <f t="shared" si="3"/>
        <v>0</v>
      </c>
      <c r="O28">
        <f t="shared" si="4"/>
        <v>56</v>
      </c>
      <c r="P28">
        <f t="shared" si="5"/>
        <v>3</v>
      </c>
      <c r="Q28">
        <f t="shared" si="6"/>
        <v>4</v>
      </c>
      <c r="R28" s="7">
        <f>Pivot!AH103</f>
        <v>4872.22</v>
      </c>
      <c r="S28" s="7">
        <f>Pivot!AI103</f>
        <v>0</v>
      </c>
      <c r="T28">
        <v>0</v>
      </c>
      <c r="U28">
        <v>0</v>
      </c>
      <c r="V28" s="27"/>
      <c r="W28" s="27"/>
    </row>
    <row r="29" spans="1:23" x14ac:dyDescent="0.3">
      <c r="A29" s="22">
        <v>27</v>
      </c>
      <c r="B29" s="22">
        <v>1</v>
      </c>
      <c r="C29" s="22">
        <v>0</v>
      </c>
      <c r="D29" s="27">
        <f>Pivot!R68</f>
        <v>57</v>
      </c>
      <c r="E29" s="27">
        <f>Pivot!S68</f>
        <v>2</v>
      </c>
      <c r="F29" s="26">
        <v>4</v>
      </c>
      <c r="G29" s="27">
        <f>Pivot!AH68</f>
        <v>17.28</v>
      </c>
      <c r="H29" s="27">
        <f>Pivot!AI68</f>
        <v>0</v>
      </c>
      <c r="I29" s="22">
        <v>0</v>
      </c>
      <c r="J29" s="22">
        <v>0</v>
      </c>
      <c r="L29">
        <f t="shared" si="1"/>
        <v>27</v>
      </c>
      <c r="M29">
        <f t="shared" si="2"/>
        <v>1</v>
      </c>
      <c r="N29">
        <f t="shared" si="3"/>
        <v>0</v>
      </c>
      <c r="O29">
        <f t="shared" si="4"/>
        <v>57</v>
      </c>
      <c r="P29">
        <f t="shared" si="5"/>
        <v>2</v>
      </c>
      <c r="Q29">
        <f t="shared" si="6"/>
        <v>4</v>
      </c>
      <c r="R29" s="7">
        <f>Pivot!AH104</f>
        <v>20.329999999999998</v>
      </c>
      <c r="S29" s="7">
        <f>Pivot!AI104</f>
        <v>0</v>
      </c>
      <c r="T29">
        <v>0</v>
      </c>
      <c r="U29">
        <v>0</v>
      </c>
      <c r="V29" s="27"/>
      <c r="W29" s="27"/>
    </row>
    <row r="30" spans="1:23" x14ac:dyDescent="0.3">
      <c r="A30" s="22">
        <v>28</v>
      </c>
      <c r="B30" s="22">
        <v>1</v>
      </c>
      <c r="C30" s="22">
        <v>0</v>
      </c>
      <c r="D30" s="27">
        <f>Pivot!R69</f>
        <v>57</v>
      </c>
      <c r="E30" s="27">
        <f>Pivot!S69</f>
        <v>3</v>
      </c>
      <c r="F30" s="26">
        <v>4</v>
      </c>
      <c r="G30" s="27">
        <f>Pivot!AH69</f>
        <v>108.24</v>
      </c>
      <c r="H30" s="27">
        <f>Pivot!AI69</f>
        <v>0</v>
      </c>
      <c r="I30" s="22">
        <v>0</v>
      </c>
      <c r="J30" s="22">
        <v>0</v>
      </c>
      <c r="L30">
        <f t="shared" si="1"/>
        <v>28</v>
      </c>
      <c r="M30">
        <f t="shared" si="2"/>
        <v>1</v>
      </c>
      <c r="N30">
        <f t="shared" si="3"/>
        <v>0</v>
      </c>
      <c r="O30">
        <f t="shared" si="4"/>
        <v>57</v>
      </c>
      <c r="P30">
        <f t="shared" si="5"/>
        <v>3</v>
      </c>
      <c r="Q30">
        <f t="shared" si="6"/>
        <v>4</v>
      </c>
      <c r="R30" s="7">
        <f>Pivot!AH105</f>
        <v>128.66999999999999</v>
      </c>
      <c r="S30" s="7">
        <f>Pivot!AI105</f>
        <v>0</v>
      </c>
      <c r="T30">
        <v>0</v>
      </c>
      <c r="U30">
        <v>0</v>
      </c>
      <c r="V30" s="27"/>
      <c r="W30" s="27"/>
    </row>
    <row r="31" spans="1:23" x14ac:dyDescent="0.3">
      <c r="A31" s="22">
        <v>29</v>
      </c>
      <c r="B31" s="22">
        <v>1</v>
      </c>
      <c r="C31" s="22">
        <v>0</v>
      </c>
      <c r="D31" s="27">
        <f>Pivot!R70</f>
        <v>64</v>
      </c>
      <c r="E31" s="27">
        <f>Pivot!S70</f>
        <v>1</v>
      </c>
      <c r="F31" s="26">
        <v>4</v>
      </c>
      <c r="G31" s="27">
        <f>Pivot!AH70</f>
        <v>117.16</v>
      </c>
      <c r="H31" s="27">
        <f>Pivot!AI70</f>
        <v>0</v>
      </c>
      <c r="I31" s="22">
        <v>0</v>
      </c>
      <c r="J31" s="22">
        <v>0</v>
      </c>
      <c r="L31">
        <f t="shared" si="1"/>
        <v>29</v>
      </c>
      <c r="M31">
        <f t="shared" si="2"/>
        <v>1</v>
      </c>
      <c r="N31">
        <f t="shared" si="3"/>
        <v>0</v>
      </c>
      <c r="O31">
        <f t="shared" si="4"/>
        <v>64</v>
      </c>
      <c r="P31">
        <f t="shared" si="5"/>
        <v>1</v>
      </c>
      <c r="Q31">
        <f t="shared" si="6"/>
        <v>4</v>
      </c>
      <c r="R31" s="7">
        <f>Pivot!AH106</f>
        <v>148.34</v>
      </c>
      <c r="S31" s="7">
        <f>Pivot!AI106</f>
        <v>0</v>
      </c>
      <c r="T31">
        <v>0</v>
      </c>
      <c r="U31">
        <v>0</v>
      </c>
      <c r="V31" s="27"/>
      <c r="W31" s="27"/>
    </row>
    <row r="32" spans="1:23" x14ac:dyDescent="0.3">
      <c r="A32" s="22">
        <v>30</v>
      </c>
      <c r="B32" s="22">
        <v>1</v>
      </c>
      <c r="C32" s="22">
        <v>0</v>
      </c>
      <c r="D32" s="27">
        <f>Pivot!R71</f>
        <v>64</v>
      </c>
      <c r="E32" s="27">
        <f>Pivot!S71</f>
        <v>3</v>
      </c>
      <c r="F32" s="26">
        <v>4</v>
      </c>
      <c r="G32" s="27">
        <f>Pivot!AH71</f>
        <v>430.95</v>
      </c>
      <c r="H32" s="27">
        <f>Pivot!AI71</f>
        <v>0</v>
      </c>
      <c r="I32" s="22">
        <v>0</v>
      </c>
      <c r="J32" s="22">
        <v>0</v>
      </c>
      <c r="L32">
        <f t="shared" si="1"/>
        <v>30</v>
      </c>
      <c r="M32">
        <f t="shared" si="2"/>
        <v>1</v>
      </c>
      <c r="N32">
        <f t="shared" si="3"/>
        <v>0</v>
      </c>
      <c r="O32">
        <f t="shared" si="4"/>
        <v>64</v>
      </c>
      <c r="P32">
        <f t="shared" si="5"/>
        <v>3</v>
      </c>
      <c r="Q32">
        <f t="shared" si="6"/>
        <v>4</v>
      </c>
      <c r="R32" s="7">
        <f>Pivot!AH107</f>
        <v>521.59</v>
      </c>
      <c r="S32" s="7">
        <f>Pivot!AI107</f>
        <v>0</v>
      </c>
      <c r="T32">
        <v>0</v>
      </c>
      <c r="U32">
        <v>0</v>
      </c>
      <c r="V32" s="27"/>
      <c r="W32" s="27"/>
    </row>
    <row r="33" spans="4:5" x14ac:dyDescent="0.3">
      <c r="D33" s="27"/>
      <c r="E33" s="27"/>
    </row>
    <row r="34" spans="4:5" x14ac:dyDescent="0.3">
      <c r="D34" s="27"/>
      <c r="E34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88D1-40BB-4A63-B9B1-724BE2B714C8}">
  <sheetPr>
    <tabColor rgb="FFFFFF00"/>
  </sheetPr>
  <dimension ref="A3:BR372"/>
  <sheetViews>
    <sheetView topLeftCell="P64" workbookViewId="0">
      <selection activeCell="R85" sqref="R85"/>
    </sheetView>
  </sheetViews>
  <sheetFormatPr defaultRowHeight="14.4" x14ac:dyDescent="0.3"/>
  <cols>
    <col min="1" max="1" width="5.88671875" customWidth="1"/>
    <col min="2" max="2" width="11.109375" bestFit="1" customWidth="1"/>
    <col min="3" max="16" width="16.6640625" bestFit="1" customWidth="1"/>
    <col min="17" max="18" width="21.5546875" bestFit="1" customWidth="1"/>
    <col min="19" max="42" width="5.88671875" customWidth="1"/>
  </cols>
  <sheetData>
    <row r="3" spans="1:18" x14ac:dyDescent="0.3">
      <c r="C3" s="2" t="s">
        <v>0</v>
      </c>
      <c r="D3" s="2" t="s">
        <v>43</v>
      </c>
    </row>
    <row r="4" spans="1:18" x14ac:dyDescent="0.3">
      <c r="C4">
        <v>2007</v>
      </c>
      <c r="D4">
        <v>2007</v>
      </c>
      <c r="E4">
        <v>2008</v>
      </c>
      <c r="F4">
        <v>2008</v>
      </c>
      <c r="G4">
        <v>2009</v>
      </c>
      <c r="H4">
        <v>2009</v>
      </c>
      <c r="I4">
        <v>2010</v>
      </c>
      <c r="J4">
        <v>2010</v>
      </c>
      <c r="K4">
        <v>2011</v>
      </c>
      <c r="L4">
        <v>2011</v>
      </c>
      <c r="M4">
        <v>2012</v>
      </c>
      <c r="N4">
        <v>2012</v>
      </c>
      <c r="O4">
        <v>2013</v>
      </c>
      <c r="P4">
        <v>2013</v>
      </c>
      <c r="Q4" t="s">
        <v>387</v>
      </c>
      <c r="R4" t="s">
        <v>388</v>
      </c>
    </row>
    <row r="5" spans="1:18" x14ac:dyDescent="0.3">
      <c r="A5" s="2" t="s">
        <v>1</v>
      </c>
      <c r="B5" s="2" t="s">
        <v>3</v>
      </c>
      <c r="C5" t="s">
        <v>386</v>
      </c>
      <c r="D5" t="s">
        <v>389</v>
      </c>
      <c r="E5" t="s">
        <v>386</v>
      </c>
      <c r="F5" t="s">
        <v>389</v>
      </c>
      <c r="G5" t="s">
        <v>386</v>
      </c>
      <c r="H5" t="s">
        <v>389</v>
      </c>
      <c r="I5" t="s">
        <v>386</v>
      </c>
      <c r="J5" t="s">
        <v>389</v>
      </c>
      <c r="K5" t="s">
        <v>386</v>
      </c>
      <c r="L5" t="s">
        <v>389</v>
      </c>
      <c r="M5" t="s">
        <v>386</v>
      </c>
      <c r="N5" t="s">
        <v>389</v>
      </c>
      <c r="O5" t="s">
        <v>386</v>
      </c>
      <c r="P5" t="s">
        <v>389</v>
      </c>
    </row>
    <row r="6" spans="1:18" x14ac:dyDescent="0.3">
      <c r="A6">
        <v>1</v>
      </c>
      <c r="B6">
        <v>3</v>
      </c>
      <c r="C6" s="7">
        <v>39746</v>
      </c>
      <c r="D6" s="7">
        <v>26322</v>
      </c>
      <c r="E6" s="7">
        <v>48859</v>
      </c>
      <c r="F6" s="7">
        <v>32357</v>
      </c>
      <c r="G6" s="7">
        <v>47245</v>
      </c>
      <c r="H6" s="7">
        <v>31289</v>
      </c>
      <c r="I6" s="7">
        <v>51776</v>
      </c>
      <c r="J6" s="7">
        <v>34289</v>
      </c>
      <c r="K6" s="7">
        <v>39422</v>
      </c>
      <c r="L6" s="7">
        <v>26108</v>
      </c>
      <c r="M6" s="7">
        <v>26406</v>
      </c>
      <c r="N6" s="7">
        <v>17488</v>
      </c>
      <c r="O6" s="7">
        <v>61610</v>
      </c>
      <c r="P6" s="7">
        <v>40802</v>
      </c>
      <c r="Q6" s="4">
        <v>315064</v>
      </c>
      <c r="R6" s="4">
        <v>208655</v>
      </c>
    </row>
    <row r="7" spans="1:18" x14ac:dyDescent="0.3">
      <c r="A7">
        <v>2</v>
      </c>
      <c r="B7">
        <v>3</v>
      </c>
      <c r="C7" s="7">
        <v>7763</v>
      </c>
      <c r="D7" s="7">
        <v>20615</v>
      </c>
      <c r="E7" s="7">
        <v>95</v>
      </c>
      <c r="F7" s="7">
        <v>252</v>
      </c>
      <c r="G7" s="7">
        <v>0</v>
      </c>
      <c r="H7" s="7">
        <v>0</v>
      </c>
      <c r="I7" s="7">
        <v>85</v>
      </c>
      <c r="J7" s="7">
        <v>226</v>
      </c>
      <c r="K7" s="7">
        <v>474</v>
      </c>
      <c r="L7" s="7">
        <v>1258</v>
      </c>
      <c r="M7" s="7">
        <v>2503</v>
      </c>
      <c r="N7" s="7">
        <v>6646</v>
      </c>
      <c r="O7" s="7">
        <v>5587</v>
      </c>
      <c r="P7" s="7">
        <v>14838</v>
      </c>
      <c r="Q7" s="4">
        <v>16507</v>
      </c>
      <c r="R7" s="4">
        <v>43835</v>
      </c>
    </row>
    <row r="8" spans="1:18" x14ac:dyDescent="0.3">
      <c r="A8">
        <v>4</v>
      </c>
      <c r="B8">
        <v>3</v>
      </c>
      <c r="C8" s="7">
        <v>14840</v>
      </c>
      <c r="D8" s="7">
        <v>0</v>
      </c>
      <c r="E8" s="7">
        <v>351</v>
      </c>
      <c r="F8" s="7">
        <v>0</v>
      </c>
      <c r="G8" s="7">
        <v>2695.8617085705082</v>
      </c>
      <c r="H8" s="7">
        <v>0</v>
      </c>
      <c r="I8" s="7">
        <v>672.52470432181462</v>
      </c>
      <c r="J8" s="7">
        <v>0</v>
      </c>
      <c r="K8" s="7">
        <v>4360.9079409896794</v>
      </c>
      <c r="L8" s="7">
        <v>0</v>
      </c>
      <c r="M8" s="7">
        <v>2289.1071286095121</v>
      </c>
      <c r="N8" s="7">
        <v>0</v>
      </c>
      <c r="O8" s="7">
        <v>4532.5286812379427</v>
      </c>
      <c r="P8" s="7">
        <v>0</v>
      </c>
      <c r="Q8" s="4">
        <v>29741.930163729456</v>
      </c>
      <c r="R8" s="4">
        <v>0</v>
      </c>
    </row>
    <row r="9" spans="1:18" x14ac:dyDescent="0.3">
      <c r="A9">
        <v>5</v>
      </c>
      <c r="B9">
        <v>3</v>
      </c>
      <c r="C9" s="7"/>
      <c r="D9" s="7"/>
      <c r="E9" s="7"/>
      <c r="F9" s="7"/>
      <c r="G9" s="7">
        <v>2.5499999999999998</v>
      </c>
      <c r="H9" s="7">
        <v>0</v>
      </c>
      <c r="I9" s="7">
        <v>17.5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4">
        <v>20.05</v>
      </c>
      <c r="R9" s="4">
        <v>0</v>
      </c>
    </row>
    <row r="10" spans="1:18" x14ac:dyDescent="0.3">
      <c r="A10">
        <v>6</v>
      </c>
      <c r="B10">
        <v>3</v>
      </c>
      <c r="C10" s="7">
        <v>37</v>
      </c>
      <c r="D10" s="7">
        <v>0</v>
      </c>
      <c r="E10" s="7">
        <v>51</v>
      </c>
      <c r="F10" s="7">
        <v>0</v>
      </c>
      <c r="G10" s="7">
        <v>758</v>
      </c>
      <c r="H10" s="7">
        <v>0</v>
      </c>
      <c r="I10" s="7">
        <v>2695</v>
      </c>
      <c r="J10" s="7">
        <v>0</v>
      </c>
      <c r="K10" s="7">
        <v>2180</v>
      </c>
      <c r="L10" s="7">
        <v>0</v>
      </c>
      <c r="M10" s="7">
        <v>27</v>
      </c>
      <c r="N10" s="7">
        <v>0</v>
      </c>
      <c r="O10" s="7">
        <v>431</v>
      </c>
      <c r="P10" s="7">
        <v>0</v>
      </c>
      <c r="Q10" s="4">
        <v>6179</v>
      </c>
      <c r="R10" s="4">
        <v>0</v>
      </c>
    </row>
    <row r="11" spans="1:18" x14ac:dyDescent="0.3">
      <c r="A11">
        <v>7</v>
      </c>
      <c r="B11">
        <v>3</v>
      </c>
      <c r="C11" s="7">
        <v>254</v>
      </c>
      <c r="D11" s="7">
        <v>0</v>
      </c>
      <c r="E11" s="7">
        <v>172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4">
        <v>426</v>
      </c>
      <c r="R11" s="4">
        <v>0</v>
      </c>
    </row>
    <row r="12" spans="1:18" x14ac:dyDescent="0.3">
      <c r="A12">
        <v>8</v>
      </c>
      <c r="B12">
        <v>3</v>
      </c>
      <c r="C12" s="7">
        <v>35527</v>
      </c>
      <c r="D12" s="7">
        <v>0</v>
      </c>
      <c r="E12" s="7">
        <v>10649</v>
      </c>
      <c r="F12" s="7">
        <v>0</v>
      </c>
      <c r="G12" s="7">
        <v>17234</v>
      </c>
      <c r="H12" s="7">
        <v>0</v>
      </c>
      <c r="I12" s="7">
        <v>32117</v>
      </c>
      <c r="J12" s="7">
        <v>0</v>
      </c>
      <c r="K12" s="7">
        <v>46453</v>
      </c>
      <c r="L12" s="7">
        <v>0</v>
      </c>
      <c r="M12" s="7">
        <v>22235</v>
      </c>
      <c r="N12" s="7">
        <v>0</v>
      </c>
      <c r="O12" s="7">
        <v>47931</v>
      </c>
      <c r="P12" s="7">
        <v>0</v>
      </c>
      <c r="Q12" s="4">
        <v>212146</v>
      </c>
      <c r="R12" s="4">
        <v>0</v>
      </c>
    </row>
    <row r="13" spans="1:18" x14ac:dyDescent="0.3">
      <c r="A13">
        <v>9</v>
      </c>
      <c r="B13">
        <v>3</v>
      </c>
      <c r="C13" s="7">
        <v>3518</v>
      </c>
      <c r="D13" s="7">
        <v>394</v>
      </c>
      <c r="E13" s="7">
        <v>2407</v>
      </c>
      <c r="F13" s="7">
        <v>197</v>
      </c>
      <c r="G13" s="7">
        <v>3470</v>
      </c>
      <c r="H13" s="7">
        <v>403</v>
      </c>
      <c r="I13" s="7">
        <v>2017</v>
      </c>
      <c r="J13" s="7">
        <v>3930</v>
      </c>
      <c r="K13" s="7">
        <v>31994</v>
      </c>
      <c r="L13" s="7">
        <v>1344</v>
      </c>
      <c r="M13" s="7">
        <v>2604</v>
      </c>
      <c r="N13" s="7">
        <v>4471</v>
      </c>
      <c r="O13" s="7">
        <v>29994</v>
      </c>
      <c r="P13" s="7">
        <v>2588</v>
      </c>
      <c r="Q13" s="4">
        <v>76004</v>
      </c>
      <c r="R13" s="4">
        <v>13327</v>
      </c>
    </row>
    <row r="14" spans="1:18" x14ac:dyDescent="0.3">
      <c r="A14">
        <v>10</v>
      </c>
      <c r="B14">
        <v>3</v>
      </c>
      <c r="C14" s="7"/>
      <c r="D14" s="7"/>
      <c r="E14" s="7">
        <v>0</v>
      </c>
      <c r="F14" s="7">
        <v>0</v>
      </c>
      <c r="G14" s="7">
        <v>211</v>
      </c>
      <c r="H14" s="7">
        <v>259</v>
      </c>
      <c r="I14" s="7">
        <v>246</v>
      </c>
      <c r="J14" s="7">
        <v>169</v>
      </c>
      <c r="K14" s="7">
        <v>266</v>
      </c>
      <c r="L14" s="7">
        <v>296</v>
      </c>
      <c r="M14" s="7">
        <v>173</v>
      </c>
      <c r="N14" s="7">
        <v>262</v>
      </c>
      <c r="O14" s="7">
        <v>0</v>
      </c>
      <c r="P14" s="7">
        <v>0</v>
      </c>
      <c r="Q14" s="4">
        <v>896</v>
      </c>
      <c r="R14" s="4">
        <v>986</v>
      </c>
    </row>
    <row r="15" spans="1:18" x14ac:dyDescent="0.3">
      <c r="A15">
        <v>11</v>
      </c>
      <c r="B15">
        <v>3</v>
      </c>
      <c r="C15" s="7">
        <v>35527</v>
      </c>
      <c r="D15" s="7">
        <v>0</v>
      </c>
      <c r="E15" s="7">
        <v>10649</v>
      </c>
      <c r="F15" s="7">
        <v>0</v>
      </c>
      <c r="G15" s="7">
        <v>17234</v>
      </c>
      <c r="H15" s="7">
        <v>0</v>
      </c>
      <c r="I15" s="7">
        <v>32117</v>
      </c>
      <c r="J15" s="7">
        <v>0</v>
      </c>
      <c r="K15" s="7">
        <v>46453</v>
      </c>
      <c r="L15" s="7">
        <v>0</v>
      </c>
      <c r="M15" s="7">
        <v>22235</v>
      </c>
      <c r="N15" s="7">
        <v>0</v>
      </c>
      <c r="O15" s="7">
        <v>47931</v>
      </c>
      <c r="P15" s="7">
        <v>0</v>
      </c>
      <c r="Q15" s="4">
        <v>212146</v>
      </c>
      <c r="R15" s="4">
        <v>0</v>
      </c>
    </row>
    <row r="16" spans="1:18" x14ac:dyDescent="0.3">
      <c r="A16">
        <v>13</v>
      </c>
      <c r="B16">
        <v>3</v>
      </c>
      <c r="C16" s="7">
        <v>1774</v>
      </c>
      <c r="D16" s="7">
        <v>0</v>
      </c>
      <c r="E16" s="7">
        <v>829</v>
      </c>
      <c r="F16" s="7">
        <v>0</v>
      </c>
      <c r="G16" s="7">
        <v>1432</v>
      </c>
      <c r="H16" s="7">
        <v>0</v>
      </c>
      <c r="I16" s="7">
        <v>1158</v>
      </c>
      <c r="J16" s="7">
        <v>0</v>
      </c>
      <c r="K16" s="7">
        <v>1952</v>
      </c>
      <c r="L16" s="7">
        <v>0</v>
      </c>
      <c r="M16" s="7">
        <v>1447</v>
      </c>
      <c r="N16" s="7">
        <v>0</v>
      </c>
      <c r="O16" s="7">
        <v>1652</v>
      </c>
      <c r="P16" s="7">
        <v>0</v>
      </c>
      <c r="Q16" s="4">
        <v>10244</v>
      </c>
      <c r="R16" s="4">
        <v>0</v>
      </c>
    </row>
    <row r="17" spans="1:18" x14ac:dyDescent="0.3">
      <c r="A17">
        <v>14</v>
      </c>
      <c r="B17">
        <v>3</v>
      </c>
      <c r="C17" s="7">
        <v>1823</v>
      </c>
      <c r="D17" s="7">
        <v>0</v>
      </c>
      <c r="E17" s="7">
        <v>377</v>
      </c>
      <c r="F17" s="7">
        <v>0</v>
      </c>
      <c r="G17" s="7">
        <v>3940</v>
      </c>
      <c r="H17" s="7">
        <v>0</v>
      </c>
      <c r="I17" s="7">
        <v>1538</v>
      </c>
      <c r="J17" s="7">
        <v>0</v>
      </c>
      <c r="K17" s="7">
        <v>2072</v>
      </c>
      <c r="L17" s="7">
        <v>0</v>
      </c>
      <c r="M17" s="7">
        <v>2010</v>
      </c>
      <c r="N17" s="7">
        <v>0</v>
      </c>
      <c r="O17" s="7">
        <v>3127</v>
      </c>
      <c r="P17" s="7">
        <v>0</v>
      </c>
      <c r="Q17" s="4">
        <v>14887</v>
      </c>
      <c r="R17" s="4">
        <v>0</v>
      </c>
    </row>
    <row r="18" spans="1:18" x14ac:dyDescent="0.3">
      <c r="A18">
        <v>15</v>
      </c>
      <c r="B18">
        <v>3</v>
      </c>
      <c r="C18" s="7">
        <v>4569</v>
      </c>
      <c r="D18" s="7">
        <v>0</v>
      </c>
      <c r="E18" s="7">
        <v>1460</v>
      </c>
      <c r="F18" s="7">
        <v>0</v>
      </c>
      <c r="G18" s="7">
        <v>3746</v>
      </c>
      <c r="H18" s="7">
        <v>0</v>
      </c>
      <c r="I18" s="7">
        <v>2089</v>
      </c>
      <c r="J18" s="7">
        <v>0</v>
      </c>
      <c r="K18" s="7">
        <v>3648</v>
      </c>
      <c r="L18" s="7">
        <v>0</v>
      </c>
      <c r="M18" s="7">
        <v>3147</v>
      </c>
      <c r="N18" s="7">
        <v>0</v>
      </c>
      <c r="O18" s="7">
        <v>8500</v>
      </c>
      <c r="P18" s="7">
        <v>0</v>
      </c>
      <c r="Q18" s="4">
        <v>27159</v>
      </c>
      <c r="R18" s="4">
        <v>0</v>
      </c>
    </row>
    <row r="19" spans="1:18" x14ac:dyDescent="0.3">
      <c r="A19">
        <v>36</v>
      </c>
      <c r="B19">
        <v>1</v>
      </c>
      <c r="C19" s="7">
        <v>0</v>
      </c>
      <c r="D19" s="7">
        <v>0</v>
      </c>
      <c r="E19" s="7">
        <v>31</v>
      </c>
      <c r="F19" s="7">
        <v>0</v>
      </c>
      <c r="G19" s="7">
        <v>40</v>
      </c>
      <c r="H19" s="7">
        <v>0</v>
      </c>
      <c r="I19" s="7">
        <v>60</v>
      </c>
      <c r="J19" s="7">
        <v>0</v>
      </c>
      <c r="K19" s="7">
        <v>87</v>
      </c>
      <c r="L19" s="7">
        <v>0</v>
      </c>
      <c r="M19" s="7">
        <v>151</v>
      </c>
      <c r="N19" s="7">
        <v>0</v>
      </c>
      <c r="O19" s="7">
        <v>179</v>
      </c>
      <c r="P19" s="7">
        <v>0</v>
      </c>
      <c r="Q19" s="4">
        <v>548</v>
      </c>
      <c r="R19" s="4">
        <v>0</v>
      </c>
    </row>
    <row r="20" spans="1:18" x14ac:dyDescent="0.3">
      <c r="A20">
        <v>37</v>
      </c>
      <c r="B20">
        <v>1</v>
      </c>
      <c r="C20" s="7">
        <v>44.5</v>
      </c>
      <c r="D20" s="7">
        <v>0</v>
      </c>
      <c r="E20" s="7">
        <v>15.3</v>
      </c>
      <c r="F20" s="7">
        <v>0</v>
      </c>
      <c r="G20" s="7">
        <v>13.8</v>
      </c>
      <c r="H20" s="7">
        <v>0</v>
      </c>
      <c r="I20" s="7">
        <v>7.3</v>
      </c>
      <c r="J20" s="7">
        <v>0</v>
      </c>
      <c r="K20" s="7">
        <v>3.8</v>
      </c>
      <c r="L20" s="7">
        <v>0</v>
      </c>
      <c r="M20" s="7">
        <v>178</v>
      </c>
      <c r="N20" s="7">
        <v>0</v>
      </c>
      <c r="O20" s="7">
        <v>60.8</v>
      </c>
      <c r="P20" s="7">
        <v>0</v>
      </c>
      <c r="Q20" s="4">
        <v>323.5</v>
      </c>
      <c r="R20" s="4">
        <v>0</v>
      </c>
    </row>
    <row r="21" spans="1:18" x14ac:dyDescent="0.3">
      <c r="A21">
        <v>37</v>
      </c>
      <c r="B21">
        <v>3</v>
      </c>
      <c r="C21" s="7">
        <v>460</v>
      </c>
      <c r="D21" s="7">
        <v>0</v>
      </c>
      <c r="E21" s="7">
        <v>26</v>
      </c>
      <c r="F21" s="7">
        <v>0</v>
      </c>
      <c r="G21" s="7">
        <v>3021.4</v>
      </c>
      <c r="H21" s="7">
        <v>0</v>
      </c>
      <c r="I21" s="7">
        <v>6290.7</v>
      </c>
      <c r="J21" s="7">
        <v>0</v>
      </c>
      <c r="K21" s="7">
        <v>14682.4</v>
      </c>
      <c r="L21" s="7">
        <v>0</v>
      </c>
      <c r="M21" s="7">
        <v>218.5</v>
      </c>
      <c r="N21" s="7">
        <v>0</v>
      </c>
      <c r="O21" s="7">
        <v>7091.3</v>
      </c>
      <c r="P21" s="7">
        <v>0</v>
      </c>
      <c r="Q21" s="4">
        <v>31790.3</v>
      </c>
      <c r="R21" s="4">
        <v>0</v>
      </c>
    </row>
    <row r="22" spans="1:18" x14ac:dyDescent="0.3">
      <c r="A22">
        <v>42</v>
      </c>
      <c r="B22">
        <v>1</v>
      </c>
      <c r="C22" s="7">
        <v>239.14285714285711</v>
      </c>
      <c r="D22" s="7">
        <v>0</v>
      </c>
      <c r="E22" s="7"/>
      <c r="F22" s="7"/>
      <c r="G22" s="7">
        <v>115.3336697504906</v>
      </c>
      <c r="H22" s="7">
        <v>0</v>
      </c>
      <c r="I22" s="7">
        <v>278.86435331230291</v>
      </c>
      <c r="J22" s="7">
        <v>0</v>
      </c>
      <c r="K22" s="7">
        <v>111.9435483870968</v>
      </c>
      <c r="L22" s="7">
        <v>0</v>
      </c>
      <c r="M22" s="7"/>
      <c r="N22" s="7"/>
      <c r="O22" s="7"/>
      <c r="P22" s="7"/>
      <c r="Q22" s="4">
        <v>745.28442859274742</v>
      </c>
      <c r="R22" s="4">
        <v>0</v>
      </c>
    </row>
    <row r="23" spans="1:18" x14ac:dyDescent="0.3">
      <c r="A23">
        <v>42</v>
      </c>
      <c r="B23">
        <v>3</v>
      </c>
      <c r="C23" s="7">
        <v>12808.96625251847</v>
      </c>
      <c r="D23" s="7">
        <v>0</v>
      </c>
      <c r="E23" s="7">
        <v>8928.4631348989624</v>
      </c>
      <c r="F23" s="7">
        <v>0</v>
      </c>
      <c r="G23" s="7">
        <v>12404.127224489341</v>
      </c>
      <c r="H23" s="7">
        <v>0</v>
      </c>
      <c r="I23" s="7">
        <v>11585.51728883537</v>
      </c>
      <c r="J23" s="7">
        <v>0</v>
      </c>
      <c r="K23" s="7">
        <v>3559.2259387819499</v>
      </c>
      <c r="L23" s="7">
        <v>0</v>
      </c>
      <c r="M23" s="7">
        <v>7964.3925759280082</v>
      </c>
      <c r="N23" s="7">
        <v>0</v>
      </c>
      <c r="O23" s="7">
        <v>13271.982287449389</v>
      </c>
      <c r="P23" s="7">
        <v>0</v>
      </c>
      <c r="Q23" s="4">
        <v>70522.674702901495</v>
      </c>
      <c r="R23" s="4">
        <v>0</v>
      </c>
    </row>
    <row r="24" spans="1:18" x14ac:dyDescent="0.3">
      <c r="A24">
        <v>45</v>
      </c>
      <c r="B24">
        <v>1</v>
      </c>
      <c r="C24" s="7">
        <v>3972.5875635352372</v>
      </c>
      <c r="D24" s="7">
        <v>0</v>
      </c>
      <c r="E24" s="7">
        <v>562</v>
      </c>
      <c r="F24" s="7">
        <v>0</v>
      </c>
      <c r="G24" s="7">
        <v>404.59843590615441</v>
      </c>
      <c r="H24" s="7">
        <v>0</v>
      </c>
      <c r="I24" s="7">
        <v>1526.327482781604</v>
      </c>
      <c r="J24" s="7">
        <v>0</v>
      </c>
      <c r="K24" s="7">
        <v>115.6848701880036</v>
      </c>
      <c r="L24" s="7">
        <v>0</v>
      </c>
      <c r="M24" s="7">
        <v>1333.715765765766</v>
      </c>
      <c r="N24" s="7">
        <v>0</v>
      </c>
      <c r="O24" s="7">
        <v>728.14385150812063</v>
      </c>
      <c r="P24" s="7">
        <v>0</v>
      </c>
      <c r="Q24" s="4">
        <v>8643.0579696848854</v>
      </c>
      <c r="R24" s="4">
        <v>0</v>
      </c>
    </row>
    <row r="25" spans="1:18" x14ac:dyDescent="0.3">
      <c r="A25">
        <v>45</v>
      </c>
      <c r="B25">
        <v>3</v>
      </c>
      <c r="C25" s="7">
        <v>3686.7355385149831</v>
      </c>
      <c r="D25" s="7">
        <v>0</v>
      </c>
      <c r="E25" s="7">
        <v>4673.7536717144812</v>
      </c>
      <c r="F25" s="7">
        <v>0</v>
      </c>
      <c r="G25" s="7">
        <v>1588.789975844164</v>
      </c>
      <c r="H25" s="7">
        <v>0</v>
      </c>
      <c r="I25" s="7">
        <v>909.5323499832383</v>
      </c>
      <c r="J25" s="7">
        <v>0</v>
      </c>
      <c r="K25" s="7">
        <v>1621.4954926950579</v>
      </c>
      <c r="L25" s="7">
        <v>0</v>
      </c>
      <c r="M25" s="7">
        <v>1440.526315789474</v>
      </c>
      <c r="N25" s="7">
        <v>0</v>
      </c>
      <c r="O25" s="7">
        <v>1058.3592343409459</v>
      </c>
      <c r="P25" s="7">
        <v>0</v>
      </c>
      <c r="Q25" s="4">
        <v>14979.192578882343</v>
      </c>
      <c r="R25" s="4">
        <v>0</v>
      </c>
    </row>
    <row r="26" spans="1:18" x14ac:dyDescent="0.3">
      <c r="A26">
        <v>53</v>
      </c>
      <c r="B26">
        <v>1</v>
      </c>
      <c r="C26" s="7">
        <v>6504.3638672438674</v>
      </c>
      <c r="D26" s="7">
        <v>0</v>
      </c>
      <c r="E26" s="7">
        <v>2758.5611301442941</v>
      </c>
      <c r="F26" s="7">
        <v>0</v>
      </c>
      <c r="G26" s="7">
        <v>5703.7812019122284</v>
      </c>
      <c r="H26" s="7">
        <v>0</v>
      </c>
      <c r="I26" s="7">
        <v>5396.5897242567862</v>
      </c>
      <c r="J26" s="7">
        <v>0</v>
      </c>
      <c r="K26" s="7">
        <v>1232.932330827068</v>
      </c>
      <c r="L26" s="7">
        <v>0</v>
      </c>
      <c r="M26" s="7">
        <v>3313.5510597302509</v>
      </c>
      <c r="N26" s="7">
        <v>0</v>
      </c>
      <c r="O26" s="7">
        <v>2336.494917904613</v>
      </c>
      <c r="P26" s="7">
        <v>0</v>
      </c>
      <c r="Q26" s="4">
        <v>27246.274232019106</v>
      </c>
      <c r="R26" s="4">
        <v>0</v>
      </c>
    </row>
    <row r="27" spans="1:18" x14ac:dyDescent="0.3">
      <c r="A27">
        <v>53</v>
      </c>
      <c r="B27">
        <v>3</v>
      </c>
      <c r="C27" s="7">
        <v>9541.4380857817705</v>
      </c>
      <c r="D27" s="7">
        <v>0</v>
      </c>
      <c r="E27" s="7">
        <v>10274.270797698649</v>
      </c>
      <c r="F27" s="7">
        <v>0</v>
      </c>
      <c r="G27" s="7">
        <v>2429.569850260782</v>
      </c>
      <c r="H27" s="7">
        <v>0</v>
      </c>
      <c r="I27" s="7">
        <v>1736.0062080536909</v>
      </c>
      <c r="J27" s="7">
        <v>0</v>
      </c>
      <c r="K27" s="7">
        <v>3316.0310148232611</v>
      </c>
      <c r="L27" s="7">
        <v>0</v>
      </c>
      <c r="M27" s="7">
        <v>5458.4790002256823</v>
      </c>
      <c r="N27" s="7">
        <v>0</v>
      </c>
      <c r="O27" s="7">
        <v>5752.3154362416108</v>
      </c>
      <c r="P27" s="7">
        <v>0</v>
      </c>
      <c r="Q27" s="4">
        <v>38508.110393085444</v>
      </c>
      <c r="R27" s="4">
        <v>0</v>
      </c>
    </row>
    <row r="28" spans="1:18" x14ac:dyDescent="0.3">
      <c r="A28">
        <v>54</v>
      </c>
      <c r="B28">
        <v>1</v>
      </c>
      <c r="C28" s="7">
        <v>33.344661393969361</v>
      </c>
      <c r="D28" s="7">
        <v>0</v>
      </c>
      <c r="E28" s="7"/>
      <c r="F28" s="7"/>
      <c r="G28" s="7">
        <v>15.78695007414731</v>
      </c>
      <c r="H28" s="7">
        <v>0</v>
      </c>
      <c r="I28" s="7">
        <v>67.271790468012014</v>
      </c>
      <c r="J28" s="7">
        <v>0</v>
      </c>
      <c r="K28" s="7">
        <v>25.142857142857139</v>
      </c>
      <c r="L28" s="7">
        <v>0</v>
      </c>
      <c r="M28" s="7">
        <v>72.924603174603163</v>
      </c>
      <c r="N28" s="7">
        <v>0</v>
      </c>
      <c r="O28" s="7"/>
      <c r="P28" s="7"/>
      <c r="Q28" s="4">
        <v>214.47086225358899</v>
      </c>
      <c r="R28" s="4">
        <v>0</v>
      </c>
    </row>
    <row r="29" spans="1:18" x14ac:dyDescent="0.3">
      <c r="A29">
        <v>54</v>
      </c>
      <c r="B29">
        <v>3</v>
      </c>
      <c r="C29" s="7">
        <v>663.79352768119816</v>
      </c>
      <c r="D29" s="7">
        <v>0</v>
      </c>
      <c r="E29" s="7">
        <v>120.0108108108108</v>
      </c>
      <c r="F29" s="7">
        <v>0</v>
      </c>
      <c r="G29" s="7">
        <v>5360.1192384769538</v>
      </c>
      <c r="H29" s="7">
        <v>0</v>
      </c>
      <c r="I29" s="7">
        <v>716.08724832214762</v>
      </c>
      <c r="J29" s="7">
        <v>0</v>
      </c>
      <c r="K29" s="7">
        <v>1792.005453157378</v>
      </c>
      <c r="L29" s="7">
        <v>0</v>
      </c>
      <c r="M29" s="7">
        <v>681.7</v>
      </c>
      <c r="N29" s="7">
        <v>0</v>
      </c>
      <c r="O29" s="7">
        <v>917.38797557538749</v>
      </c>
      <c r="P29" s="7">
        <v>0</v>
      </c>
      <c r="Q29" s="4">
        <v>10251.104254023878</v>
      </c>
      <c r="R29" s="4">
        <v>0</v>
      </c>
    </row>
    <row r="30" spans="1:18" x14ac:dyDescent="0.3">
      <c r="A30">
        <v>56</v>
      </c>
      <c r="B30">
        <v>1</v>
      </c>
      <c r="C30" s="7">
        <v>4731.5044247787609</v>
      </c>
      <c r="D30" s="7">
        <v>0</v>
      </c>
      <c r="E30" s="7">
        <v>966.95155709342555</v>
      </c>
      <c r="F30" s="7">
        <v>0</v>
      </c>
      <c r="G30" s="7">
        <v>1468.5409198512</v>
      </c>
      <c r="H30" s="7">
        <v>0</v>
      </c>
      <c r="I30" s="7">
        <v>567.71161356628977</v>
      </c>
      <c r="J30" s="7">
        <v>0</v>
      </c>
      <c r="K30" s="7">
        <v>520.08153846153846</v>
      </c>
      <c r="L30" s="7">
        <v>0</v>
      </c>
      <c r="M30" s="7">
        <v>561.33333333333326</v>
      </c>
      <c r="N30" s="7">
        <v>0</v>
      </c>
      <c r="O30" s="7">
        <v>655.85981308411215</v>
      </c>
      <c r="P30" s="7">
        <v>0</v>
      </c>
      <c r="Q30" s="4">
        <v>9471.9832001686609</v>
      </c>
      <c r="R30" s="4">
        <v>0</v>
      </c>
    </row>
    <row r="31" spans="1:18" x14ac:dyDescent="0.3">
      <c r="A31">
        <v>56</v>
      </c>
      <c r="B31">
        <v>3</v>
      </c>
      <c r="C31" s="7">
        <v>15271.189765458421</v>
      </c>
      <c r="D31" s="7">
        <v>0</v>
      </c>
      <c r="E31" s="7">
        <v>4331.5747061054226</v>
      </c>
      <c r="F31" s="7">
        <v>0</v>
      </c>
      <c r="G31" s="7">
        <v>2880.290852623596</v>
      </c>
      <c r="H31" s="7">
        <v>0</v>
      </c>
      <c r="I31" s="7">
        <v>1387.8400584353431</v>
      </c>
      <c r="J31" s="7">
        <v>0</v>
      </c>
      <c r="K31" s="7">
        <v>3709.9100131752311</v>
      </c>
      <c r="L31" s="7">
        <v>0</v>
      </c>
      <c r="M31" s="7">
        <v>3378.5976963350781</v>
      </c>
      <c r="N31" s="7">
        <v>0</v>
      </c>
      <c r="O31" s="7">
        <v>3146.142673048601</v>
      </c>
      <c r="P31" s="7">
        <v>0</v>
      </c>
      <c r="Q31" s="4">
        <v>34105.545765181691</v>
      </c>
      <c r="R31" s="4">
        <v>0</v>
      </c>
    </row>
    <row r="32" spans="1:18" x14ac:dyDescent="0.3">
      <c r="A32">
        <v>57</v>
      </c>
      <c r="B32">
        <v>2</v>
      </c>
      <c r="C32" s="7">
        <v>34</v>
      </c>
      <c r="D32" s="7">
        <v>0</v>
      </c>
      <c r="E32" s="7">
        <v>18</v>
      </c>
      <c r="F32" s="7">
        <v>0</v>
      </c>
      <c r="G32" s="7">
        <v>9</v>
      </c>
      <c r="H32" s="7">
        <v>0</v>
      </c>
      <c r="I32" s="7"/>
      <c r="J32" s="7"/>
      <c r="K32" s="7"/>
      <c r="L32" s="7"/>
      <c r="M32" s="7"/>
      <c r="N32" s="7"/>
      <c r="O32" s="7"/>
      <c r="P32" s="7"/>
      <c r="Q32" s="4">
        <v>61</v>
      </c>
      <c r="R32" s="4">
        <v>0</v>
      </c>
    </row>
    <row r="33" spans="1:70" x14ac:dyDescent="0.3">
      <c r="A33">
        <v>57</v>
      </c>
      <c r="B33">
        <v>3</v>
      </c>
      <c r="C33" s="7">
        <v>258</v>
      </c>
      <c r="D33" s="7">
        <v>0</v>
      </c>
      <c r="E33" s="7">
        <v>94</v>
      </c>
      <c r="F33" s="7">
        <v>0</v>
      </c>
      <c r="G33" s="7">
        <v>34</v>
      </c>
      <c r="H33" s="7">
        <v>0</v>
      </c>
      <c r="I33" s="7"/>
      <c r="J33" s="7"/>
      <c r="K33" s="7"/>
      <c r="L33" s="7"/>
      <c r="M33" s="7"/>
      <c r="N33" s="7"/>
      <c r="O33" s="7"/>
      <c r="P33" s="7"/>
      <c r="Q33" s="4">
        <v>386</v>
      </c>
      <c r="R33" s="4">
        <v>0</v>
      </c>
    </row>
    <row r="34" spans="1:70" x14ac:dyDescent="0.3">
      <c r="A34">
        <v>64</v>
      </c>
      <c r="B34">
        <v>1</v>
      </c>
      <c r="C34" s="7">
        <v>47.932126696832583</v>
      </c>
      <c r="D34" s="7">
        <v>0</v>
      </c>
      <c r="E34" s="7">
        <v>9.8377037562012752</v>
      </c>
      <c r="F34" s="7">
        <v>0</v>
      </c>
      <c r="G34" s="7">
        <v>573.76548571428577</v>
      </c>
      <c r="H34" s="7">
        <v>0</v>
      </c>
      <c r="I34" s="7">
        <v>0</v>
      </c>
      <c r="J34" s="7">
        <v>0</v>
      </c>
      <c r="K34" s="7"/>
      <c r="L34" s="7"/>
      <c r="M34" s="7"/>
      <c r="N34" s="7"/>
      <c r="O34" s="7">
        <v>110.14905149051491</v>
      </c>
      <c r="P34" s="7">
        <v>0</v>
      </c>
      <c r="Q34" s="4">
        <v>741.68436765783451</v>
      </c>
      <c r="R34" s="4">
        <v>0</v>
      </c>
    </row>
    <row r="35" spans="1:70" x14ac:dyDescent="0.3">
      <c r="A35">
        <v>64</v>
      </c>
      <c r="B35">
        <v>3</v>
      </c>
      <c r="C35" s="7">
        <v>348.92762549999998</v>
      </c>
      <c r="D35" s="7">
        <v>0</v>
      </c>
      <c r="E35" s="7">
        <v>575.86363640000002</v>
      </c>
      <c r="F35" s="7">
        <v>0</v>
      </c>
      <c r="G35" s="7">
        <v>16.25925926</v>
      </c>
      <c r="H35" s="7">
        <v>0</v>
      </c>
      <c r="I35" s="7">
        <v>8.0783898310000009</v>
      </c>
      <c r="J35" s="7">
        <v>0</v>
      </c>
      <c r="K35" s="7">
        <v>1506.083333</v>
      </c>
      <c r="L35" s="7">
        <v>0</v>
      </c>
      <c r="M35" s="7">
        <v>1141.3602940000001</v>
      </c>
      <c r="N35" s="7">
        <v>0</v>
      </c>
      <c r="O35" s="7">
        <v>54.537234040000001</v>
      </c>
      <c r="P35" s="7">
        <v>0</v>
      </c>
      <c r="Q35" s="4">
        <v>3651.1097720309999</v>
      </c>
      <c r="R35" s="4">
        <v>0</v>
      </c>
    </row>
    <row r="36" spans="1:70" x14ac:dyDescent="0.3">
      <c r="A36" t="s">
        <v>33</v>
      </c>
      <c r="C36" s="4">
        <v>204024.42629624635</v>
      </c>
      <c r="D36" s="4">
        <v>47331</v>
      </c>
      <c r="E36" s="4">
        <v>109284.58714862227</v>
      </c>
      <c r="F36" s="4">
        <v>32806</v>
      </c>
      <c r="G36" s="4">
        <v>134047.57477273385</v>
      </c>
      <c r="H36" s="4">
        <v>31951</v>
      </c>
      <c r="I36" s="4">
        <v>157065.85121216759</v>
      </c>
      <c r="J36" s="4">
        <v>38614</v>
      </c>
      <c r="K36" s="4">
        <v>211558.64433162907</v>
      </c>
      <c r="L36" s="4">
        <v>29006</v>
      </c>
      <c r="M36" s="4">
        <v>110970.1877728917</v>
      </c>
      <c r="N36" s="4">
        <v>28867</v>
      </c>
      <c r="O36" s="4">
        <v>246658.0011559212</v>
      </c>
      <c r="P36" s="4">
        <v>58228</v>
      </c>
      <c r="Q36" s="4">
        <v>1173609.2726902126</v>
      </c>
      <c r="R36" s="4">
        <v>266803</v>
      </c>
    </row>
    <row r="37" spans="1:70" x14ac:dyDescent="0.3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70" x14ac:dyDescent="0.3">
      <c r="A38" s="23" t="s">
        <v>380</v>
      </c>
      <c r="R38" s="24" t="s">
        <v>385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 spans="1:70" x14ac:dyDescent="0.3">
      <c r="C39" t="s">
        <v>0</v>
      </c>
      <c r="D39" t="s">
        <v>43</v>
      </c>
      <c r="R39" s="8"/>
      <c r="S39" s="8"/>
      <c r="T39" s="8" t="s">
        <v>0</v>
      </c>
      <c r="U39" s="8" t="s">
        <v>43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spans="1:70" x14ac:dyDescent="0.3">
      <c r="C40">
        <v>2007</v>
      </c>
      <c r="D40">
        <v>2007</v>
      </c>
      <c r="E40">
        <v>2008</v>
      </c>
      <c r="F40">
        <v>2008</v>
      </c>
      <c r="G40">
        <v>2009</v>
      </c>
      <c r="H40">
        <v>2009</v>
      </c>
      <c r="I40">
        <v>2010</v>
      </c>
      <c r="J40">
        <v>2010</v>
      </c>
      <c r="K40">
        <v>2011</v>
      </c>
      <c r="L40">
        <v>2011</v>
      </c>
      <c r="M40" s="7">
        <v>2012</v>
      </c>
      <c r="N40" s="7">
        <v>2012</v>
      </c>
      <c r="O40" s="7">
        <v>2013</v>
      </c>
      <c r="P40" s="7">
        <v>2013</v>
      </c>
      <c r="R40" s="10"/>
      <c r="S40" s="10"/>
      <c r="T40" s="10">
        <v>2007</v>
      </c>
      <c r="U40" s="10">
        <v>2007</v>
      </c>
      <c r="V40" s="8">
        <v>2008</v>
      </c>
      <c r="W40" s="8">
        <v>2008</v>
      </c>
      <c r="X40" s="8">
        <v>2009</v>
      </c>
      <c r="Y40" s="8">
        <v>2009</v>
      </c>
      <c r="Z40" s="8">
        <v>2010</v>
      </c>
      <c r="AA40" s="8">
        <v>2010</v>
      </c>
      <c r="AB40" s="8">
        <v>2011</v>
      </c>
      <c r="AC40" s="8">
        <v>2011</v>
      </c>
      <c r="AD40" s="8">
        <v>2012</v>
      </c>
      <c r="AE40" s="8">
        <v>2012</v>
      </c>
      <c r="AF40" s="8">
        <v>2013</v>
      </c>
      <c r="AG40" s="8">
        <v>2013</v>
      </c>
      <c r="AH40" s="8" t="s">
        <v>382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 spans="1:70" x14ac:dyDescent="0.3">
      <c r="A41" t="s">
        <v>1</v>
      </c>
      <c r="B41" t="s">
        <v>3</v>
      </c>
      <c r="C41" t="s">
        <v>378</v>
      </c>
      <c r="D41" t="s">
        <v>379</v>
      </c>
      <c r="E41" t="s">
        <v>378</v>
      </c>
      <c r="F41" t="s">
        <v>379</v>
      </c>
      <c r="G41" t="s">
        <v>378</v>
      </c>
      <c r="H41" t="s">
        <v>379</v>
      </c>
      <c r="I41" t="s">
        <v>378</v>
      </c>
      <c r="J41" t="s">
        <v>379</v>
      </c>
      <c r="K41" t="s">
        <v>378</v>
      </c>
      <c r="L41" t="s">
        <v>379</v>
      </c>
      <c r="M41" s="7" t="s">
        <v>378</v>
      </c>
      <c r="N41" s="7" t="s">
        <v>379</v>
      </c>
      <c r="O41" s="7" t="s">
        <v>378</v>
      </c>
      <c r="P41" s="7" t="s">
        <v>381</v>
      </c>
      <c r="R41" s="10" t="s">
        <v>1</v>
      </c>
      <c r="S41" s="10" t="s">
        <v>3</v>
      </c>
      <c r="T41" s="10" t="s">
        <v>378</v>
      </c>
      <c r="U41" s="10" t="s">
        <v>379</v>
      </c>
      <c r="V41" s="8" t="s">
        <v>378</v>
      </c>
      <c r="W41" s="8" t="s">
        <v>379</v>
      </c>
      <c r="X41" s="8" t="s">
        <v>378</v>
      </c>
      <c r="Y41" s="8" t="s">
        <v>379</v>
      </c>
      <c r="Z41" s="8" t="s">
        <v>378</v>
      </c>
      <c r="AA41" s="8" t="s">
        <v>379</v>
      </c>
      <c r="AB41" s="8" t="s">
        <v>378</v>
      </c>
      <c r="AC41" s="8" t="s">
        <v>379</v>
      </c>
      <c r="AD41" s="8" t="s">
        <v>378</v>
      </c>
      <c r="AE41" s="8" t="s">
        <v>379</v>
      </c>
      <c r="AF41" s="8" t="s">
        <v>378</v>
      </c>
      <c r="AG41" s="8" t="s">
        <v>381</v>
      </c>
      <c r="AH41" s="8" t="s">
        <v>384</v>
      </c>
      <c r="AI41" s="8" t="s">
        <v>383</v>
      </c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 spans="1:70" x14ac:dyDescent="0.3">
      <c r="A42">
        <v>1</v>
      </c>
      <c r="B42">
        <v>3</v>
      </c>
      <c r="C42" s="7">
        <v>1310.2897532131014</v>
      </c>
      <c r="D42" s="7">
        <v>1958.1429249437092</v>
      </c>
      <c r="E42" s="7">
        <v>4226.4607802326027</v>
      </c>
      <c r="F42" s="7">
        <v>4280.6264331293796</v>
      </c>
      <c r="G42" s="7">
        <v>10117.659537782389</v>
      </c>
      <c r="H42" s="7">
        <v>6562.2051797256463</v>
      </c>
      <c r="I42" s="7">
        <v>10625.460920422978</v>
      </c>
      <c r="J42" s="7">
        <v>7920.1568342613864</v>
      </c>
      <c r="K42" s="7">
        <v>9526.3775514661174</v>
      </c>
      <c r="L42" s="7">
        <v>7367.0621051304161</v>
      </c>
      <c r="M42" s="7">
        <v>6908.5632880700405</v>
      </c>
      <c r="N42" s="7">
        <v>5910.112227217136</v>
      </c>
      <c r="O42" s="7">
        <v>16644.188927146934</v>
      </c>
      <c r="P42" s="7">
        <v>12996.650992580231</v>
      </c>
      <c r="R42" s="10">
        <v>1</v>
      </c>
      <c r="S42" s="10">
        <v>3</v>
      </c>
      <c r="T42" s="10">
        <f t="shared" ref="T42:AG42" si="0">IF(C42="",0,C42)</f>
        <v>1310.2897532131014</v>
      </c>
      <c r="U42" s="10">
        <f t="shared" si="0"/>
        <v>1958.1429249437092</v>
      </c>
      <c r="V42" s="10">
        <f t="shared" si="0"/>
        <v>4226.4607802326027</v>
      </c>
      <c r="W42" s="10">
        <f t="shared" si="0"/>
        <v>4280.6264331293796</v>
      </c>
      <c r="X42" s="10">
        <f t="shared" si="0"/>
        <v>10117.659537782389</v>
      </c>
      <c r="Y42" s="10">
        <f t="shared" si="0"/>
        <v>6562.2051797256463</v>
      </c>
      <c r="Z42" s="10">
        <f t="shared" si="0"/>
        <v>10625.460920422978</v>
      </c>
      <c r="AA42" s="10">
        <f t="shared" si="0"/>
        <v>7920.1568342613864</v>
      </c>
      <c r="AB42" s="10">
        <f t="shared" si="0"/>
        <v>9526.3775514661174</v>
      </c>
      <c r="AC42" s="10">
        <f t="shared" si="0"/>
        <v>7367.0621051304161</v>
      </c>
      <c r="AD42" s="10">
        <f t="shared" si="0"/>
        <v>6908.5632880700405</v>
      </c>
      <c r="AE42" s="10">
        <f t="shared" si="0"/>
        <v>5910.112227217136</v>
      </c>
      <c r="AF42" s="10">
        <f t="shared" si="0"/>
        <v>16644.188927146934</v>
      </c>
      <c r="AG42" s="10">
        <f t="shared" si="0"/>
        <v>12996.650992580231</v>
      </c>
      <c r="AH42" s="16">
        <f>ROUND(AVERAGE(C42,E42,G42,I42,K42,M42,O42),2)</f>
        <v>8479.86</v>
      </c>
      <c r="AI42" s="16">
        <f>ROUND(AVERAGE(D42,F42,H42,J42,L42,N42,P42),2)</f>
        <v>6713.57</v>
      </c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spans="1:70" x14ac:dyDescent="0.3">
      <c r="A43">
        <v>2</v>
      </c>
      <c r="B43">
        <v>3</v>
      </c>
      <c r="C43" s="7">
        <v>284.34637995070113</v>
      </c>
      <c r="D43" s="7">
        <v>755.09476010353001</v>
      </c>
      <c r="E43" s="7">
        <v>9.2776186817063717</v>
      </c>
      <c r="F43" s="7">
        <v>24.610104292526376</v>
      </c>
      <c r="G43" s="7">
        <v>0</v>
      </c>
      <c r="H43" s="7">
        <v>0</v>
      </c>
      <c r="I43" s="7">
        <v>16.71085782083339</v>
      </c>
      <c r="J43" s="7">
        <v>44.431221970686423</v>
      </c>
      <c r="K43" s="7">
        <v>67.983626358043978</v>
      </c>
      <c r="L43" s="7">
        <v>180.42911805573695</v>
      </c>
      <c r="M43" s="7">
        <v>502.22488962102886</v>
      </c>
      <c r="N43" s="7">
        <v>1333.5144292534389</v>
      </c>
      <c r="O43" s="7">
        <v>1344.6553128123012</v>
      </c>
      <c r="P43" s="7">
        <v>3571.1465064451272</v>
      </c>
      <c r="R43" s="10">
        <v>2</v>
      </c>
      <c r="S43" s="10">
        <v>3</v>
      </c>
      <c r="T43" s="10">
        <f t="shared" ref="T43:T71" si="1">IF(C43="",0,C43)</f>
        <v>284.34637995070113</v>
      </c>
      <c r="U43" s="10">
        <f t="shared" ref="U43:U71" si="2">IF(D43="",0,D43)</f>
        <v>755.09476010353001</v>
      </c>
      <c r="V43" s="10">
        <f t="shared" ref="V43:V71" si="3">IF(E43="",0,E43)</f>
        <v>9.2776186817063717</v>
      </c>
      <c r="W43" s="10">
        <f t="shared" ref="W43:W71" si="4">IF(F43="",0,F43)</f>
        <v>24.610104292526376</v>
      </c>
      <c r="X43" s="10">
        <f t="shared" ref="X43:X71" si="5">IF(G43="",0,G43)</f>
        <v>0</v>
      </c>
      <c r="Y43" s="10">
        <f t="shared" ref="Y43:Y71" si="6">IF(H43="",0,H43)</f>
        <v>0</v>
      </c>
      <c r="Z43" s="10">
        <f t="shared" ref="Z43:Z71" si="7">IF(I43="",0,I43)</f>
        <v>16.71085782083339</v>
      </c>
      <c r="AA43" s="10">
        <f t="shared" ref="AA43:AA71" si="8">IF(J43="",0,J43)</f>
        <v>44.431221970686423</v>
      </c>
      <c r="AB43" s="10">
        <f t="shared" ref="AB43:AB71" si="9">IF(K43="",0,K43)</f>
        <v>67.983626358043978</v>
      </c>
      <c r="AC43" s="10">
        <f t="shared" ref="AC43:AC71" si="10">IF(L43="",0,L43)</f>
        <v>180.42911805573695</v>
      </c>
      <c r="AD43" s="10">
        <f t="shared" ref="AD43:AD71" si="11">IF(M43="",0,M43)</f>
        <v>502.22488962102886</v>
      </c>
      <c r="AE43" s="10">
        <f t="shared" ref="AE43:AE71" si="12">IF(N43="",0,N43)</f>
        <v>1333.5144292534389</v>
      </c>
      <c r="AF43" s="10">
        <f t="shared" ref="AF43:AF71" si="13">IF(O43="",0,O43)</f>
        <v>1344.6553128123012</v>
      </c>
      <c r="AG43" s="10">
        <f t="shared" ref="AG43:AG71" si="14">IF(P43="",0,P43)</f>
        <v>3571.1465064451272</v>
      </c>
      <c r="AH43" s="16">
        <f t="shared" ref="AH43:AH71" si="15">ROUND(AVERAGE(C43,E43,G43,I43,K43,M43,O43),2)</f>
        <v>317.89</v>
      </c>
      <c r="AI43" s="16">
        <f t="shared" ref="AI43:AI71" si="16">ROUND(AVERAGE(D43,F43,H43,J43,L43,N43,P43),2)</f>
        <v>844.18</v>
      </c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70" x14ac:dyDescent="0.3">
      <c r="A44">
        <v>4</v>
      </c>
      <c r="B44">
        <v>3</v>
      </c>
      <c r="C44" s="7">
        <v>2034.3648004475435</v>
      </c>
      <c r="D44" s="7">
        <v>0</v>
      </c>
      <c r="E44" s="7">
        <v>52.52781893720524</v>
      </c>
      <c r="F44" s="7">
        <v>0</v>
      </c>
      <c r="G44" s="7">
        <v>665.23790623642992</v>
      </c>
      <c r="H44" s="7">
        <v>0</v>
      </c>
      <c r="I44" s="7">
        <v>156.32773998730454</v>
      </c>
      <c r="J44" s="7">
        <v>0</v>
      </c>
      <c r="K44" s="7">
        <v>1164.0066988932224</v>
      </c>
      <c r="L44" s="7">
        <v>0</v>
      </c>
      <c r="M44" s="7">
        <v>721.12151383617845</v>
      </c>
      <c r="N44" s="7">
        <v>0</v>
      </c>
      <c r="O44" s="7">
        <v>1430.7009674935791</v>
      </c>
      <c r="P44" s="7">
        <v>0</v>
      </c>
      <c r="R44" s="10">
        <v>4</v>
      </c>
      <c r="S44" s="10">
        <v>3</v>
      </c>
      <c r="T44" s="10">
        <f t="shared" si="1"/>
        <v>2034.3648004475435</v>
      </c>
      <c r="U44" s="10">
        <f t="shared" si="2"/>
        <v>0</v>
      </c>
      <c r="V44" s="10">
        <f t="shared" si="3"/>
        <v>52.52781893720524</v>
      </c>
      <c r="W44" s="10">
        <f t="shared" si="4"/>
        <v>0</v>
      </c>
      <c r="X44" s="10">
        <f t="shared" si="5"/>
        <v>665.23790623642992</v>
      </c>
      <c r="Y44" s="10">
        <f t="shared" si="6"/>
        <v>0</v>
      </c>
      <c r="Z44" s="10">
        <f t="shared" si="7"/>
        <v>156.32773998730454</v>
      </c>
      <c r="AA44" s="10">
        <f t="shared" si="8"/>
        <v>0</v>
      </c>
      <c r="AB44" s="10">
        <f t="shared" si="9"/>
        <v>1164.0066988932224</v>
      </c>
      <c r="AC44" s="10">
        <f t="shared" si="10"/>
        <v>0</v>
      </c>
      <c r="AD44" s="10">
        <f t="shared" si="11"/>
        <v>721.12151383617845</v>
      </c>
      <c r="AE44" s="10">
        <f t="shared" si="12"/>
        <v>0</v>
      </c>
      <c r="AF44" s="10">
        <f t="shared" si="13"/>
        <v>1430.7009674935791</v>
      </c>
      <c r="AG44" s="10">
        <f t="shared" si="14"/>
        <v>0</v>
      </c>
      <c r="AH44" s="16">
        <f t="shared" si="15"/>
        <v>889.18</v>
      </c>
      <c r="AI44" s="16">
        <f t="shared" si="16"/>
        <v>0</v>
      </c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 spans="1:70" x14ac:dyDescent="0.3">
      <c r="A45">
        <v>5</v>
      </c>
      <c r="B45">
        <v>3</v>
      </c>
      <c r="C45" s="7"/>
      <c r="D45" s="7"/>
      <c r="E45" s="7"/>
      <c r="F45" s="7"/>
      <c r="G45" s="7">
        <v>0.97657743489284554</v>
      </c>
      <c r="H45" s="7">
        <v>0</v>
      </c>
      <c r="I45" s="7">
        <v>6.766511962101573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R45" s="10">
        <v>5</v>
      </c>
      <c r="S45" s="10">
        <v>3</v>
      </c>
      <c r="T45" s="10">
        <f t="shared" si="1"/>
        <v>0</v>
      </c>
      <c r="U45" s="10">
        <f t="shared" si="2"/>
        <v>0</v>
      </c>
      <c r="V45" s="10">
        <f t="shared" si="3"/>
        <v>0</v>
      </c>
      <c r="W45" s="10">
        <f t="shared" si="4"/>
        <v>0</v>
      </c>
      <c r="X45" s="10">
        <f t="shared" si="5"/>
        <v>0.97657743489284554</v>
      </c>
      <c r="Y45" s="10">
        <f t="shared" si="6"/>
        <v>0</v>
      </c>
      <c r="Z45" s="10">
        <f t="shared" si="7"/>
        <v>6.766511962101573</v>
      </c>
      <c r="AA45" s="10">
        <f t="shared" si="8"/>
        <v>0</v>
      </c>
      <c r="AB45" s="10">
        <f t="shared" si="9"/>
        <v>0</v>
      </c>
      <c r="AC45" s="10">
        <f t="shared" si="10"/>
        <v>0</v>
      </c>
      <c r="AD45" s="10">
        <f t="shared" si="11"/>
        <v>0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6">
        <f t="shared" si="15"/>
        <v>1.55</v>
      </c>
      <c r="AI45" s="16">
        <f t="shared" si="16"/>
        <v>0</v>
      </c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spans="1:70" x14ac:dyDescent="0.3">
      <c r="A46">
        <v>6</v>
      </c>
      <c r="B46">
        <v>3</v>
      </c>
      <c r="C46" s="7">
        <v>4.5080416129154086</v>
      </c>
      <c r="D46" s="7">
        <v>0</v>
      </c>
      <c r="E46" s="7">
        <v>5.4438790030288855</v>
      </c>
      <c r="F46" s="7">
        <v>0</v>
      </c>
      <c r="G46" s="7">
        <v>86.661734932124475</v>
      </c>
      <c r="H46" s="7">
        <v>0</v>
      </c>
      <c r="I46" s="7">
        <v>322.51756258750049</v>
      </c>
      <c r="J46" s="7">
        <v>0</v>
      </c>
      <c r="K46" s="7">
        <v>280.47450178732754</v>
      </c>
      <c r="L46" s="7">
        <v>0</v>
      </c>
      <c r="M46" s="7">
        <v>5.0737823640634989</v>
      </c>
      <c r="N46" s="7">
        <v>0</v>
      </c>
      <c r="O46" s="7">
        <v>76.902498532197143</v>
      </c>
      <c r="P46" s="7">
        <v>0</v>
      </c>
      <c r="R46" s="10">
        <v>6</v>
      </c>
      <c r="S46" s="10">
        <v>3</v>
      </c>
      <c r="T46" s="10">
        <f t="shared" si="1"/>
        <v>4.5080416129154086</v>
      </c>
      <c r="U46" s="10">
        <f t="shared" si="2"/>
        <v>0</v>
      </c>
      <c r="V46" s="10">
        <f t="shared" si="3"/>
        <v>5.4438790030288855</v>
      </c>
      <c r="W46" s="10">
        <f t="shared" si="4"/>
        <v>0</v>
      </c>
      <c r="X46" s="10">
        <f t="shared" si="5"/>
        <v>86.661734932124475</v>
      </c>
      <c r="Y46" s="10">
        <f t="shared" si="6"/>
        <v>0</v>
      </c>
      <c r="Z46" s="10">
        <f t="shared" si="7"/>
        <v>322.51756258750049</v>
      </c>
      <c r="AA46" s="10">
        <f t="shared" si="8"/>
        <v>0</v>
      </c>
      <c r="AB46" s="10">
        <f t="shared" si="9"/>
        <v>280.47450178732754</v>
      </c>
      <c r="AC46" s="10">
        <f t="shared" si="10"/>
        <v>0</v>
      </c>
      <c r="AD46" s="10">
        <f t="shared" si="11"/>
        <v>5.0737823640634989</v>
      </c>
      <c r="AE46" s="10">
        <f t="shared" si="12"/>
        <v>0</v>
      </c>
      <c r="AF46" s="10">
        <f t="shared" si="13"/>
        <v>76.902498532197143</v>
      </c>
      <c r="AG46" s="10">
        <f t="shared" si="14"/>
        <v>0</v>
      </c>
      <c r="AH46" s="16">
        <f t="shared" si="15"/>
        <v>111.65</v>
      </c>
      <c r="AI46" s="16">
        <f t="shared" si="16"/>
        <v>0</v>
      </c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 spans="1:70" x14ac:dyDescent="0.3">
      <c r="A47">
        <v>7</v>
      </c>
      <c r="B47">
        <v>3</v>
      </c>
      <c r="C47" s="7">
        <v>54.468394505222882</v>
      </c>
      <c r="D47" s="7">
        <v>0</v>
      </c>
      <c r="E47" s="7">
        <v>30.204285704479961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R47" s="10">
        <v>7</v>
      </c>
      <c r="S47" s="10">
        <v>3</v>
      </c>
      <c r="T47" s="10">
        <f t="shared" si="1"/>
        <v>54.468394505222882</v>
      </c>
      <c r="U47" s="10">
        <f t="shared" si="2"/>
        <v>0</v>
      </c>
      <c r="V47" s="10">
        <f t="shared" si="3"/>
        <v>30.204285704479961</v>
      </c>
      <c r="W47" s="10">
        <f t="shared" si="4"/>
        <v>0</v>
      </c>
      <c r="X47" s="10">
        <f t="shared" si="5"/>
        <v>0</v>
      </c>
      <c r="Y47" s="10">
        <f t="shared" si="6"/>
        <v>0</v>
      </c>
      <c r="Z47" s="10">
        <f t="shared" si="7"/>
        <v>0</v>
      </c>
      <c r="AA47" s="10">
        <f t="shared" si="8"/>
        <v>0</v>
      </c>
      <c r="AB47" s="10">
        <f t="shared" si="9"/>
        <v>0</v>
      </c>
      <c r="AC47" s="10">
        <f t="shared" si="10"/>
        <v>0</v>
      </c>
      <c r="AD47" s="10">
        <f t="shared" si="11"/>
        <v>0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6">
        <f t="shared" si="15"/>
        <v>12.1</v>
      </c>
      <c r="AI47" s="16">
        <f t="shared" si="16"/>
        <v>0</v>
      </c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 spans="1:70" x14ac:dyDescent="0.3">
      <c r="A48">
        <v>8</v>
      </c>
      <c r="B48">
        <v>3</v>
      </c>
      <c r="C48" s="7">
        <v>925.06100516696688</v>
      </c>
      <c r="D48" s="7">
        <v>0</v>
      </c>
      <c r="E48" s="7">
        <v>516.94893547472657</v>
      </c>
      <c r="F48" s="7">
        <v>0</v>
      </c>
      <c r="G48" s="7">
        <v>1884.977096388573</v>
      </c>
      <c r="H48" s="7">
        <v>0</v>
      </c>
      <c r="I48" s="7">
        <v>5114.3820064597367</v>
      </c>
      <c r="J48" s="7">
        <v>0</v>
      </c>
      <c r="K48" s="7">
        <v>6432.0396689457912</v>
      </c>
      <c r="L48" s="7">
        <v>0</v>
      </c>
      <c r="M48" s="7">
        <v>4006.8147850046694</v>
      </c>
      <c r="N48" s="7">
        <v>0</v>
      </c>
      <c r="O48" s="7">
        <v>9334.5979569589545</v>
      </c>
      <c r="P48" s="7">
        <v>0</v>
      </c>
      <c r="R48" s="10">
        <v>8</v>
      </c>
      <c r="S48" s="10">
        <v>3</v>
      </c>
      <c r="T48" s="10">
        <f t="shared" si="1"/>
        <v>925.06100516696688</v>
      </c>
      <c r="U48" s="10">
        <f t="shared" si="2"/>
        <v>0</v>
      </c>
      <c r="V48" s="10">
        <f t="shared" si="3"/>
        <v>516.94893547472657</v>
      </c>
      <c r="W48" s="10">
        <f t="shared" si="4"/>
        <v>0</v>
      </c>
      <c r="X48" s="10">
        <f t="shared" si="5"/>
        <v>1884.977096388573</v>
      </c>
      <c r="Y48" s="10">
        <f t="shared" si="6"/>
        <v>0</v>
      </c>
      <c r="Z48" s="10">
        <f t="shared" si="7"/>
        <v>5114.3820064597367</v>
      </c>
      <c r="AA48" s="10">
        <f t="shared" si="8"/>
        <v>0</v>
      </c>
      <c r="AB48" s="10">
        <f t="shared" si="9"/>
        <v>6432.0396689457912</v>
      </c>
      <c r="AC48" s="10">
        <f t="shared" si="10"/>
        <v>0</v>
      </c>
      <c r="AD48" s="10">
        <f t="shared" si="11"/>
        <v>4006.8147850046694</v>
      </c>
      <c r="AE48" s="10">
        <f t="shared" si="12"/>
        <v>0</v>
      </c>
      <c r="AF48" s="10">
        <f t="shared" si="13"/>
        <v>9334.5979569589545</v>
      </c>
      <c r="AG48" s="10">
        <f t="shared" si="14"/>
        <v>0</v>
      </c>
      <c r="AH48" s="16">
        <f t="shared" si="15"/>
        <v>4030.69</v>
      </c>
      <c r="AI48" s="16">
        <f t="shared" si="16"/>
        <v>0</v>
      </c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spans="1:70" x14ac:dyDescent="0.3">
      <c r="A49">
        <v>9</v>
      </c>
      <c r="B49">
        <v>3</v>
      </c>
      <c r="C49" s="7">
        <v>139.90882571321839</v>
      </c>
      <c r="D49" s="7">
        <v>39.639740396013849</v>
      </c>
      <c r="E49" s="7">
        <v>163.35955669247187</v>
      </c>
      <c r="F49" s="7">
        <v>20.187895196467078</v>
      </c>
      <c r="G49" s="7">
        <v>687.76676520906994</v>
      </c>
      <c r="H49" s="7">
        <v>59.603142470488407</v>
      </c>
      <c r="I49" s="7">
        <v>397.38543871923349</v>
      </c>
      <c r="J49" s="7">
        <v>713.59686822699734</v>
      </c>
      <c r="K49" s="7">
        <v>8527.3863452106161</v>
      </c>
      <c r="L49" s="7">
        <v>306.42091870728598</v>
      </c>
      <c r="M49" s="7">
        <v>723.65281249499981</v>
      </c>
      <c r="N49" s="7">
        <v>1266.8877358817761</v>
      </c>
      <c r="O49" s="7">
        <v>7695.1098601358335</v>
      </c>
      <c r="P49" s="7">
        <v>669.14436122696122</v>
      </c>
      <c r="R49" s="10">
        <v>9</v>
      </c>
      <c r="S49" s="10">
        <v>3</v>
      </c>
      <c r="T49" s="10">
        <f t="shared" si="1"/>
        <v>139.90882571321839</v>
      </c>
      <c r="U49" s="10">
        <f t="shared" si="2"/>
        <v>39.639740396013849</v>
      </c>
      <c r="V49" s="10">
        <f t="shared" si="3"/>
        <v>163.35955669247187</v>
      </c>
      <c r="W49" s="10">
        <f t="shared" si="4"/>
        <v>20.187895196467078</v>
      </c>
      <c r="X49" s="10">
        <f t="shared" si="5"/>
        <v>687.76676520906994</v>
      </c>
      <c r="Y49" s="10">
        <f t="shared" si="6"/>
        <v>59.603142470488407</v>
      </c>
      <c r="Z49" s="10">
        <f t="shared" si="7"/>
        <v>397.38543871923349</v>
      </c>
      <c r="AA49" s="10">
        <f t="shared" si="8"/>
        <v>713.59686822699734</v>
      </c>
      <c r="AB49" s="10">
        <f t="shared" si="9"/>
        <v>8527.3863452106161</v>
      </c>
      <c r="AC49" s="10">
        <f t="shared" si="10"/>
        <v>306.42091870728598</v>
      </c>
      <c r="AD49" s="10">
        <f t="shared" si="11"/>
        <v>723.65281249499981</v>
      </c>
      <c r="AE49" s="10">
        <f t="shared" si="12"/>
        <v>1266.8877358817761</v>
      </c>
      <c r="AF49" s="10">
        <f t="shared" si="13"/>
        <v>7695.1098601358335</v>
      </c>
      <c r="AG49" s="10">
        <f t="shared" si="14"/>
        <v>669.14436122696122</v>
      </c>
      <c r="AH49" s="16">
        <f t="shared" si="15"/>
        <v>2619.2199999999998</v>
      </c>
      <c r="AI49" s="16">
        <f t="shared" si="16"/>
        <v>439.35</v>
      </c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 spans="1:70" x14ac:dyDescent="0.3">
      <c r="A50">
        <v>10</v>
      </c>
      <c r="B50">
        <v>3</v>
      </c>
      <c r="C50" s="7"/>
      <c r="D50" s="7"/>
      <c r="E50" s="7">
        <v>0</v>
      </c>
      <c r="F50" s="7">
        <v>0</v>
      </c>
      <c r="G50" s="7">
        <v>97.767953040577211</v>
      </c>
      <c r="H50" s="7">
        <v>141.04273074971971</v>
      </c>
      <c r="I50" s="7">
        <v>98.131758561101705</v>
      </c>
      <c r="J50" s="7">
        <v>68.49501462595687</v>
      </c>
      <c r="K50" s="7">
        <v>109.7698590093454</v>
      </c>
      <c r="L50" s="7">
        <v>140.3924080474244</v>
      </c>
      <c r="M50" s="7">
        <v>83.891516521205631</v>
      </c>
      <c r="N50" s="7">
        <v>136.23230835160604</v>
      </c>
      <c r="O50" s="7">
        <v>0</v>
      </c>
      <c r="P50" s="7">
        <v>0</v>
      </c>
      <c r="R50" s="10">
        <v>10</v>
      </c>
      <c r="S50" s="10">
        <v>3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0">
        <f t="shared" si="4"/>
        <v>0</v>
      </c>
      <c r="X50" s="10">
        <f t="shared" si="5"/>
        <v>97.767953040577211</v>
      </c>
      <c r="Y50" s="10">
        <f t="shared" si="6"/>
        <v>141.04273074971971</v>
      </c>
      <c r="Z50" s="10">
        <f t="shared" si="7"/>
        <v>98.131758561101705</v>
      </c>
      <c r="AA50" s="10">
        <f t="shared" si="8"/>
        <v>68.49501462595687</v>
      </c>
      <c r="AB50" s="10">
        <f t="shared" si="9"/>
        <v>109.7698590093454</v>
      </c>
      <c r="AC50" s="10">
        <f t="shared" si="10"/>
        <v>140.3924080474244</v>
      </c>
      <c r="AD50" s="10">
        <f t="shared" si="11"/>
        <v>83.891516521205631</v>
      </c>
      <c r="AE50" s="10">
        <f t="shared" si="12"/>
        <v>136.23230835160604</v>
      </c>
      <c r="AF50" s="10">
        <f t="shared" si="13"/>
        <v>0</v>
      </c>
      <c r="AG50" s="10">
        <f t="shared" si="14"/>
        <v>0</v>
      </c>
      <c r="AH50" s="16">
        <f t="shared" si="15"/>
        <v>64.930000000000007</v>
      </c>
      <c r="AI50" s="16">
        <f t="shared" si="16"/>
        <v>81.03</v>
      </c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 spans="1:70" x14ac:dyDescent="0.3">
      <c r="A51">
        <v>11</v>
      </c>
      <c r="B51">
        <v>3</v>
      </c>
      <c r="C51" s="7">
        <v>8838.6732962089882</v>
      </c>
      <c r="D51" s="7">
        <v>0</v>
      </c>
      <c r="E51" s="7">
        <v>3182.7630210578973</v>
      </c>
      <c r="F51" s="7">
        <v>0</v>
      </c>
      <c r="G51" s="7">
        <v>5393.9138824113052</v>
      </c>
      <c r="H51" s="7">
        <v>0</v>
      </c>
      <c r="I51" s="7">
        <v>10919.826780599153</v>
      </c>
      <c r="J51" s="7">
        <v>0</v>
      </c>
      <c r="K51" s="7">
        <v>15547.337531050158</v>
      </c>
      <c r="L51" s="7">
        <v>0</v>
      </c>
      <c r="M51" s="7">
        <v>9894.7665165832095</v>
      </c>
      <c r="N51" s="7">
        <v>0</v>
      </c>
      <c r="O51" s="7">
        <v>15414.773450864772</v>
      </c>
      <c r="P51" s="7">
        <v>0</v>
      </c>
      <c r="R51" s="10">
        <v>11</v>
      </c>
      <c r="S51" s="10">
        <v>3</v>
      </c>
      <c r="T51" s="10">
        <f t="shared" si="1"/>
        <v>8838.6732962089882</v>
      </c>
      <c r="U51" s="10">
        <f t="shared" si="2"/>
        <v>0</v>
      </c>
      <c r="V51" s="10">
        <f t="shared" si="3"/>
        <v>3182.7630210578973</v>
      </c>
      <c r="W51" s="10">
        <f t="shared" si="4"/>
        <v>0</v>
      </c>
      <c r="X51" s="10">
        <f t="shared" si="5"/>
        <v>5393.9138824113052</v>
      </c>
      <c r="Y51" s="10">
        <f t="shared" si="6"/>
        <v>0</v>
      </c>
      <c r="Z51" s="10">
        <f t="shared" si="7"/>
        <v>10919.826780599153</v>
      </c>
      <c r="AA51" s="10">
        <f t="shared" si="8"/>
        <v>0</v>
      </c>
      <c r="AB51" s="10">
        <f t="shared" si="9"/>
        <v>15547.337531050158</v>
      </c>
      <c r="AC51" s="10">
        <f t="shared" si="10"/>
        <v>0</v>
      </c>
      <c r="AD51" s="10">
        <f t="shared" si="11"/>
        <v>9894.7665165832095</v>
      </c>
      <c r="AE51" s="10">
        <f t="shared" si="12"/>
        <v>0</v>
      </c>
      <c r="AF51" s="10">
        <f t="shared" si="13"/>
        <v>15414.773450864772</v>
      </c>
      <c r="AG51" s="10">
        <f t="shared" si="14"/>
        <v>0</v>
      </c>
      <c r="AH51" s="16">
        <f t="shared" si="15"/>
        <v>9884.58</v>
      </c>
      <c r="AI51" s="16">
        <f t="shared" si="16"/>
        <v>0</v>
      </c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spans="1:70" x14ac:dyDescent="0.3">
      <c r="A52">
        <v>13</v>
      </c>
      <c r="B52">
        <v>3</v>
      </c>
      <c r="C52" s="7">
        <v>90.678392334105524</v>
      </c>
      <c r="D52" s="7">
        <v>0</v>
      </c>
      <c r="E52" s="7">
        <v>43.189108700429678</v>
      </c>
      <c r="F52" s="7">
        <v>0</v>
      </c>
      <c r="G52" s="7">
        <v>103.72765793354129</v>
      </c>
      <c r="H52" s="7">
        <v>0</v>
      </c>
      <c r="I52" s="7">
        <v>93.083513560673268</v>
      </c>
      <c r="J52" s="7">
        <v>0</v>
      </c>
      <c r="K52" s="7">
        <v>191.05313769714371</v>
      </c>
      <c r="L52" s="7">
        <v>0</v>
      </c>
      <c r="M52" s="7">
        <v>167.2552396892504</v>
      </c>
      <c r="N52" s="7">
        <v>0</v>
      </c>
      <c r="O52" s="7">
        <v>182.512805643902</v>
      </c>
      <c r="P52" s="7">
        <v>0</v>
      </c>
      <c r="R52" s="10">
        <v>13</v>
      </c>
      <c r="S52" s="10">
        <v>3</v>
      </c>
      <c r="T52" s="10">
        <f t="shared" si="1"/>
        <v>90.678392334105524</v>
      </c>
      <c r="U52" s="10">
        <f t="shared" si="2"/>
        <v>0</v>
      </c>
      <c r="V52" s="10">
        <f t="shared" si="3"/>
        <v>43.189108700429678</v>
      </c>
      <c r="W52" s="10">
        <f t="shared" si="4"/>
        <v>0</v>
      </c>
      <c r="X52" s="10">
        <f t="shared" si="5"/>
        <v>103.72765793354129</v>
      </c>
      <c r="Y52" s="10">
        <f t="shared" si="6"/>
        <v>0</v>
      </c>
      <c r="Z52" s="10">
        <f t="shared" si="7"/>
        <v>93.083513560673268</v>
      </c>
      <c r="AA52" s="10">
        <f t="shared" si="8"/>
        <v>0</v>
      </c>
      <c r="AB52" s="10">
        <f t="shared" si="9"/>
        <v>191.05313769714371</v>
      </c>
      <c r="AC52" s="10">
        <f t="shared" si="10"/>
        <v>0</v>
      </c>
      <c r="AD52" s="10">
        <f t="shared" si="11"/>
        <v>167.2552396892504</v>
      </c>
      <c r="AE52" s="10">
        <f t="shared" si="12"/>
        <v>0</v>
      </c>
      <c r="AF52" s="10">
        <f t="shared" si="13"/>
        <v>182.512805643902</v>
      </c>
      <c r="AG52" s="10">
        <f t="shared" si="14"/>
        <v>0</v>
      </c>
      <c r="AH52" s="16">
        <f t="shared" si="15"/>
        <v>124.5</v>
      </c>
      <c r="AI52" s="16">
        <f t="shared" si="16"/>
        <v>0</v>
      </c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 spans="1:70" x14ac:dyDescent="0.3">
      <c r="A53">
        <v>14</v>
      </c>
      <c r="B53">
        <v>3</v>
      </c>
      <c r="C53" s="7">
        <v>347.17682486468436</v>
      </c>
      <c r="D53" s="7">
        <v>0</v>
      </c>
      <c r="E53" s="7">
        <v>55.760288924317173</v>
      </c>
      <c r="F53" s="7">
        <v>0</v>
      </c>
      <c r="G53" s="7">
        <v>646.40979047803103</v>
      </c>
      <c r="H53" s="7">
        <v>0</v>
      </c>
      <c r="I53" s="7">
        <v>296.51298566308435</v>
      </c>
      <c r="J53" s="7">
        <v>0</v>
      </c>
      <c r="K53" s="7">
        <v>389.10267946639271</v>
      </c>
      <c r="L53" s="7">
        <v>0</v>
      </c>
      <c r="M53" s="7">
        <v>314.59607868026768</v>
      </c>
      <c r="N53" s="7">
        <v>0</v>
      </c>
      <c r="O53" s="7">
        <v>657.45111485286156</v>
      </c>
      <c r="P53" s="7">
        <v>0</v>
      </c>
      <c r="R53" s="10">
        <v>14</v>
      </c>
      <c r="S53" s="10">
        <v>3</v>
      </c>
      <c r="T53" s="10">
        <f t="shared" si="1"/>
        <v>347.17682486468436</v>
      </c>
      <c r="U53" s="10">
        <f t="shared" si="2"/>
        <v>0</v>
      </c>
      <c r="V53" s="10">
        <f t="shared" si="3"/>
        <v>55.760288924317173</v>
      </c>
      <c r="W53" s="10">
        <f t="shared" si="4"/>
        <v>0</v>
      </c>
      <c r="X53" s="10">
        <f t="shared" si="5"/>
        <v>646.40979047803103</v>
      </c>
      <c r="Y53" s="10">
        <f t="shared" si="6"/>
        <v>0</v>
      </c>
      <c r="Z53" s="10">
        <f t="shared" si="7"/>
        <v>296.51298566308435</v>
      </c>
      <c r="AA53" s="10">
        <f t="shared" si="8"/>
        <v>0</v>
      </c>
      <c r="AB53" s="10">
        <f t="shared" si="9"/>
        <v>389.10267946639271</v>
      </c>
      <c r="AC53" s="10">
        <f t="shared" si="10"/>
        <v>0</v>
      </c>
      <c r="AD53" s="10">
        <f t="shared" si="11"/>
        <v>314.59607868026768</v>
      </c>
      <c r="AE53" s="10">
        <f t="shared" si="12"/>
        <v>0</v>
      </c>
      <c r="AF53" s="10">
        <f t="shared" si="13"/>
        <v>657.45111485286156</v>
      </c>
      <c r="AG53" s="10">
        <f t="shared" si="14"/>
        <v>0</v>
      </c>
      <c r="AH53" s="16">
        <f t="shared" si="15"/>
        <v>386.72</v>
      </c>
      <c r="AI53" s="16">
        <f t="shared" si="16"/>
        <v>0</v>
      </c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 spans="1:70" x14ac:dyDescent="0.3">
      <c r="A54">
        <v>15</v>
      </c>
      <c r="B54">
        <v>3</v>
      </c>
      <c r="C54" s="7">
        <v>979.58858911088839</v>
      </c>
      <c r="D54" s="7">
        <v>0</v>
      </c>
      <c r="E54" s="7">
        <v>256.35072009580335</v>
      </c>
      <c r="F54" s="7">
        <v>0</v>
      </c>
      <c r="G54" s="7">
        <v>661.26755382116062</v>
      </c>
      <c r="H54" s="7">
        <v>0</v>
      </c>
      <c r="I54" s="7">
        <v>381.07359271618833</v>
      </c>
      <c r="J54" s="7">
        <v>0</v>
      </c>
      <c r="K54" s="7">
        <v>717.01871904848997</v>
      </c>
      <c r="L54" s="7">
        <v>0</v>
      </c>
      <c r="M54" s="7">
        <v>910.53314603080889</v>
      </c>
      <c r="N54" s="7">
        <v>0</v>
      </c>
      <c r="O54" s="7">
        <v>1911.6523775888256</v>
      </c>
      <c r="P54" s="7">
        <v>0</v>
      </c>
      <c r="R54" s="10">
        <v>15</v>
      </c>
      <c r="S54" s="10">
        <v>3</v>
      </c>
      <c r="T54" s="10">
        <f t="shared" si="1"/>
        <v>979.58858911088839</v>
      </c>
      <c r="U54" s="10">
        <f t="shared" si="2"/>
        <v>0</v>
      </c>
      <c r="V54" s="10">
        <f t="shared" si="3"/>
        <v>256.35072009580335</v>
      </c>
      <c r="W54" s="10">
        <f t="shared" si="4"/>
        <v>0</v>
      </c>
      <c r="X54" s="10">
        <f t="shared" si="5"/>
        <v>661.26755382116062</v>
      </c>
      <c r="Y54" s="10">
        <f t="shared" si="6"/>
        <v>0</v>
      </c>
      <c r="Z54" s="10">
        <f t="shared" si="7"/>
        <v>381.07359271618833</v>
      </c>
      <c r="AA54" s="10">
        <f t="shared" si="8"/>
        <v>0</v>
      </c>
      <c r="AB54" s="10">
        <f t="shared" si="9"/>
        <v>717.01871904848997</v>
      </c>
      <c r="AC54" s="10">
        <f t="shared" si="10"/>
        <v>0</v>
      </c>
      <c r="AD54" s="10">
        <f t="shared" si="11"/>
        <v>910.53314603080889</v>
      </c>
      <c r="AE54" s="10">
        <f t="shared" si="12"/>
        <v>0</v>
      </c>
      <c r="AF54" s="10">
        <f t="shared" si="13"/>
        <v>1911.6523775888256</v>
      </c>
      <c r="AG54" s="10">
        <f t="shared" si="14"/>
        <v>0</v>
      </c>
      <c r="AH54" s="16">
        <f t="shared" si="15"/>
        <v>831.07</v>
      </c>
      <c r="AI54" s="16">
        <f t="shared" si="16"/>
        <v>0</v>
      </c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 spans="1:70" x14ac:dyDescent="0.3">
      <c r="A55">
        <v>36</v>
      </c>
      <c r="B55">
        <v>1</v>
      </c>
      <c r="C55" s="7">
        <v>0</v>
      </c>
      <c r="D55" s="7">
        <v>0</v>
      </c>
      <c r="E55" s="7">
        <v>17.759282038631312</v>
      </c>
      <c r="F55" s="7">
        <v>0</v>
      </c>
      <c r="G55" s="7">
        <v>24.822457870142763</v>
      </c>
      <c r="H55" s="7">
        <v>0</v>
      </c>
      <c r="I55" s="7">
        <v>38.612430070725523</v>
      </c>
      <c r="J55" s="7">
        <v>0</v>
      </c>
      <c r="K55" s="7">
        <v>62.155066610164283</v>
      </c>
      <c r="L55" s="7">
        <v>0</v>
      </c>
      <c r="M55" s="7">
        <v>100.86522915231815</v>
      </c>
      <c r="N55" s="7">
        <v>0</v>
      </c>
      <c r="O55" s="7">
        <v>130.74977116650217</v>
      </c>
      <c r="P55" s="7">
        <v>0</v>
      </c>
      <c r="R55" s="10">
        <v>36</v>
      </c>
      <c r="S55" s="10">
        <v>1</v>
      </c>
      <c r="T55" s="10">
        <f t="shared" si="1"/>
        <v>0</v>
      </c>
      <c r="U55" s="10">
        <f t="shared" si="2"/>
        <v>0</v>
      </c>
      <c r="V55" s="10">
        <f t="shared" si="3"/>
        <v>17.759282038631312</v>
      </c>
      <c r="W55" s="10">
        <f t="shared" si="4"/>
        <v>0</v>
      </c>
      <c r="X55" s="10">
        <f t="shared" si="5"/>
        <v>24.822457870142763</v>
      </c>
      <c r="Y55" s="10">
        <f t="shared" si="6"/>
        <v>0</v>
      </c>
      <c r="Z55" s="10">
        <f t="shared" si="7"/>
        <v>38.612430070725523</v>
      </c>
      <c r="AA55" s="10">
        <f t="shared" si="8"/>
        <v>0</v>
      </c>
      <c r="AB55" s="10">
        <f t="shared" si="9"/>
        <v>62.155066610164283</v>
      </c>
      <c r="AC55" s="10">
        <f t="shared" si="10"/>
        <v>0</v>
      </c>
      <c r="AD55" s="10">
        <f t="shared" si="11"/>
        <v>100.86522915231815</v>
      </c>
      <c r="AE55" s="10">
        <f t="shared" si="12"/>
        <v>0</v>
      </c>
      <c r="AF55" s="10">
        <f t="shared" si="13"/>
        <v>130.74977116650217</v>
      </c>
      <c r="AG55" s="10">
        <f t="shared" si="14"/>
        <v>0</v>
      </c>
      <c r="AH55" s="16">
        <f t="shared" si="15"/>
        <v>53.57</v>
      </c>
      <c r="AI55" s="16">
        <f t="shared" si="16"/>
        <v>0</v>
      </c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 spans="1:70" x14ac:dyDescent="0.3">
      <c r="A56">
        <v>37</v>
      </c>
      <c r="B56">
        <v>1</v>
      </c>
      <c r="C56" s="7">
        <v>2.5669820997016499</v>
      </c>
      <c r="D56" s="7">
        <v>0</v>
      </c>
      <c r="E56" s="7">
        <v>1.0952604256157525</v>
      </c>
      <c r="F56" s="7">
        <v>0</v>
      </c>
      <c r="G56" s="7">
        <v>0.69195846334347988</v>
      </c>
      <c r="H56" s="7">
        <v>0</v>
      </c>
      <c r="I56" s="7">
        <v>0.57764899632125477</v>
      </c>
      <c r="J56" s="7">
        <v>0</v>
      </c>
      <c r="K56" s="7">
        <v>0.28359890149250261</v>
      </c>
      <c r="L56" s="7">
        <v>0</v>
      </c>
      <c r="M56" s="7">
        <v>17.383995279255579</v>
      </c>
      <c r="N56" s="7">
        <v>0</v>
      </c>
      <c r="O56" s="7">
        <v>5.4968822148808636</v>
      </c>
      <c r="P56" s="7">
        <v>0</v>
      </c>
      <c r="R56" s="10">
        <v>37</v>
      </c>
      <c r="S56" s="10">
        <v>1</v>
      </c>
      <c r="T56" s="10">
        <f t="shared" si="1"/>
        <v>2.5669820997016499</v>
      </c>
      <c r="U56" s="10">
        <f t="shared" si="2"/>
        <v>0</v>
      </c>
      <c r="V56" s="10">
        <f t="shared" si="3"/>
        <v>1.0952604256157525</v>
      </c>
      <c r="W56" s="10">
        <f t="shared" si="4"/>
        <v>0</v>
      </c>
      <c r="X56" s="10">
        <f t="shared" si="5"/>
        <v>0.69195846334347988</v>
      </c>
      <c r="Y56" s="10">
        <f t="shared" si="6"/>
        <v>0</v>
      </c>
      <c r="Z56" s="10">
        <f t="shared" si="7"/>
        <v>0.57764899632125477</v>
      </c>
      <c r="AA56" s="10">
        <f t="shared" si="8"/>
        <v>0</v>
      </c>
      <c r="AB56" s="10">
        <f t="shared" si="9"/>
        <v>0.28359890149250261</v>
      </c>
      <c r="AC56" s="10">
        <f t="shared" si="10"/>
        <v>0</v>
      </c>
      <c r="AD56" s="10">
        <f t="shared" si="11"/>
        <v>17.383995279255579</v>
      </c>
      <c r="AE56" s="10">
        <f t="shared" si="12"/>
        <v>0</v>
      </c>
      <c r="AF56" s="10">
        <f t="shared" si="13"/>
        <v>5.4968822148808636</v>
      </c>
      <c r="AG56" s="10">
        <f t="shared" si="14"/>
        <v>0</v>
      </c>
      <c r="AH56" s="16">
        <f t="shared" si="15"/>
        <v>4.01</v>
      </c>
      <c r="AI56" s="16">
        <f t="shared" si="16"/>
        <v>0</v>
      </c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 spans="1:70" x14ac:dyDescent="0.3">
      <c r="A57">
        <v>37</v>
      </c>
      <c r="B57">
        <v>3</v>
      </c>
      <c r="C57" s="7">
        <v>26.468431747538741</v>
      </c>
      <c r="D57" s="7">
        <v>0</v>
      </c>
      <c r="E57" s="7">
        <v>1.8710314185582391</v>
      </c>
      <c r="F57" s="7">
        <v>0</v>
      </c>
      <c r="G57" s="7">
        <v>151.96962602283816</v>
      </c>
      <c r="H57" s="7">
        <v>0</v>
      </c>
      <c r="I57" s="7">
        <v>498.01806545817186</v>
      </c>
      <c r="J57" s="7">
        <v>0</v>
      </c>
      <c r="K57" s="7">
        <v>1097.3703237392851</v>
      </c>
      <c r="L57" s="7">
        <v>0</v>
      </c>
      <c r="M57" s="7">
        <v>21.226850299915434</v>
      </c>
      <c r="N57" s="7">
        <v>0</v>
      </c>
      <c r="O57" s="7">
        <v>639.78695181850742</v>
      </c>
      <c r="P57" s="7">
        <v>0</v>
      </c>
      <c r="R57" s="10">
        <v>37</v>
      </c>
      <c r="S57" s="10">
        <v>3</v>
      </c>
      <c r="T57" s="10">
        <f t="shared" si="1"/>
        <v>26.468431747538741</v>
      </c>
      <c r="U57" s="10">
        <f t="shared" si="2"/>
        <v>0</v>
      </c>
      <c r="V57" s="10">
        <f t="shared" si="3"/>
        <v>1.8710314185582391</v>
      </c>
      <c r="W57" s="10">
        <f t="shared" si="4"/>
        <v>0</v>
      </c>
      <c r="X57" s="10">
        <f t="shared" si="5"/>
        <v>151.96962602283816</v>
      </c>
      <c r="Y57" s="10">
        <f t="shared" si="6"/>
        <v>0</v>
      </c>
      <c r="Z57" s="10">
        <f t="shared" si="7"/>
        <v>498.01806545817186</v>
      </c>
      <c r="AA57" s="10">
        <f t="shared" si="8"/>
        <v>0</v>
      </c>
      <c r="AB57" s="10">
        <f t="shared" si="9"/>
        <v>1097.3703237392851</v>
      </c>
      <c r="AC57" s="10">
        <f t="shared" si="10"/>
        <v>0</v>
      </c>
      <c r="AD57" s="10">
        <f t="shared" si="11"/>
        <v>21.226850299915434</v>
      </c>
      <c r="AE57" s="10">
        <f t="shared" si="12"/>
        <v>0</v>
      </c>
      <c r="AF57" s="10">
        <f t="shared" si="13"/>
        <v>639.78695181850742</v>
      </c>
      <c r="AG57" s="10">
        <f t="shared" si="14"/>
        <v>0</v>
      </c>
      <c r="AH57" s="16">
        <f t="shared" si="15"/>
        <v>348.1</v>
      </c>
      <c r="AI57" s="16">
        <f t="shared" si="16"/>
        <v>0</v>
      </c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 spans="1:70" x14ac:dyDescent="0.3">
      <c r="A58">
        <v>42</v>
      </c>
      <c r="B58">
        <v>1</v>
      </c>
      <c r="C58" s="7">
        <v>128.37300410848917</v>
      </c>
      <c r="D58" s="7">
        <v>0</v>
      </c>
      <c r="E58" s="7"/>
      <c r="F58" s="7"/>
      <c r="G58" s="7">
        <v>81.321804150518588</v>
      </c>
      <c r="H58" s="7">
        <v>0</v>
      </c>
      <c r="I58" s="7">
        <v>213.19463485574741</v>
      </c>
      <c r="J58" s="7">
        <v>0</v>
      </c>
      <c r="K58" s="7">
        <v>96.56488544592375</v>
      </c>
      <c r="L58" s="7">
        <v>0</v>
      </c>
      <c r="M58" s="7"/>
      <c r="N58" s="7"/>
      <c r="O58" s="7"/>
      <c r="P58" s="7"/>
      <c r="R58" s="10">
        <v>42</v>
      </c>
      <c r="S58" s="10">
        <v>1</v>
      </c>
      <c r="T58" s="10">
        <f t="shared" si="1"/>
        <v>128.37300410848917</v>
      </c>
      <c r="U58" s="10">
        <f t="shared" si="2"/>
        <v>0</v>
      </c>
      <c r="V58" s="10">
        <f t="shared" si="3"/>
        <v>0</v>
      </c>
      <c r="W58" s="10">
        <f t="shared" si="4"/>
        <v>0</v>
      </c>
      <c r="X58" s="10">
        <f t="shared" si="5"/>
        <v>81.321804150518588</v>
      </c>
      <c r="Y58" s="10">
        <f t="shared" si="6"/>
        <v>0</v>
      </c>
      <c r="Z58" s="10">
        <f t="shared" si="7"/>
        <v>213.19463485574741</v>
      </c>
      <c r="AA58" s="10">
        <f t="shared" si="8"/>
        <v>0</v>
      </c>
      <c r="AB58" s="10">
        <f t="shared" si="9"/>
        <v>96.56488544592375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6">
        <f t="shared" si="15"/>
        <v>129.86000000000001</v>
      </c>
      <c r="AI58" s="16">
        <f t="shared" si="16"/>
        <v>0</v>
      </c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 spans="1:70" x14ac:dyDescent="0.3">
      <c r="A59">
        <v>42</v>
      </c>
      <c r="B59">
        <v>3</v>
      </c>
      <c r="C59" s="7">
        <v>7515.7712785071581</v>
      </c>
      <c r="D59" s="7">
        <v>0</v>
      </c>
      <c r="E59" s="7">
        <v>4682.2306621837606</v>
      </c>
      <c r="F59" s="7">
        <v>0</v>
      </c>
      <c r="G59" s="7">
        <v>7826.3138092541494</v>
      </c>
      <c r="H59" s="7">
        <v>0</v>
      </c>
      <c r="I59" s="7">
        <v>6249.3215674218454</v>
      </c>
      <c r="J59" s="7">
        <v>0</v>
      </c>
      <c r="K59" s="7">
        <v>2286.1264053829254</v>
      </c>
      <c r="L59" s="7">
        <v>0</v>
      </c>
      <c r="M59" s="7">
        <v>5760.6796198059046</v>
      </c>
      <c r="N59" s="7">
        <v>0</v>
      </c>
      <c r="O59" s="7">
        <v>7661.190873336508</v>
      </c>
      <c r="P59" s="7">
        <v>0</v>
      </c>
      <c r="R59" s="10">
        <v>42</v>
      </c>
      <c r="S59" s="10">
        <v>3</v>
      </c>
      <c r="T59" s="10">
        <f t="shared" si="1"/>
        <v>7515.7712785071581</v>
      </c>
      <c r="U59" s="10">
        <f t="shared" si="2"/>
        <v>0</v>
      </c>
      <c r="V59" s="10">
        <f t="shared" si="3"/>
        <v>4682.2306621837606</v>
      </c>
      <c r="W59" s="10">
        <f t="shared" si="4"/>
        <v>0</v>
      </c>
      <c r="X59" s="10">
        <f t="shared" si="5"/>
        <v>7826.3138092541494</v>
      </c>
      <c r="Y59" s="10">
        <f t="shared" si="6"/>
        <v>0</v>
      </c>
      <c r="Z59" s="10">
        <f t="shared" si="7"/>
        <v>6249.3215674218454</v>
      </c>
      <c r="AA59" s="10">
        <f t="shared" si="8"/>
        <v>0</v>
      </c>
      <c r="AB59" s="10">
        <f t="shared" si="9"/>
        <v>2286.1264053829254</v>
      </c>
      <c r="AC59" s="10">
        <f t="shared" si="10"/>
        <v>0</v>
      </c>
      <c r="AD59" s="10">
        <f t="shared" si="11"/>
        <v>5760.6796198059046</v>
      </c>
      <c r="AE59" s="10">
        <f t="shared" si="12"/>
        <v>0</v>
      </c>
      <c r="AF59" s="10">
        <f t="shared" si="13"/>
        <v>7661.190873336508</v>
      </c>
      <c r="AG59" s="10">
        <f t="shared" si="14"/>
        <v>0</v>
      </c>
      <c r="AH59" s="16">
        <f t="shared" si="15"/>
        <v>5997.38</v>
      </c>
      <c r="AI59" s="16">
        <f t="shared" si="16"/>
        <v>0</v>
      </c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 spans="1:70" x14ac:dyDescent="0.3">
      <c r="A60">
        <v>45</v>
      </c>
      <c r="B60">
        <v>1</v>
      </c>
      <c r="C60" s="7">
        <v>2809.0720483249988</v>
      </c>
      <c r="D60" s="7">
        <v>0</v>
      </c>
      <c r="E60" s="7">
        <v>402.41180098519072</v>
      </c>
      <c r="F60" s="7">
        <v>0</v>
      </c>
      <c r="G60" s="7">
        <v>316.37233566198415</v>
      </c>
      <c r="H60" s="7">
        <v>0</v>
      </c>
      <c r="I60" s="7">
        <v>1180.5743589960441</v>
      </c>
      <c r="J60" s="7">
        <v>0</v>
      </c>
      <c r="K60" s="7">
        <v>92.945020669993937</v>
      </c>
      <c r="L60" s="7">
        <v>0</v>
      </c>
      <c r="M60" s="7">
        <v>1085.4325435141077</v>
      </c>
      <c r="N60" s="7">
        <v>0</v>
      </c>
      <c r="O60" s="7">
        <v>599.19719174204386</v>
      </c>
      <c r="P60" s="7">
        <v>0</v>
      </c>
      <c r="R60" s="10">
        <v>45</v>
      </c>
      <c r="S60" s="10">
        <v>1</v>
      </c>
      <c r="T60" s="10">
        <f t="shared" si="1"/>
        <v>2809.0720483249988</v>
      </c>
      <c r="U60" s="10">
        <f t="shared" si="2"/>
        <v>0</v>
      </c>
      <c r="V60" s="10">
        <f t="shared" si="3"/>
        <v>402.41180098519072</v>
      </c>
      <c r="W60" s="10">
        <f t="shared" si="4"/>
        <v>0</v>
      </c>
      <c r="X60" s="10">
        <f t="shared" si="5"/>
        <v>316.37233566198415</v>
      </c>
      <c r="Y60" s="10">
        <f t="shared" si="6"/>
        <v>0</v>
      </c>
      <c r="Z60" s="10">
        <f t="shared" si="7"/>
        <v>1180.5743589960441</v>
      </c>
      <c r="AA60" s="10">
        <f t="shared" si="8"/>
        <v>0</v>
      </c>
      <c r="AB60" s="10">
        <f t="shared" si="9"/>
        <v>92.945020669993937</v>
      </c>
      <c r="AC60" s="10">
        <f t="shared" si="10"/>
        <v>0</v>
      </c>
      <c r="AD60" s="10">
        <f t="shared" si="11"/>
        <v>1085.4325435141077</v>
      </c>
      <c r="AE60" s="10">
        <f t="shared" si="12"/>
        <v>0</v>
      </c>
      <c r="AF60" s="10">
        <f t="shared" si="13"/>
        <v>599.19719174204386</v>
      </c>
      <c r="AG60" s="10">
        <f t="shared" si="14"/>
        <v>0</v>
      </c>
      <c r="AH60" s="16">
        <f t="shared" si="15"/>
        <v>926.57</v>
      </c>
      <c r="AI60" s="16">
        <f t="shared" si="16"/>
        <v>0</v>
      </c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 spans="1:70" x14ac:dyDescent="0.3">
      <c r="A61">
        <v>45</v>
      </c>
      <c r="B61">
        <v>3</v>
      </c>
      <c r="C61" s="7">
        <v>2618.4869144171071</v>
      </c>
      <c r="D61" s="7">
        <v>0</v>
      </c>
      <c r="E61" s="7">
        <v>3312.1314215870389</v>
      </c>
      <c r="F61" s="7">
        <v>0</v>
      </c>
      <c r="G61" s="7">
        <v>1237.7596888993621</v>
      </c>
      <c r="H61" s="7">
        <v>0</v>
      </c>
      <c r="I61" s="7">
        <v>699.56075059407465</v>
      </c>
      <c r="J61" s="7">
        <v>0</v>
      </c>
      <c r="K61" s="7">
        <v>1299.5819872630145</v>
      </c>
      <c r="L61" s="7">
        <v>0</v>
      </c>
      <c r="M61" s="7">
        <v>1167.0955282197444</v>
      </c>
      <c r="N61" s="7">
        <v>0</v>
      </c>
      <c r="O61" s="7">
        <v>866.81182231210312</v>
      </c>
      <c r="P61" s="7">
        <v>0</v>
      </c>
      <c r="R61" s="10">
        <v>45</v>
      </c>
      <c r="S61" s="10">
        <v>3</v>
      </c>
      <c r="T61" s="10">
        <f t="shared" si="1"/>
        <v>2618.4869144171071</v>
      </c>
      <c r="U61" s="10">
        <f t="shared" si="2"/>
        <v>0</v>
      </c>
      <c r="V61" s="10">
        <f t="shared" si="3"/>
        <v>3312.1314215870389</v>
      </c>
      <c r="W61" s="10">
        <f t="shared" si="4"/>
        <v>0</v>
      </c>
      <c r="X61" s="10">
        <f t="shared" si="5"/>
        <v>1237.7596888993621</v>
      </c>
      <c r="Y61" s="10">
        <f t="shared" si="6"/>
        <v>0</v>
      </c>
      <c r="Z61" s="10">
        <f t="shared" si="7"/>
        <v>699.56075059407465</v>
      </c>
      <c r="AA61" s="10">
        <f t="shared" si="8"/>
        <v>0</v>
      </c>
      <c r="AB61" s="10">
        <f t="shared" si="9"/>
        <v>1299.5819872630145</v>
      </c>
      <c r="AC61" s="10">
        <f t="shared" si="10"/>
        <v>0</v>
      </c>
      <c r="AD61" s="10">
        <f t="shared" si="11"/>
        <v>1167.0955282197444</v>
      </c>
      <c r="AE61" s="10">
        <f t="shared" si="12"/>
        <v>0</v>
      </c>
      <c r="AF61" s="10">
        <f t="shared" si="13"/>
        <v>866.81182231210312</v>
      </c>
      <c r="AG61" s="10">
        <f t="shared" si="14"/>
        <v>0</v>
      </c>
      <c r="AH61" s="16">
        <f t="shared" si="15"/>
        <v>1600.2</v>
      </c>
      <c r="AI61" s="16">
        <f t="shared" si="16"/>
        <v>0</v>
      </c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 spans="1:70" x14ac:dyDescent="0.3">
      <c r="A62">
        <v>53</v>
      </c>
      <c r="B62">
        <v>1</v>
      </c>
      <c r="C62" s="7">
        <v>4623.6578077751201</v>
      </c>
      <c r="D62" s="7">
        <v>0</v>
      </c>
      <c r="E62" s="7">
        <v>1900.7554169008547</v>
      </c>
      <c r="F62" s="7">
        <v>0</v>
      </c>
      <c r="G62" s="7">
        <v>4547.1980632690047</v>
      </c>
      <c r="H62" s="7">
        <v>0</v>
      </c>
      <c r="I62" s="7">
        <v>3979.9905004984821</v>
      </c>
      <c r="J62" s="7">
        <v>0</v>
      </c>
      <c r="K62" s="7">
        <v>1064.7630867507069</v>
      </c>
      <c r="L62" s="7">
        <v>0</v>
      </c>
      <c r="M62" s="7">
        <v>2634.1691820750443</v>
      </c>
      <c r="N62" s="7">
        <v>0</v>
      </c>
      <c r="O62" s="7">
        <v>1958.0300812961605</v>
      </c>
      <c r="P62" s="7">
        <v>0</v>
      </c>
      <c r="R62" s="10">
        <v>53</v>
      </c>
      <c r="S62" s="10">
        <v>1</v>
      </c>
      <c r="T62" s="10">
        <f t="shared" si="1"/>
        <v>4623.6578077751201</v>
      </c>
      <c r="U62" s="10">
        <f t="shared" si="2"/>
        <v>0</v>
      </c>
      <c r="V62" s="10">
        <f t="shared" si="3"/>
        <v>1900.7554169008547</v>
      </c>
      <c r="W62" s="10">
        <f t="shared" si="4"/>
        <v>0</v>
      </c>
      <c r="X62" s="10">
        <f t="shared" si="5"/>
        <v>4547.1980632690047</v>
      </c>
      <c r="Y62" s="10">
        <f t="shared" si="6"/>
        <v>0</v>
      </c>
      <c r="Z62" s="10">
        <f t="shared" si="7"/>
        <v>3979.9905004984821</v>
      </c>
      <c r="AA62" s="10">
        <f t="shared" si="8"/>
        <v>0</v>
      </c>
      <c r="AB62" s="10">
        <f t="shared" si="9"/>
        <v>1064.7630867507069</v>
      </c>
      <c r="AC62" s="10">
        <f t="shared" si="10"/>
        <v>0</v>
      </c>
      <c r="AD62" s="10">
        <f t="shared" si="11"/>
        <v>2634.1691820750443</v>
      </c>
      <c r="AE62" s="10">
        <f t="shared" si="12"/>
        <v>0</v>
      </c>
      <c r="AF62" s="10">
        <f t="shared" si="13"/>
        <v>1958.0300812961605</v>
      </c>
      <c r="AG62" s="10">
        <f t="shared" si="14"/>
        <v>0</v>
      </c>
      <c r="AH62" s="16">
        <f t="shared" si="15"/>
        <v>2958.37</v>
      </c>
      <c r="AI62" s="16">
        <f t="shared" si="16"/>
        <v>0</v>
      </c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 spans="1:70" x14ac:dyDescent="0.3">
      <c r="A63">
        <v>53</v>
      </c>
      <c r="B63">
        <v>3</v>
      </c>
      <c r="C63" s="7">
        <v>7613.1324103603965</v>
      </c>
      <c r="D63" s="7">
        <v>0</v>
      </c>
      <c r="E63" s="7">
        <v>8025.5498426950289</v>
      </c>
      <c r="F63" s="7">
        <v>0</v>
      </c>
      <c r="G63" s="7">
        <v>2044.9066880903949</v>
      </c>
      <c r="H63" s="7">
        <v>0</v>
      </c>
      <c r="I63" s="7">
        <v>1435.3642007112715</v>
      </c>
      <c r="J63" s="7">
        <v>0</v>
      </c>
      <c r="K63" s="7">
        <v>2856.4930878660603</v>
      </c>
      <c r="L63" s="7">
        <v>0</v>
      </c>
      <c r="M63" s="7">
        <v>4836.631632227246</v>
      </c>
      <c r="N63" s="7">
        <v>0</v>
      </c>
      <c r="O63" s="7">
        <v>5041.6252582066836</v>
      </c>
      <c r="P63" s="7">
        <v>0</v>
      </c>
      <c r="R63" s="10">
        <v>53</v>
      </c>
      <c r="S63" s="10">
        <v>3</v>
      </c>
      <c r="T63" s="10">
        <f t="shared" si="1"/>
        <v>7613.1324103603965</v>
      </c>
      <c r="U63" s="10">
        <f t="shared" si="2"/>
        <v>0</v>
      </c>
      <c r="V63" s="10">
        <f t="shared" si="3"/>
        <v>8025.5498426950289</v>
      </c>
      <c r="W63" s="10">
        <f t="shared" si="4"/>
        <v>0</v>
      </c>
      <c r="X63" s="10">
        <f t="shared" si="5"/>
        <v>2044.9066880903949</v>
      </c>
      <c r="Y63" s="10">
        <f t="shared" si="6"/>
        <v>0</v>
      </c>
      <c r="Z63" s="10">
        <f t="shared" si="7"/>
        <v>1435.3642007112715</v>
      </c>
      <c r="AA63" s="10">
        <f t="shared" si="8"/>
        <v>0</v>
      </c>
      <c r="AB63" s="10">
        <f t="shared" si="9"/>
        <v>2856.4930878660603</v>
      </c>
      <c r="AC63" s="10">
        <f t="shared" si="10"/>
        <v>0</v>
      </c>
      <c r="AD63" s="10">
        <f t="shared" si="11"/>
        <v>4836.631632227246</v>
      </c>
      <c r="AE63" s="10">
        <f t="shared" si="12"/>
        <v>0</v>
      </c>
      <c r="AF63" s="10">
        <f t="shared" si="13"/>
        <v>5041.6252582066836</v>
      </c>
      <c r="AG63" s="10">
        <f t="shared" si="14"/>
        <v>0</v>
      </c>
      <c r="AH63" s="16">
        <f t="shared" si="15"/>
        <v>4550.53</v>
      </c>
      <c r="AI63" s="16">
        <f t="shared" si="16"/>
        <v>0</v>
      </c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 spans="1:70" x14ac:dyDescent="0.3">
      <c r="A64">
        <v>54</v>
      </c>
      <c r="B64">
        <v>1</v>
      </c>
      <c r="C64" s="7">
        <v>17.905323861215258</v>
      </c>
      <c r="D64" s="7">
        <v>0</v>
      </c>
      <c r="E64" s="7"/>
      <c r="F64" s="7"/>
      <c r="G64" s="7">
        <v>11.135218851480547</v>
      </c>
      <c r="H64" s="7">
        <v>0</v>
      </c>
      <c r="I64" s="7">
        <v>51.429488797512363</v>
      </c>
      <c r="J64" s="7">
        <v>0</v>
      </c>
      <c r="K64" s="7">
        <v>21.688496796578203</v>
      </c>
      <c r="L64" s="7">
        <v>0</v>
      </c>
      <c r="M64" s="7">
        <v>56.385787747196396</v>
      </c>
      <c r="N64" s="7">
        <v>0</v>
      </c>
      <c r="O64" s="7"/>
      <c r="P64" s="7"/>
      <c r="R64" s="10">
        <v>54</v>
      </c>
      <c r="S64" s="10">
        <v>1</v>
      </c>
      <c r="T64" s="10">
        <f t="shared" si="1"/>
        <v>17.905323861215258</v>
      </c>
      <c r="U64" s="10">
        <f t="shared" si="2"/>
        <v>0</v>
      </c>
      <c r="V64" s="10">
        <f t="shared" si="3"/>
        <v>0</v>
      </c>
      <c r="W64" s="10">
        <f t="shared" si="4"/>
        <v>0</v>
      </c>
      <c r="X64" s="10">
        <f t="shared" si="5"/>
        <v>11.135218851480547</v>
      </c>
      <c r="Y64" s="10">
        <f t="shared" si="6"/>
        <v>0</v>
      </c>
      <c r="Z64" s="10">
        <f t="shared" si="7"/>
        <v>51.429488797512363</v>
      </c>
      <c r="AA64" s="10">
        <f t="shared" si="8"/>
        <v>0</v>
      </c>
      <c r="AB64" s="10">
        <f t="shared" si="9"/>
        <v>21.688496796578203</v>
      </c>
      <c r="AC64" s="10">
        <f t="shared" si="10"/>
        <v>0</v>
      </c>
      <c r="AD64" s="10">
        <f t="shared" si="11"/>
        <v>56.385787747196396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6">
        <f t="shared" si="15"/>
        <v>31.71</v>
      </c>
      <c r="AI64" s="16">
        <f t="shared" si="16"/>
        <v>0</v>
      </c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 spans="1:70" x14ac:dyDescent="0.3">
      <c r="A65">
        <v>54</v>
      </c>
      <c r="B65">
        <v>3</v>
      </c>
      <c r="C65" s="7">
        <v>402.97537573777913</v>
      </c>
      <c r="D65" s="7">
        <v>0</v>
      </c>
      <c r="E65" s="7">
        <v>73.091632744693015</v>
      </c>
      <c r="F65" s="7">
        <v>0</v>
      </c>
      <c r="G65" s="7">
        <v>3729.0498413794617</v>
      </c>
      <c r="H65" s="7">
        <v>0</v>
      </c>
      <c r="I65" s="7">
        <v>506.45081272732568</v>
      </c>
      <c r="J65" s="7">
        <v>0</v>
      </c>
      <c r="K65" s="7">
        <v>1468.8605442789383</v>
      </c>
      <c r="L65" s="7">
        <v>0</v>
      </c>
      <c r="M65" s="7">
        <v>565.30237407053664</v>
      </c>
      <c r="N65" s="7">
        <v>0</v>
      </c>
      <c r="O65" s="7">
        <v>753.22741011001642</v>
      </c>
      <c r="P65" s="7">
        <v>0</v>
      </c>
      <c r="R65" s="10">
        <v>54</v>
      </c>
      <c r="S65" s="10">
        <v>3</v>
      </c>
      <c r="T65" s="10">
        <f t="shared" si="1"/>
        <v>402.97537573777913</v>
      </c>
      <c r="U65" s="10">
        <f t="shared" si="2"/>
        <v>0</v>
      </c>
      <c r="V65" s="10">
        <f t="shared" si="3"/>
        <v>73.091632744693015</v>
      </c>
      <c r="W65" s="10">
        <f t="shared" si="4"/>
        <v>0</v>
      </c>
      <c r="X65" s="10">
        <f t="shared" si="5"/>
        <v>3729.0498413794617</v>
      </c>
      <c r="Y65" s="10">
        <f t="shared" si="6"/>
        <v>0</v>
      </c>
      <c r="Z65" s="10">
        <f t="shared" si="7"/>
        <v>506.45081272732568</v>
      </c>
      <c r="AA65" s="10">
        <f t="shared" si="8"/>
        <v>0</v>
      </c>
      <c r="AB65" s="10">
        <f t="shared" si="9"/>
        <v>1468.8605442789383</v>
      </c>
      <c r="AC65" s="10">
        <f t="shared" si="10"/>
        <v>0</v>
      </c>
      <c r="AD65" s="10">
        <f t="shared" si="11"/>
        <v>565.30237407053664</v>
      </c>
      <c r="AE65" s="10">
        <f t="shared" si="12"/>
        <v>0</v>
      </c>
      <c r="AF65" s="10">
        <f t="shared" si="13"/>
        <v>753.22741011001642</v>
      </c>
      <c r="AG65" s="10">
        <f t="shared" si="14"/>
        <v>0</v>
      </c>
      <c r="AH65" s="16">
        <f t="shared" si="15"/>
        <v>1071.28</v>
      </c>
      <c r="AI65" s="16">
        <f t="shared" si="16"/>
        <v>0</v>
      </c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 spans="1:70" x14ac:dyDescent="0.3">
      <c r="A66">
        <v>56</v>
      </c>
      <c r="B66">
        <v>1</v>
      </c>
      <c r="C66" s="7">
        <v>3207.6338613046705</v>
      </c>
      <c r="D66" s="7">
        <v>0</v>
      </c>
      <c r="E66" s="7">
        <v>678.00205591534871</v>
      </c>
      <c r="F66" s="7">
        <v>0</v>
      </c>
      <c r="G66" s="7">
        <v>1155.3143225364718</v>
      </c>
      <c r="H66" s="7">
        <v>0</v>
      </c>
      <c r="I66" s="7">
        <v>463.83119821342052</v>
      </c>
      <c r="J66" s="7">
        <v>0</v>
      </c>
      <c r="K66" s="7">
        <v>436.78187254035686</v>
      </c>
      <c r="L66" s="7">
        <v>0</v>
      </c>
      <c r="M66" s="7">
        <v>476.09348383838636</v>
      </c>
      <c r="N66" s="7">
        <v>0</v>
      </c>
      <c r="O66" s="7">
        <v>559.70570674235478</v>
      </c>
      <c r="P66" s="7">
        <v>0</v>
      </c>
      <c r="R66" s="10">
        <v>56</v>
      </c>
      <c r="S66" s="10">
        <v>1</v>
      </c>
      <c r="T66" s="10">
        <f t="shared" si="1"/>
        <v>3207.6338613046705</v>
      </c>
      <c r="U66" s="10">
        <f t="shared" si="2"/>
        <v>0</v>
      </c>
      <c r="V66" s="10">
        <f t="shared" si="3"/>
        <v>678.00205591534871</v>
      </c>
      <c r="W66" s="10">
        <f t="shared" si="4"/>
        <v>0</v>
      </c>
      <c r="X66" s="10">
        <f t="shared" si="5"/>
        <v>1155.3143225364718</v>
      </c>
      <c r="Y66" s="10">
        <f t="shared" si="6"/>
        <v>0</v>
      </c>
      <c r="Z66" s="10">
        <f t="shared" si="7"/>
        <v>463.83119821342052</v>
      </c>
      <c r="AA66" s="10">
        <f t="shared" si="8"/>
        <v>0</v>
      </c>
      <c r="AB66" s="10">
        <f t="shared" si="9"/>
        <v>436.78187254035686</v>
      </c>
      <c r="AC66" s="10">
        <f t="shared" si="10"/>
        <v>0</v>
      </c>
      <c r="AD66" s="10">
        <f t="shared" si="11"/>
        <v>476.09348383838636</v>
      </c>
      <c r="AE66" s="10">
        <f t="shared" si="12"/>
        <v>0</v>
      </c>
      <c r="AF66" s="10">
        <f t="shared" si="13"/>
        <v>559.70570674235478</v>
      </c>
      <c r="AG66" s="10">
        <f t="shared" si="14"/>
        <v>0</v>
      </c>
      <c r="AH66" s="16">
        <f t="shared" si="15"/>
        <v>996.77</v>
      </c>
      <c r="AI66" s="16">
        <f t="shared" si="16"/>
        <v>0</v>
      </c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 spans="1:70" x14ac:dyDescent="0.3">
      <c r="A67">
        <v>56</v>
      </c>
      <c r="B67">
        <v>3</v>
      </c>
      <c r="C67" s="7">
        <v>12679.85733967448</v>
      </c>
      <c r="D67" s="7">
        <v>0</v>
      </c>
      <c r="E67" s="7">
        <v>3357.7537865749341</v>
      </c>
      <c r="F67" s="7">
        <v>0</v>
      </c>
      <c r="G67" s="7">
        <v>2476.2681411258091</v>
      </c>
      <c r="H67" s="7">
        <v>0</v>
      </c>
      <c r="I67" s="7">
        <v>1102.7676746010625</v>
      </c>
      <c r="J67" s="7">
        <v>0</v>
      </c>
      <c r="K67" s="7">
        <v>3159.0086820606571</v>
      </c>
      <c r="L67" s="7">
        <v>0</v>
      </c>
      <c r="M67" s="7">
        <v>2972.3892773159541</v>
      </c>
      <c r="N67" s="7">
        <v>0</v>
      </c>
      <c r="O67" s="7">
        <v>2728.4569457415087</v>
      </c>
      <c r="P67" s="7">
        <v>0</v>
      </c>
      <c r="R67" s="10">
        <v>56</v>
      </c>
      <c r="S67" s="10">
        <v>3</v>
      </c>
      <c r="T67" s="10">
        <f t="shared" si="1"/>
        <v>12679.85733967448</v>
      </c>
      <c r="U67" s="10">
        <f t="shared" si="2"/>
        <v>0</v>
      </c>
      <c r="V67" s="10">
        <f t="shared" si="3"/>
        <v>3357.7537865749341</v>
      </c>
      <c r="W67" s="10">
        <f t="shared" si="4"/>
        <v>0</v>
      </c>
      <c r="X67" s="10">
        <f t="shared" si="5"/>
        <v>2476.2681411258091</v>
      </c>
      <c r="Y67" s="10">
        <f t="shared" si="6"/>
        <v>0</v>
      </c>
      <c r="Z67" s="10">
        <f t="shared" si="7"/>
        <v>1102.7676746010625</v>
      </c>
      <c r="AA67" s="10">
        <f t="shared" si="8"/>
        <v>0</v>
      </c>
      <c r="AB67" s="10">
        <f t="shared" si="9"/>
        <v>3159.0086820606571</v>
      </c>
      <c r="AC67" s="10">
        <f t="shared" si="10"/>
        <v>0</v>
      </c>
      <c r="AD67" s="10">
        <f t="shared" si="11"/>
        <v>2972.3892773159541</v>
      </c>
      <c r="AE67" s="10">
        <f t="shared" si="12"/>
        <v>0</v>
      </c>
      <c r="AF67" s="10">
        <f t="shared" si="13"/>
        <v>2728.4569457415087</v>
      </c>
      <c r="AG67" s="10">
        <f t="shared" si="14"/>
        <v>0</v>
      </c>
      <c r="AH67" s="16">
        <f t="shared" si="15"/>
        <v>4068.07</v>
      </c>
      <c r="AI67" s="16">
        <f t="shared" si="16"/>
        <v>0</v>
      </c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</row>
    <row r="68" spans="1:70" x14ac:dyDescent="0.3">
      <c r="A68">
        <v>57</v>
      </c>
      <c r="B68">
        <v>2</v>
      </c>
      <c r="C68" s="7">
        <v>29.165660829836376</v>
      </c>
      <c r="D68" s="7">
        <v>0</v>
      </c>
      <c r="E68" s="7">
        <v>14.663556113542901</v>
      </c>
      <c r="F68" s="7">
        <v>0</v>
      </c>
      <c r="G68" s="7">
        <v>8.0165741091987091</v>
      </c>
      <c r="H68" s="7">
        <v>0</v>
      </c>
      <c r="I68" s="7"/>
      <c r="J68" s="7"/>
      <c r="K68" s="7"/>
      <c r="L68" s="7"/>
      <c r="M68" s="7"/>
      <c r="N68" s="7"/>
      <c r="O68" s="7"/>
      <c r="P68" s="7"/>
      <c r="R68" s="10">
        <v>57</v>
      </c>
      <c r="S68" s="10">
        <v>2</v>
      </c>
      <c r="T68" s="10">
        <f t="shared" si="1"/>
        <v>29.165660829836376</v>
      </c>
      <c r="U68" s="10">
        <f t="shared" si="2"/>
        <v>0</v>
      </c>
      <c r="V68" s="10">
        <f t="shared" si="3"/>
        <v>14.663556113542901</v>
      </c>
      <c r="W68" s="10">
        <f t="shared" si="4"/>
        <v>0</v>
      </c>
      <c r="X68" s="10">
        <f t="shared" si="5"/>
        <v>8.0165741091987091</v>
      </c>
      <c r="Y68" s="10">
        <f t="shared" si="6"/>
        <v>0</v>
      </c>
      <c r="Z68" s="10">
        <f t="shared" si="7"/>
        <v>0</v>
      </c>
      <c r="AA68" s="10">
        <f t="shared" si="8"/>
        <v>0</v>
      </c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6">
        <f t="shared" si="15"/>
        <v>17.28</v>
      </c>
      <c r="AI68" s="16">
        <f t="shared" si="16"/>
        <v>0</v>
      </c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 spans="1:70" x14ac:dyDescent="0.3">
      <c r="A69">
        <v>57</v>
      </c>
      <c r="B69">
        <v>3</v>
      </c>
      <c r="C69" s="7">
        <v>218.25627189906587</v>
      </c>
      <c r="D69" s="7">
        <v>0</v>
      </c>
      <c r="E69" s="7">
        <v>76.340383633026676</v>
      </c>
      <c r="F69" s="7">
        <v>0</v>
      </c>
      <c r="G69" s="7">
        <v>30.112042359778265</v>
      </c>
      <c r="H69" s="7">
        <v>0</v>
      </c>
      <c r="I69" s="7"/>
      <c r="J69" s="7"/>
      <c r="K69" s="7"/>
      <c r="L69" s="7"/>
      <c r="M69" s="7"/>
      <c r="N69" s="7"/>
      <c r="O69" s="7"/>
      <c r="P69" s="7"/>
      <c r="R69" s="10">
        <v>57</v>
      </c>
      <c r="S69" s="10">
        <v>3</v>
      </c>
      <c r="T69" s="10">
        <f t="shared" si="1"/>
        <v>218.25627189906587</v>
      </c>
      <c r="U69" s="10">
        <f t="shared" si="2"/>
        <v>0</v>
      </c>
      <c r="V69" s="10">
        <f t="shared" si="3"/>
        <v>76.340383633026676</v>
      </c>
      <c r="W69" s="10">
        <f t="shared" si="4"/>
        <v>0</v>
      </c>
      <c r="X69" s="10">
        <f t="shared" si="5"/>
        <v>30.112042359778265</v>
      </c>
      <c r="Y69" s="10">
        <f t="shared" si="6"/>
        <v>0</v>
      </c>
      <c r="Z69" s="10">
        <f t="shared" si="7"/>
        <v>0</v>
      </c>
      <c r="AA69" s="10">
        <f t="shared" si="8"/>
        <v>0</v>
      </c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6">
        <f t="shared" si="15"/>
        <v>108.24</v>
      </c>
      <c r="AI69" s="16">
        <f t="shared" si="16"/>
        <v>0</v>
      </c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 spans="1:70" x14ac:dyDescent="0.3">
      <c r="A70">
        <v>64</v>
      </c>
      <c r="B70">
        <v>1</v>
      </c>
      <c r="C70" s="7">
        <v>26.795539482071987</v>
      </c>
      <c r="D70" s="7">
        <v>0</v>
      </c>
      <c r="E70" s="7">
        <v>7.0541007989703823</v>
      </c>
      <c r="F70" s="7">
        <v>0</v>
      </c>
      <c r="G70" s="7">
        <v>447.6207822978883</v>
      </c>
      <c r="H70" s="7">
        <v>0</v>
      </c>
      <c r="I70" s="7">
        <v>0</v>
      </c>
      <c r="J70" s="7">
        <v>0</v>
      </c>
      <c r="K70" s="7"/>
      <c r="L70" s="7"/>
      <c r="M70" s="7"/>
      <c r="N70" s="7"/>
      <c r="O70" s="7">
        <v>104.31165164691784</v>
      </c>
      <c r="P70" s="7">
        <v>0</v>
      </c>
      <c r="R70" s="8">
        <v>64</v>
      </c>
      <c r="S70" s="8">
        <v>1</v>
      </c>
      <c r="T70" s="10">
        <f t="shared" si="1"/>
        <v>26.795539482071987</v>
      </c>
      <c r="U70" s="10">
        <f t="shared" si="2"/>
        <v>0</v>
      </c>
      <c r="V70" s="10">
        <f t="shared" si="3"/>
        <v>7.0541007989703823</v>
      </c>
      <c r="W70" s="10">
        <f t="shared" si="4"/>
        <v>0</v>
      </c>
      <c r="X70" s="10">
        <f t="shared" si="5"/>
        <v>447.6207822978883</v>
      </c>
      <c r="Y70" s="10">
        <f t="shared" si="6"/>
        <v>0</v>
      </c>
      <c r="Z70" s="10">
        <f t="shared" si="7"/>
        <v>0</v>
      </c>
      <c r="AA70" s="10">
        <f t="shared" si="8"/>
        <v>0</v>
      </c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104.31165164691784</v>
      </c>
      <c r="AG70" s="10">
        <f t="shared" si="14"/>
        <v>0</v>
      </c>
      <c r="AH70" s="16">
        <f t="shared" si="15"/>
        <v>117.16</v>
      </c>
      <c r="AI70" s="16">
        <f t="shared" si="16"/>
        <v>0</v>
      </c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 spans="1:70" x14ac:dyDescent="0.3">
      <c r="A71" s="20">
        <v>64</v>
      </c>
      <c r="B71">
        <v>3</v>
      </c>
      <c r="C71" s="7">
        <v>93.998634513407538</v>
      </c>
      <c r="D71" s="7">
        <v>0</v>
      </c>
      <c r="E71" s="7">
        <v>339.27244371962121</v>
      </c>
      <c r="F71" s="7">
        <v>0</v>
      </c>
      <c r="G71" s="7">
        <v>11.972131060078969</v>
      </c>
      <c r="H71" s="7">
        <v>0</v>
      </c>
      <c r="I71" s="7">
        <v>7.3669034306629237</v>
      </c>
      <c r="J71" s="7">
        <v>0</v>
      </c>
      <c r="K71" s="7">
        <v>1421.2836499798964</v>
      </c>
      <c r="L71" s="7">
        <v>0</v>
      </c>
      <c r="M71" s="7">
        <v>1090.8644428378852</v>
      </c>
      <c r="N71" s="7">
        <v>0</v>
      </c>
      <c r="O71" s="7">
        <v>51.858292331918605</v>
      </c>
      <c r="P71" s="7">
        <v>0</v>
      </c>
      <c r="R71" s="8">
        <v>64</v>
      </c>
      <c r="S71" s="8">
        <v>3</v>
      </c>
      <c r="T71" s="10">
        <f t="shared" si="1"/>
        <v>93.998634513407538</v>
      </c>
      <c r="U71" s="10">
        <f t="shared" si="2"/>
        <v>0</v>
      </c>
      <c r="V71" s="10">
        <f t="shared" si="3"/>
        <v>339.27244371962121</v>
      </c>
      <c r="W71" s="10">
        <f t="shared" si="4"/>
        <v>0</v>
      </c>
      <c r="X71" s="10">
        <f t="shared" si="5"/>
        <v>11.972131060078969</v>
      </c>
      <c r="Y71" s="10">
        <f t="shared" si="6"/>
        <v>0</v>
      </c>
      <c r="Z71" s="10">
        <f t="shared" si="7"/>
        <v>7.3669034306629237</v>
      </c>
      <c r="AA71" s="10">
        <f t="shared" si="8"/>
        <v>0</v>
      </c>
      <c r="AB71" s="10">
        <f t="shared" si="9"/>
        <v>1421.2836499798964</v>
      </c>
      <c r="AC71" s="10">
        <f t="shared" si="10"/>
        <v>0</v>
      </c>
      <c r="AD71" s="10">
        <f t="shared" si="11"/>
        <v>1090.8644428378852</v>
      </c>
      <c r="AE71" s="10">
        <f t="shared" si="12"/>
        <v>0</v>
      </c>
      <c r="AF71" s="10">
        <f t="shared" si="13"/>
        <v>51.858292331918605</v>
      </c>
      <c r="AG71" s="10">
        <f t="shared" si="14"/>
        <v>0</v>
      </c>
      <c r="AH71" s="16">
        <f t="shared" si="15"/>
        <v>430.95</v>
      </c>
      <c r="AI71" s="16">
        <f t="shared" si="16"/>
        <v>0</v>
      </c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</row>
    <row r="72" spans="1:70" s="8" customFormat="1" ht="12" customHeight="1" x14ac:dyDescent="0.3"/>
    <row r="73" spans="1:70" s="8" customFormat="1" x14ac:dyDescent="0.3"/>
    <row r="74" spans="1:70" s="8" customFormat="1" x14ac:dyDescent="0.3">
      <c r="A74" s="23" t="s">
        <v>44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s="24" t="s">
        <v>44</v>
      </c>
    </row>
    <row r="75" spans="1:70" s="8" customFormat="1" x14ac:dyDescent="0.3">
      <c r="A75"/>
      <c r="B75"/>
      <c r="C75" t="s">
        <v>0</v>
      </c>
      <c r="D75" t="s">
        <v>43</v>
      </c>
      <c r="E75"/>
      <c r="F75"/>
      <c r="G75"/>
      <c r="H75"/>
      <c r="I75"/>
      <c r="J75"/>
      <c r="K75"/>
      <c r="L75"/>
      <c r="M75"/>
      <c r="N75"/>
      <c r="O75"/>
      <c r="P75"/>
      <c r="Q75"/>
      <c r="T75" s="8" t="s">
        <v>0</v>
      </c>
      <c r="U75" s="8" t="s">
        <v>43</v>
      </c>
    </row>
    <row r="76" spans="1:70" s="8" customFormat="1" x14ac:dyDescent="0.3">
      <c r="A76"/>
      <c r="B76"/>
      <c r="C76">
        <v>2007</v>
      </c>
      <c r="D76">
        <v>2007</v>
      </c>
      <c r="E76">
        <v>2008</v>
      </c>
      <c r="F76">
        <v>2008</v>
      </c>
      <c r="G76">
        <v>2009</v>
      </c>
      <c r="H76">
        <v>2009</v>
      </c>
      <c r="I76">
        <v>2010</v>
      </c>
      <c r="J76">
        <v>2010</v>
      </c>
      <c r="K76">
        <v>2011</v>
      </c>
      <c r="L76">
        <v>2011</v>
      </c>
      <c r="M76" s="7">
        <v>2012</v>
      </c>
      <c r="N76" s="7">
        <v>2012</v>
      </c>
      <c r="O76" s="7">
        <v>2013</v>
      </c>
      <c r="P76" s="7">
        <v>2013</v>
      </c>
      <c r="Q76"/>
      <c r="R76" s="10"/>
      <c r="S76" s="10"/>
      <c r="T76" s="10">
        <v>2007</v>
      </c>
      <c r="U76" s="10">
        <v>2007</v>
      </c>
      <c r="V76" s="8">
        <v>2008</v>
      </c>
      <c r="W76" s="8">
        <v>2008</v>
      </c>
      <c r="X76" s="8">
        <v>2009</v>
      </c>
      <c r="Y76" s="8">
        <v>2009</v>
      </c>
      <c r="Z76" s="8">
        <v>2010</v>
      </c>
      <c r="AA76" s="8">
        <v>2010</v>
      </c>
      <c r="AB76" s="8">
        <v>2011</v>
      </c>
      <c r="AC76" s="8">
        <v>2011</v>
      </c>
      <c r="AD76" s="8">
        <v>2012</v>
      </c>
      <c r="AE76" s="8">
        <v>2012</v>
      </c>
      <c r="AF76" s="8">
        <v>2013</v>
      </c>
      <c r="AG76" s="8">
        <v>2013</v>
      </c>
      <c r="AH76" s="8" t="s">
        <v>382</v>
      </c>
    </row>
    <row r="77" spans="1:70" s="8" customFormat="1" x14ac:dyDescent="0.3">
      <c r="A77" t="s">
        <v>1</v>
      </c>
      <c r="B77" t="s">
        <v>3</v>
      </c>
      <c r="C77" t="s">
        <v>378</v>
      </c>
      <c r="D77" t="s">
        <v>379</v>
      </c>
      <c r="E77" t="s">
        <v>378</v>
      </c>
      <c r="F77" t="s">
        <v>379</v>
      </c>
      <c r="G77" t="s">
        <v>378</v>
      </c>
      <c r="H77" t="s">
        <v>379</v>
      </c>
      <c r="I77" t="s">
        <v>378</v>
      </c>
      <c r="J77" t="s">
        <v>379</v>
      </c>
      <c r="K77" t="s">
        <v>378</v>
      </c>
      <c r="L77" t="s">
        <v>379</v>
      </c>
      <c r="M77" s="7" t="s">
        <v>378</v>
      </c>
      <c r="N77" s="7" t="s">
        <v>379</v>
      </c>
      <c r="O77" s="7" t="s">
        <v>378</v>
      </c>
      <c r="P77" s="7" t="s">
        <v>381</v>
      </c>
      <c r="Q77"/>
      <c r="R77" s="10" t="s">
        <v>1</v>
      </c>
      <c r="S77" s="10" t="s">
        <v>3</v>
      </c>
      <c r="T77" s="10" t="s">
        <v>378</v>
      </c>
      <c r="U77" s="10" t="s">
        <v>379</v>
      </c>
      <c r="V77" s="8" t="s">
        <v>378</v>
      </c>
      <c r="W77" s="8" t="s">
        <v>379</v>
      </c>
      <c r="X77" s="8" t="s">
        <v>378</v>
      </c>
      <c r="Y77" s="8" t="s">
        <v>379</v>
      </c>
      <c r="Z77" s="8" t="s">
        <v>378</v>
      </c>
      <c r="AA77" s="8" t="s">
        <v>379</v>
      </c>
      <c r="AB77" s="8" t="s">
        <v>378</v>
      </c>
      <c r="AC77" s="8" t="s">
        <v>379</v>
      </c>
      <c r="AD77" s="8" t="s">
        <v>378</v>
      </c>
      <c r="AE77" s="8" t="s">
        <v>379</v>
      </c>
      <c r="AF77" s="8" t="s">
        <v>378</v>
      </c>
      <c r="AG77" s="8" t="s">
        <v>381</v>
      </c>
      <c r="AH77" s="8" t="s">
        <v>384</v>
      </c>
      <c r="AI77" s="8" t="s">
        <v>383</v>
      </c>
    </row>
    <row r="78" spans="1:70" s="8" customFormat="1" x14ac:dyDescent="0.3">
      <c r="A78">
        <v>1</v>
      </c>
      <c r="B78">
        <v>3</v>
      </c>
      <c r="C78" s="7">
        <v>39746</v>
      </c>
      <c r="D78" s="7">
        <v>26322</v>
      </c>
      <c r="E78" s="7">
        <v>48859</v>
      </c>
      <c r="F78" s="7">
        <v>32357</v>
      </c>
      <c r="G78" s="7">
        <v>47245</v>
      </c>
      <c r="H78" s="7">
        <v>31289</v>
      </c>
      <c r="I78" s="7">
        <v>51776</v>
      </c>
      <c r="J78" s="7">
        <v>34289</v>
      </c>
      <c r="K78" s="7">
        <v>39422</v>
      </c>
      <c r="L78" s="7">
        <v>26108</v>
      </c>
      <c r="M78" s="7">
        <v>26406</v>
      </c>
      <c r="N78" s="7">
        <v>17488</v>
      </c>
      <c r="O78" s="7">
        <v>61610</v>
      </c>
      <c r="P78" s="7">
        <v>40802</v>
      </c>
      <c r="Q78"/>
      <c r="R78" s="10">
        <v>1</v>
      </c>
      <c r="S78" s="10">
        <v>3</v>
      </c>
      <c r="T78" s="10">
        <f t="shared" ref="T78:AG78" si="17">IF(C78="",0,C78)</f>
        <v>39746</v>
      </c>
      <c r="U78" s="10">
        <f t="shared" si="17"/>
        <v>26322</v>
      </c>
      <c r="V78" s="10">
        <f t="shared" si="17"/>
        <v>48859</v>
      </c>
      <c r="W78" s="10">
        <f t="shared" si="17"/>
        <v>32357</v>
      </c>
      <c r="X78" s="10">
        <f t="shared" si="17"/>
        <v>47245</v>
      </c>
      <c r="Y78" s="10">
        <f t="shared" si="17"/>
        <v>31289</v>
      </c>
      <c r="Z78" s="10">
        <f t="shared" si="17"/>
        <v>51776</v>
      </c>
      <c r="AA78" s="10">
        <f t="shared" si="17"/>
        <v>34289</v>
      </c>
      <c r="AB78" s="10">
        <f t="shared" si="17"/>
        <v>39422</v>
      </c>
      <c r="AC78" s="10">
        <f t="shared" si="17"/>
        <v>26108</v>
      </c>
      <c r="AD78" s="10">
        <f t="shared" si="17"/>
        <v>26406</v>
      </c>
      <c r="AE78" s="10">
        <f t="shared" si="17"/>
        <v>17488</v>
      </c>
      <c r="AF78" s="10">
        <f t="shared" si="17"/>
        <v>61610</v>
      </c>
      <c r="AG78" s="10">
        <f t="shared" si="17"/>
        <v>40802</v>
      </c>
      <c r="AH78" s="16">
        <f>ROUND(AVERAGE(C78,E78,G78,I78,K78,M78,O78),2)</f>
        <v>45009.14</v>
      </c>
      <c r="AI78" s="16">
        <f>ROUND(AVERAGE(D78,F78,H78,J78,L78,N78,P78),2)</f>
        <v>29807.86</v>
      </c>
    </row>
    <row r="79" spans="1:70" s="8" customFormat="1" x14ac:dyDescent="0.3">
      <c r="A79">
        <v>2</v>
      </c>
      <c r="B79">
        <v>3</v>
      </c>
      <c r="C79" s="7">
        <v>7763</v>
      </c>
      <c r="D79" s="7">
        <v>20615</v>
      </c>
      <c r="E79" s="7">
        <v>95</v>
      </c>
      <c r="F79" s="7">
        <v>252</v>
      </c>
      <c r="G79" s="7">
        <v>0</v>
      </c>
      <c r="H79" s="7">
        <v>0</v>
      </c>
      <c r="I79" s="7">
        <v>85</v>
      </c>
      <c r="J79" s="7">
        <v>226</v>
      </c>
      <c r="K79" s="7">
        <v>474</v>
      </c>
      <c r="L79" s="7">
        <v>1258</v>
      </c>
      <c r="M79" s="7">
        <v>2503</v>
      </c>
      <c r="N79" s="7">
        <v>6646</v>
      </c>
      <c r="O79" s="7">
        <v>5587</v>
      </c>
      <c r="P79" s="7">
        <v>14838</v>
      </c>
      <c r="Q79"/>
      <c r="R79" s="10">
        <v>2</v>
      </c>
      <c r="S79" s="10">
        <v>3</v>
      </c>
      <c r="T79" s="10">
        <f t="shared" ref="T79:T107" si="18">IF(C79="",0,C79)</f>
        <v>7763</v>
      </c>
      <c r="U79" s="10">
        <f t="shared" ref="U79:U107" si="19">IF(D79="",0,D79)</f>
        <v>20615</v>
      </c>
      <c r="V79" s="10">
        <f t="shared" ref="V79:V107" si="20">IF(E79="",0,E79)</f>
        <v>95</v>
      </c>
      <c r="W79" s="10">
        <f t="shared" ref="W79:W107" si="21">IF(F79="",0,F79)</f>
        <v>252</v>
      </c>
      <c r="X79" s="10">
        <f t="shared" ref="X79:X107" si="22">IF(G79="",0,G79)</f>
        <v>0</v>
      </c>
      <c r="Y79" s="10">
        <f t="shared" ref="Y79:Y107" si="23">IF(H79="",0,H79)</f>
        <v>0</v>
      </c>
      <c r="Z79" s="10">
        <f t="shared" ref="Z79:Z107" si="24">IF(I79="",0,I79)</f>
        <v>85</v>
      </c>
      <c r="AA79" s="10">
        <f t="shared" ref="AA79:AA107" si="25">IF(J79="",0,J79)</f>
        <v>226</v>
      </c>
      <c r="AB79" s="10">
        <f t="shared" ref="AB79:AB107" si="26">IF(K79="",0,K79)</f>
        <v>474</v>
      </c>
      <c r="AC79" s="10">
        <f t="shared" ref="AC79:AC107" si="27">IF(L79="",0,L79)</f>
        <v>1258</v>
      </c>
      <c r="AD79" s="10">
        <f t="shared" ref="AD79:AD107" si="28">IF(M79="",0,M79)</f>
        <v>2503</v>
      </c>
      <c r="AE79" s="10">
        <f t="shared" ref="AE79:AE107" si="29">IF(N79="",0,N79)</f>
        <v>6646</v>
      </c>
      <c r="AF79" s="10">
        <f t="shared" ref="AF79:AF107" si="30">IF(O79="",0,O79)</f>
        <v>5587</v>
      </c>
      <c r="AG79" s="10">
        <f t="shared" ref="AG79:AG107" si="31">IF(P79="",0,P79)</f>
        <v>14838</v>
      </c>
      <c r="AH79" s="16">
        <f t="shared" ref="AH79:AH107" si="32">ROUND(AVERAGE(C79,E79,G79,I79,K79,M79,O79),2)</f>
        <v>2358.14</v>
      </c>
      <c r="AI79" s="16">
        <f t="shared" ref="AI79:AI107" si="33">ROUND(AVERAGE(D79,F79,H79,J79,L79,N79,P79),2)</f>
        <v>6262.14</v>
      </c>
    </row>
    <row r="80" spans="1:70" s="8" customFormat="1" x14ac:dyDescent="0.3">
      <c r="A80">
        <v>4</v>
      </c>
      <c r="B80">
        <v>3</v>
      </c>
      <c r="C80" s="7">
        <v>14840</v>
      </c>
      <c r="D80" s="7">
        <v>0</v>
      </c>
      <c r="E80" s="7">
        <v>351</v>
      </c>
      <c r="F80" s="7">
        <v>0</v>
      </c>
      <c r="G80" s="7">
        <v>2695.8617085705082</v>
      </c>
      <c r="H80" s="7">
        <v>0</v>
      </c>
      <c r="I80" s="7">
        <v>672.52470432181462</v>
      </c>
      <c r="J80" s="7">
        <v>0</v>
      </c>
      <c r="K80" s="7">
        <v>4360.9079409896794</v>
      </c>
      <c r="L80" s="7">
        <v>0</v>
      </c>
      <c r="M80" s="7">
        <v>2289.1071286095121</v>
      </c>
      <c r="N80" s="7">
        <v>0</v>
      </c>
      <c r="O80" s="7">
        <v>4532.5286812379427</v>
      </c>
      <c r="P80" s="7">
        <v>0</v>
      </c>
      <c r="Q80"/>
      <c r="R80" s="10">
        <v>4</v>
      </c>
      <c r="S80" s="10">
        <v>3</v>
      </c>
      <c r="T80" s="10">
        <f t="shared" si="18"/>
        <v>14840</v>
      </c>
      <c r="U80" s="10">
        <f t="shared" si="19"/>
        <v>0</v>
      </c>
      <c r="V80" s="10">
        <f t="shared" si="20"/>
        <v>351</v>
      </c>
      <c r="W80" s="10">
        <f t="shared" si="21"/>
        <v>0</v>
      </c>
      <c r="X80" s="10">
        <f t="shared" si="22"/>
        <v>2695.8617085705082</v>
      </c>
      <c r="Y80" s="10">
        <f t="shared" si="23"/>
        <v>0</v>
      </c>
      <c r="Z80" s="10">
        <f t="shared" si="24"/>
        <v>672.52470432181462</v>
      </c>
      <c r="AA80" s="10">
        <f t="shared" si="25"/>
        <v>0</v>
      </c>
      <c r="AB80" s="10">
        <f t="shared" si="26"/>
        <v>4360.9079409896794</v>
      </c>
      <c r="AC80" s="10">
        <f t="shared" si="27"/>
        <v>0</v>
      </c>
      <c r="AD80" s="10">
        <f t="shared" si="28"/>
        <v>2289.1071286095121</v>
      </c>
      <c r="AE80" s="10">
        <f t="shared" si="29"/>
        <v>0</v>
      </c>
      <c r="AF80" s="10">
        <f t="shared" si="30"/>
        <v>4532.5286812379427</v>
      </c>
      <c r="AG80" s="10">
        <f t="shared" si="31"/>
        <v>0</v>
      </c>
      <c r="AH80" s="16">
        <f t="shared" si="32"/>
        <v>4248.8500000000004</v>
      </c>
      <c r="AI80" s="16">
        <f t="shared" si="33"/>
        <v>0</v>
      </c>
    </row>
    <row r="81" spans="1:35" s="8" customFormat="1" x14ac:dyDescent="0.3">
      <c r="A81">
        <v>5</v>
      </c>
      <c r="B81">
        <v>3</v>
      </c>
      <c r="C81" s="7"/>
      <c r="D81" s="7"/>
      <c r="E81" s="7"/>
      <c r="F81" s="7"/>
      <c r="G81" s="7">
        <v>2.5499999999999998</v>
      </c>
      <c r="H81" s="7">
        <v>0</v>
      </c>
      <c r="I81" s="7">
        <v>17.5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/>
      <c r="R81" s="10">
        <v>5</v>
      </c>
      <c r="S81" s="10">
        <v>3</v>
      </c>
      <c r="T81" s="10">
        <f t="shared" si="18"/>
        <v>0</v>
      </c>
      <c r="U81" s="10">
        <f t="shared" si="19"/>
        <v>0</v>
      </c>
      <c r="V81" s="10">
        <f t="shared" si="20"/>
        <v>0</v>
      </c>
      <c r="W81" s="10">
        <f t="shared" si="21"/>
        <v>0</v>
      </c>
      <c r="X81" s="10">
        <f t="shared" si="22"/>
        <v>2.5499999999999998</v>
      </c>
      <c r="Y81" s="10">
        <f t="shared" si="23"/>
        <v>0</v>
      </c>
      <c r="Z81" s="10">
        <f t="shared" si="24"/>
        <v>17.5</v>
      </c>
      <c r="AA81" s="10">
        <f t="shared" si="25"/>
        <v>0</v>
      </c>
      <c r="AB81" s="10">
        <f t="shared" si="26"/>
        <v>0</v>
      </c>
      <c r="AC81" s="10">
        <f t="shared" si="27"/>
        <v>0</v>
      </c>
      <c r="AD81" s="10">
        <f t="shared" si="28"/>
        <v>0</v>
      </c>
      <c r="AE81" s="10">
        <f t="shared" si="29"/>
        <v>0</v>
      </c>
      <c r="AF81" s="10">
        <f t="shared" si="30"/>
        <v>0</v>
      </c>
      <c r="AG81" s="10">
        <f t="shared" si="31"/>
        <v>0</v>
      </c>
      <c r="AH81" s="16">
        <f t="shared" si="32"/>
        <v>4.01</v>
      </c>
      <c r="AI81" s="16">
        <f t="shared" si="33"/>
        <v>0</v>
      </c>
    </row>
    <row r="82" spans="1:35" s="8" customFormat="1" x14ac:dyDescent="0.3">
      <c r="A82">
        <v>6</v>
      </c>
      <c r="B82">
        <v>3</v>
      </c>
      <c r="C82" s="7">
        <v>37</v>
      </c>
      <c r="D82" s="7">
        <v>0</v>
      </c>
      <c r="E82" s="7">
        <v>51</v>
      </c>
      <c r="F82" s="7">
        <v>0</v>
      </c>
      <c r="G82" s="7">
        <v>758</v>
      </c>
      <c r="H82" s="7">
        <v>0</v>
      </c>
      <c r="I82" s="7">
        <v>2695</v>
      </c>
      <c r="J82" s="7">
        <v>0</v>
      </c>
      <c r="K82" s="7">
        <v>2180</v>
      </c>
      <c r="L82" s="7">
        <v>0</v>
      </c>
      <c r="M82" s="7">
        <v>27</v>
      </c>
      <c r="N82" s="7">
        <v>0</v>
      </c>
      <c r="O82" s="7">
        <v>431</v>
      </c>
      <c r="P82" s="7">
        <v>0</v>
      </c>
      <c r="Q82"/>
      <c r="R82" s="10">
        <v>6</v>
      </c>
      <c r="S82" s="10">
        <v>3</v>
      </c>
      <c r="T82" s="10">
        <f t="shared" si="18"/>
        <v>37</v>
      </c>
      <c r="U82" s="10">
        <f t="shared" si="19"/>
        <v>0</v>
      </c>
      <c r="V82" s="10">
        <f t="shared" si="20"/>
        <v>51</v>
      </c>
      <c r="W82" s="10">
        <f t="shared" si="21"/>
        <v>0</v>
      </c>
      <c r="X82" s="10">
        <f t="shared" si="22"/>
        <v>758</v>
      </c>
      <c r="Y82" s="10">
        <f t="shared" si="23"/>
        <v>0</v>
      </c>
      <c r="Z82" s="10">
        <f t="shared" si="24"/>
        <v>2695</v>
      </c>
      <c r="AA82" s="10">
        <f t="shared" si="25"/>
        <v>0</v>
      </c>
      <c r="AB82" s="10">
        <f t="shared" si="26"/>
        <v>2180</v>
      </c>
      <c r="AC82" s="10">
        <f t="shared" si="27"/>
        <v>0</v>
      </c>
      <c r="AD82" s="10">
        <f t="shared" si="28"/>
        <v>27</v>
      </c>
      <c r="AE82" s="10">
        <f t="shared" si="29"/>
        <v>0</v>
      </c>
      <c r="AF82" s="10">
        <f t="shared" si="30"/>
        <v>431</v>
      </c>
      <c r="AG82" s="10">
        <f t="shared" si="31"/>
        <v>0</v>
      </c>
      <c r="AH82" s="16">
        <f t="shared" si="32"/>
        <v>882.71</v>
      </c>
      <c r="AI82" s="16">
        <f t="shared" si="33"/>
        <v>0</v>
      </c>
    </row>
    <row r="83" spans="1:35" s="8" customFormat="1" x14ac:dyDescent="0.3">
      <c r="A83">
        <v>7</v>
      </c>
      <c r="B83">
        <v>3</v>
      </c>
      <c r="C83" s="7">
        <v>254</v>
      </c>
      <c r="D83" s="7">
        <v>0</v>
      </c>
      <c r="E83" s="7">
        <v>172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/>
      <c r="R83" s="10">
        <v>7</v>
      </c>
      <c r="S83" s="10">
        <v>3</v>
      </c>
      <c r="T83" s="10">
        <f t="shared" si="18"/>
        <v>254</v>
      </c>
      <c r="U83" s="10">
        <f t="shared" si="19"/>
        <v>0</v>
      </c>
      <c r="V83" s="10">
        <f t="shared" si="20"/>
        <v>172</v>
      </c>
      <c r="W83" s="10">
        <f t="shared" si="21"/>
        <v>0</v>
      </c>
      <c r="X83" s="10">
        <f t="shared" si="22"/>
        <v>0</v>
      </c>
      <c r="Y83" s="10">
        <f t="shared" si="23"/>
        <v>0</v>
      </c>
      <c r="Z83" s="10">
        <f t="shared" si="24"/>
        <v>0</v>
      </c>
      <c r="AA83" s="10">
        <f t="shared" si="25"/>
        <v>0</v>
      </c>
      <c r="AB83" s="10">
        <f t="shared" si="26"/>
        <v>0</v>
      </c>
      <c r="AC83" s="10">
        <f t="shared" si="27"/>
        <v>0</v>
      </c>
      <c r="AD83" s="10">
        <f t="shared" si="28"/>
        <v>0</v>
      </c>
      <c r="AE83" s="10">
        <f t="shared" si="29"/>
        <v>0</v>
      </c>
      <c r="AF83" s="10">
        <f t="shared" si="30"/>
        <v>0</v>
      </c>
      <c r="AG83" s="10">
        <f t="shared" si="31"/>
        <v>0</v>
      </c>
      <c r="AH83" s="16">
        <f t="shared" si="32"/>
        <v>60.86</v>
      </c>
      <c r="AI83" s="16">
        <f t="shared" si="33"/>
        <v>0</v>
      </c>
    </row>
    <row r="84" spans="1:35" s="8" customFormat="1" x14ac:dyDescent="0.3">
      <c r="A84">
        <v>8</v>
      </c>
      <c r="B84">
        <v>3</v>
      </c>
      <c r="C84" s="7">
        <v>35527</v>
      </c>
      <c r="D84" s="7">
        <v>0</v>
      </c>
      <c r="E84" s="7">
        <v>10649</v>
      </c>
      <c r="F84" s="7">
        <v>0</v>
      </c>
      <c r="G84" s="7">
        <v>17234</v>
      </c>
      <c r="H84" s="7">
        <v>0</v>
      </c>
      <c r="I84" s="7">
        <v>32117</v>
      </c>
      <c r="J84" s="7">
        <v>0</v>
      </c>
      <c r="K84" s="7">
        <v>46453</v>
      </c>
      <c r="L84" s="7">
        <v>0</v>
      </c>
      <c r="M84" s="7">
        <v>22235</v>
      </c>
      <c r="N84" s="7">
        <v>0</v>
      </c>
      <c r="O84" s="7">
        <v>47931</v>
      </c>
      <c r="P84" s="7">
        <v>0</v>
      </c>
      <c r="Q84"/>
      <c r="R84" s="10">
        <v>8</v>
      </c>
      <c r="S84" s="10">
        <v>3</v>
      </c>
      <c r="T84" s="10">
        <f t="shared" si="18"/>
        <v>35527</v>
      </c>
      <c r="U84" s="10">
        <f t="shared" si="19"/>
        <v>0</v>
      </c>
      <c r="V84" s="10">
        <f t="shared" si="20"/>
        <v>10649</v>
      </c>
      <c r="W84" s="10">
        <f t="shared" si="21"/>
        <v>0</v>
      </c>
      <c r="X84" s="10">
        <f t="shared" si="22"/>
        <v>17234</v>
      </c>
      <c r="Y84" s="10">
        <f t="shared" si="23"/>
        <v>0</v>
      </c>
      <c r="Z84" s="10">
        <f t="shared" si="24"/>
        <v>32117</v>
      </c>
      <c r="AA84" s="10">
        <f t="shared" si="25"/>
        <v>0</v>
      </c>
      <c r="AB84" s="10">
        <f t="shared" si="26"/>
        <v>46453</v>
      </c>
      <c r="AC84" s="10">
        <f t="shared" si="27"/>
        <v>0</v>
      </c>
      <c r="AD84" s="10">
        <f t="shared" si="28"/>
        <v>22235</v>
      </c>
      <c r="AE84" s="10">
        <f t="shared" si="29"/>
        <v>0</v>
      </c>
      <c r="AF84" s="10">
        <f t="shared" si="30"/>
        <v>47931</v>
      </c>
      <c r="AG84" s="10">
        <f t="shared" si="31"/>
        <v>0</v>
      </c>
      <c r="AH84" s="16">
        <f t="shared" si="32"/>
        <v>30306.57</v>
      </c>
      <c r="AI84" s="16">
        <f t="shared" si="33"/>
        <v>0</v>
      </c>
    </row>
    <row r="85" spans="1:35" s="8" customFormat="1" x14ac:dyDescent="0.3">
      <c r="A85">
        <v>9</v>
      </c>
      <c r="B85">
        <v>3</v>
      </c>
      <c r="C85" s="7">
        <v>3518</v>
      </c>
      <c r="D85" s="7">
        <v>394</v>
      </c>
      <c r="E85" s="7">
        <v>2407</v>
      </c>
      <c r="F85" s="7">
        <v>197</v>
      </c>
      <c r="G85" s="7">
        <v>3470</v>
      </c>
      <c r="H85" s="7">
        <v>403</v>
      </c>
      <c r="I85" s="7">
        <v>2017</v>
      </c>
      <c r="J85" s="7">
        <v>3930</v>
      </c>
      <c r="K85" s="7">
        <v>31994</v>
      </c>
      <c r="L85" s="7">
        <v>1344</v>
      </c>
      <c r="M85" s="7">
        <v>2604</v>
      </c>
      <c r="N85" s="7">
        <v>4471</v>
      </c>
      <c r="O85" s="7">
        <v>29994</v>
      </c>
      <c r="P85" s="7">
        <v>2588</v>
      </c>
      <c r="Q85"/>
      <c r="R85" s="10">
        <v>9</v>
      </c>
      <c r="S85" s="10">
        <v>3</v>
      </c>
      <c r="T85" s="10">
        <f t="shared" si="18"/>
        <v>3518</v>
      </c>
      <c r="U85" s="10">
        <f t="shared" si="19"/>
        <v>394</v>
      </c>
      <c r="V85" s="10">
        <f t="shared" si="20"/>
        <v>2407</v>
      </c>
      <c r="W85" s="10">
        <f t="shared" si="21"/>
        <v>197</v>
      </c>
      <c r="X85" s="10">
        <f t="shared" si="22"/>
        <v>3470</v>
      </c>
      <c r="Y85" s="10">
        <f t="shared" si="23"/>
        <v>403</v>
      </c>
      <c r="Z85" s="10">
        <f t="shared" si="24"/>
        <v>2017</v>
      </c>
      <c r="AA85" s="10">
        <f t="shared" si="25"/>
        <v>3930</v>
      </c>
      <c r="AB85" s="10">
        <f t="shared" si="26"/>
        <v>31994</v>
      </c>
      <c r="AC85" s="10">
        <f t="shared" si="27"/>
        <v>1344</v>
      </c>
      <c r="AD85" s="10">
        <f t="shared" si="28"/>
        <v>2604</v>
      </c>
      <c r="AE85" s="10">
        <f t="shared" si="29"/>
        <v>4471</v>
      </c>
      <c r="AF85" s="10">
        <f t="shared" si="30"/>
        <v>29994</v>
      </c>
      <c r="AG85" s="10">
        <f t="shared" si="31"/>
        <v>2588</v>
      </c>
      <c r="AH85" s="16">
        <f t="shared" si="32"/>
        <v>10857.71</v>
      </c>
      <c r="AI85" s="16">
        <f t="shared" si="33"/>
        <v>1903.86</v>
      </c>
    </row>
    <row r="86" spans="1:35" s="8" customFormat="1" x14ac:dyDescent="0.3">
      <c r="A86">
        <v>10</v>
      </c>
      <c r="B86">
        <v>3</v>
      </c>
      <c r="C86" s="7"/>
      <c r="D86" s="7"/>
      <c r="E86" s="7">
        <v>0</v>
      </c>
      <c r="F86" s="7">
        <v>0</v>
      </c>
      <c r="G86" s="7">
        <v>211</v>
      </c>
      <c r="H86" s="7">
        <v>259</v>
      </c>
      <c r="I86" s="7">
        <v>246</v>
      </c>
      <c r="J86" s="7">
        <v>169</v>
      </c>
      <c r="K86" s="7">
        <v>266</v>
      </c>
      <c r="L86" s="7">
        <v>296</v>
      </c>
      <c r="M86" s="7">
        <v>173</v>
      </c>
      <c r="N86" s="7">
        <v>262</v>
      </c>
      <c r="O86" s="7">
        <v>0</v>
      </c>
      <c r="P86" s="7">
        <v>0</v>
      </c>
      <c r="Q86"/>
      <c r="R86" s="10">
        <v>10</v>
      </c>
      <c r="S86" s="10">
        <v>3</v>
      </c>
      <c r="T86" s="10">
        <f t="shared" si="18"/>
        <v>0</v>
      </c>
      <c r="U86" s="10">
        <f t="shared" si="19"/>
        <v>0</v>
      </c>
      <c r="V86" s="10">
        <f t="shared" si="20"/>
        <v>0</v>
      </c>
      <c r="W86" s="10">
        <f t="shared" si="21"/>
        <v>0</v>
      </c>
      <c r="X86" s="10">
        <f t="shared" si="22"/>
        <v>211</v>
      </c>
      <c r="Y86" s="10">
        <f t="shared" si="23"/>
        <v>259</v>
      </c>
      <c r="Z86" s="10">
        <f t="shared" si="24"/>
        <v>246</v>
      </c>
      <c r="AA86" s="10">
        <f t="shared" si="25"/>
        <v>169</v>
      </c>
      <c r="AB86" s="10">
        <f t="shared" si="26"/>
        <v>266</v>
      </c>
      <c r="AC86" s="10">
        <f t="shared" si="27"/>
        <v>296</v>
      </c>
      <c r="AD86" s="10">
        <f t="shared" si="28"/>
        <v>173</v>
      </c>
      <c r="AE86" s="10">
        <f t="shared" si="29"/>
        <v>262</v>
      </c>
      <c r="AF86" s="10">
        <f t="shared" si="30"/>
        <v>0</v>
      </c>
      <c r="AG86" s="10">
        <f t="shared" si="31"/>
        <v>0</v>
      </c>
      <c r="AH86" s="16">
        <f t="shared" si="32"/>
        <v>149.33000000000001</v>
      </c>
      <c r="AI86" s="16">
        <f t="shared" si="33"/>
        <v>164.33</v>
      </c>
    </row>
    <row r="87" spans="1:35" s="8" customFormat="1" x14ac:dyDescent="0.3">
      <c r="A87">
        <v>11</v>
      </c>
      <c r="B87">
        <v>3</v>
      </c>
      <c r="C87" s="7">
        <v>35527</v>
      </c>
      <c r="D87" s="7">
        <v>0</v>
      </c>
      <c r="E87" s="7">
        <v>10649</v>
      </c>
      <c r="F87" s="7">
        <v>0</v>
      </c>
      <c r="G87" s="7">
        <v>17234</v>
      </c>
      <c r="H87" s="7">
        <v>0</v>
      </c>
      <c r="I87" s="7">
        <v>32117</v>
      </c>
      <c r="J87" s="7">
        <v>0</v>
      </c>
      <c r="K87" s="7">
        <v>46453</v>
      </c>
      <c r="L87" s="7">
        <v>0</v>
      </c>
      <c r="M87" s="7">
        <v>22235</v>
      </c>
      <c r="N87" s="7">
        <v>0</v>
      </c>
      <c r="O87" s="7">
        <v>47931</v>
      </c>
      <c r="P87" s="7">
        <v>0</v>
      </c>
      <c r="Q87"/>
      <c r="R87" s="10">
        <v>11</v>
      </c>
      <c r="S87" s="10">
        <v>3</v>
      </c>
      <c r="T87" s="10">
        <f t="shared" si="18"/>
        <v>35527</v>
      </c>
      <c r="U87" s="10">
        <f t="shared" si="19"/>
        <v>0</v>
      </c>
      <c r="V87" s="10">
        <f t="shared" si="20"/>
        <v>10649</v>
      </c>
      <c r="W87" s="10">
        <f t="shared" si="21"/>
        <v>0</v>
      </c>
      <c r="X87" s="10">
        <f t="shared" si="22"/>
        <v>17234</v>
      </c>
      <c r="Y87" s="10">
        <f t="shared" si="23"/>
        <v>0</v>
      </c>
      <c r="Z87" s="10">
        <f t="shared" si="24"/>
        <v>32117</v>
      </c>
      <c r="AA87" s="10">
        <f t="shared" si="25"/>
        <v>0</v>
      </c>
      <c r="AB87" s="10">
        <f t="shared" si="26"/>
        <v>46453</v>
      </c>
      <c r="AC87" s="10">
        <f t="shared" si="27"/>
        <v>0</v>
      </c>
      <c r="AD87" s="10">
        <f t="shared" si="28"/>
        <v>22235</v>
      </c>
      <c r="AE87" s="10">
        <f t="shared" si="29"/>
        <v>0</v>
      </c>
      <c r="AF87" s="10">
        <f t="shared" si="30"/>
        <v>47931</v>
      </c>
      <c r="AG87" s="10">
        <f t="shared" si="31"/>
        <v>0</v>
      </c>
      <c r="AH87" s="16">
        <f t="shared" si="32"/>
        <v>30306.57</v>
      </c>
      <c r="AI87" s="16">
        <f t="shared" si="33"/>
        <v>0</v>
      </c>
    </row>
    <row r="88" spans="1:35" s="8" customFormat="1" x14ac:dyDescent="0.3">
      <c r="A88">
        <v>13</v>
      </c>
      <c r="B88">
        <v>3</v>
      </c>
      <c r="C88" s="7">
        <v>1774</v>
      </c>
      <c r="D88" s="7">
        <v>0</v>
      </c>
      <c r="E88" s="7">
        <v>829</v>
      </c>
      <c r="F88" s="7">
        <v>0</v>
      </c>
      <c r="G88" s="7">
        <v>1432</v>
      </c>
      <c r="H88" s="7">
        <v>0</v>
      </c>
      <c r="I88" s="7">
        <v>1158</v>
      </c>
      <c r="J88" s="7">
        <v>0</v>
      </c>
      <c r="K88" s="7">
        <v>1952</v>
      </c>
      <c r="L88" s="7">
        <v>0</v>
      </c>
      <c r="M88" s="7">
        <v>1447</v>
      </c>
      <c r="N88" s="7">
        <v>0</v>
      </c>
      <c r="O88" s="7">
        <v>1652</v>
      </c>
      <c r="P88" s="7">
        <v>0</v>
      </c>
      <c r="Q88"/>
      <c r="R88" s="10">
        <v>13</v>
      </c>
      <c r="S88" s="10">
        <v>3</v>
      </c>
      <c r="T88" s="10">
        <f t="shared" si="18"/>
        <v>1774</v>
      </c>
      <c r="U88" s="10">
        <f t="shared" si="19"/>
        <v>0</v>
      </c>
      <c r="V88" s="10">
        <f t="shared" si="20"/>
        <v>829</v>
      </c>
      <c r="W88" s="10">
        <f t="shared" si="21"/>
        <v>0</v>
      </c>
      <c r="X88" s="10">
        <f t="shared" si="22"/>
        <v>1432</v>
      </c>
      <c r="Y88" s="10">
        <f t="shared" si="23"/>
        <v>0</v>
      </c>
      <c r="Z88" s="10">
        <f t="shared" si="24"/>
        <v>1158</v>
      </c>
      <c r="AA88" s="10">
        <f t="shared" si="25"/>
        <v>0</v>
      </c>
      <c r="AB88" s="10">
        <f t="shared" si="26"/>
        <v>1952</v>
      </c>
      <c r="AC88" s="10">
        <f t="shared" si="27"/>
        <v>0</v>
      </c>
      <c r="AD88" s="10">
        <f t="shared" si="28"/>
        <v>1447</v>
      </c>
      <c r="AE88" s="10">
        <f t="shared" si="29"/>
        <v>0</v>
      </c>
      <c r="AF88" s="10">
        <f t="shared" si="30"/>
        <v>1652</v>
      </c>
      <c r="AG88" s="10">
        <f t="shared" si="31"/>
        <v>0</v>
      </c>
      <c r="AH88" s="16">
        <f t="shared" si="32"/>
        <v>1463.43</v>
      </c>
      <c r="AI88" s="16">
        <f t="shared" si="33"/>
        <v>0</v>
      </c>
    </row>
    <row r="89" spans="1:35" s="8" customFormat="1" x14ac:dyDescent="0.3">
      <c r="A89">
        <v>14</v>
      </c>
      <c r="B89">
        <v>3</v>
      </c>
      <c r="C89" s="7">
        <v>1823</v>
      </c>
      <c r="D89" s="7">
        <v>0</v>
      </c>
      <c r="E89" s="7">
        <v>377</v>
      </c>
      <c r="F89" s="7">
        <v>0</v>
      </c>
      <c r="G89" s="7">
        <v>3940</v>
      </c>
      <c r="H89" s="7">
        <v>0</v>
      </c>
      <c r="I89" s="7">
        <v>1538</v>
      </c>
      <c r="J89" s="7">
        <v>0</v>
      </c>
      <c r="K89" s="7">
        <v>2072</v>
      </c>
      <c r="L89" s="7">
        <v>0</v>
      </c>
      <c r="M89" s="7">
        <v>2010</v>
      </c>
      <c r="N89" s="7">
        <v>0</v>
      </c>
      <c r="O89" s="7">
        <v>3127</v>
      </c>
      <c r="P89" s="7">
        <v>0</v>
      </c>
      <c r="Q89"/>
      <c r="R89" s="10">
        <v>14</v>
      </c>
      <c r="S89" s="10">
        <v>3</v>
      </c>
      <c r="T89" s="10">
        <f t="shared" si="18"/>
        <v>1823</v>
      </c>
      <c r="U89" s="10">
        <f t="shared" si="19"/>
        <v>0</v>
      </c>
      <c r="V89" s="10">
        <f t="shared" si="20"/>
        <v>377</v>
      </c>
      <c r="W89" s="10">
        <f t="shared" si="21"/>
        <v>0</v>
      </c>
      <c r="X89" s="10">
        <f t="shared" si="22"/>
        <v>3940</v>
      </c>
      <c r="Y89" s="10">
        <f t="shared" si="23"/>
        <v>0</v>
      </c>
      <c r="Z89" s="10">
        <f t="shared" si="24"/>
        <v>1538</v>
      </c>
      <c r="AA89" s="10">
        <f t="shared" si="25"/>
        <v>0</v>
      </c>
      <c r="AB89" s="10">
        <f t="shared" si="26"/>
        <v>2072</v>
      </c>
      <c r="AC89" s="10">
        <f t="shared" si="27"/>
        <v>0</v>
      </c>
      <c r="AD89" s="10">
        <f t="shared" si="28"/>
        <v>2010</v>
      </c>
      <c r="AE89" s="10">
        <f t="shared" si="29"/>
        <v>0</v>
      </c>
      <c r="AF89" s="10">
        <f t="shared" si="30"/>
        <v>3127</v>
      </c>
      <c r="AG89" s="10">
        <f t="shared" si="31"/>
        <v>0</v>
      </c>
      <c r="AH89" s="16">
        <f t="shared" si="32"/>
        <v>2126.71</v>
      </c>
      <c r="AI89" s="16">
        <f t="shared" si="33"/>
        <v>0</v>
      </c>
    </row>
    <row r="90" spans="1:35" s="8" customFormat="1" x14ac:dyDescent="0.3">
      <c r="A90">
        <v>15</v>
      </c>
      <c r="B90">
        <v>3</v>
      </c>
      <c r="C90" s="7">
        <v>4569</v>
      </c>
      <c r="D90" s="7">
        <v>0</v>
      </c>
      <c r="E90" s="7">
        <v>1460</v>
      </c>
      <c r="F90" s="7">
        <v>0</v>
      </c>
      <c r="G90" s="7">
        <v>3746</v>
      </c>
      <c r="H90" s="7">
        <v>0</v>
      </c>
      <c r="I90" s="7">
        <v>2089</v>
      </c>
      <c r="J90" s="7">
        <v>0</v>
      </c>
      <c r="K90" s="7">
        <v>3648</v>
      </c>
      <c r="L90" s="7">
        <v>0</v>
      </c>
      <c r="M90" s="7">
        <v>3147</v>
      </c>
      <c r="N90" s="7">
        <v>0</v>
      </c>
      <c r="O90" s="7">
        <v>8500</v>
      </c>
      <c r="P90" s="7">
        <v>0</v>
      </c>
      <c r="Q90"/>
      <c r="R90" s="10">
        <v>15</v>
      </c>
      <c r="S90" s="10">
        <v>3</v>
      </c>
      <c r="T90" s="10">
        <f t="shared" si="18"/>
        <v>4569</v>
      </c>
      <c r="U90" s="10">
        <f t="shared" si="19"/>
        <v>0</v>
      </c>
      <c r="V90" s="10">
        <f t="shared" si="20"/>
        <v>1460</v>
      </c>
      <c r="W90" s="10">
        <f t="shared" si="21"/>
        <v>0</v>
      </c>
      <c r="X90" s="10">
        <f t="shared" si="22"/>
        <v>3746</v>
      </c>
      <c r="Y90" s="10">
        <f t="shared" si="23"/>
        <v>0</v>
      </c>
      <c r="Z90" s="10">
        <f t="shared" si="24"/>
        <v>2089</v>
      </c>
      <c r="AA90" s="10">
        <f t="shared" si="25"/>
        <v>0</v>
      </c>
      <c r="AB90" s="10">
        <f t="shared" si="26"/>
        <v>3648</v>
      </c>
      <c r="AC90" s="10">
        <f t="shared" si="27"/>
        <v>0</v>
      </c>
      <c r="AD90" s="10">
        <f t="shared" si="28"/>
        <v>3147</v>
      </c>
      <c r="AE90" s="10">
        <f t="shared" si="29"/>
        <v>0</v>
      </c>
      <c r="AF90" s="10">
        <f t="shared" si="30"/>
        <v>8500</v>
      </c>
      <c r="AG90" s="10">
        <f t="shared" si="31"/>
        <v>0</v>
      </c>
      <c r="AH90" s="16">
        <f t="shared" si="32"/>
        <v>3879.86</v>
      </c>
      <c r="AI90" s="16">
        <f t="shared" si="33"/>
        <v>0</v>
      </c>
    </row>
    <row r="91" spans="1:35" s="8" customFormat="1" x14ac:dyDescent="0.3">
      <c r="A91">
        <v>36</v>
      </c>
      <c r="B91">
        <v>1</v>
      </c>
      <c r="C91" s="7">
        <v>0</v>
      </c>
      <c r="D91" s="7">
        <v>0</v>
      </c>
      <c r="E91" s="7">
        <v>31</v>
      </c>
      <c r="F91" s="7">
        <v>0</v>
      </c>
      <c r="G91" s="7">
        <v>40</v>
      </c>
      <c r="H91" s="7">
        <v>0</v>
      </c>
      <c r="I91" s="7">
        <v>60</v>
      </c>
      <c r="J91" s="7">
        <v>0</v>
      </c>
      <c r="K91" s="7">
        <v>87</v>
      </c>
      <c r="L91" s="7">
        <v>0</v>
      </c>
      <c r="M91" s="7">
        <v>151</v>
      </c>
      <c r="N91" s="7">
        <v>0</v>
      </c>
      <c r="O91" s="7">
        <v>179</v>
      </c>
      <c r="P91" s="7">
        <v>0</v>
      </c>
      <c r="Q91"/>
      <c r="R91" s="10">
        <v>36</v>
      </c>
      <c r="S91" s="10">
        <v>1</v>
      </c>
      <c r="T91" s="10">
        <f t="shared" si="18"/>
        <v>0</v>
      </c>
      <c r="U91" s="10">
        <f t="shared" si="19"/>
        <v>0</v>
      </c>
      <c r="V91" s="10">
        <f t="shared" si="20"/>
        <v>31</v>
      </c>
      <c r="W91" s="10">
        <f t="shared" si="21"/>
        <v>0</v>
      </c>
      <c r="X91" s="10">
        <f t="shared" si="22"/>
        <v>40</v>
      </c>
      <c r="Y91" s="10">
        <f t="shared" si="23"/>
        <v>0</v>
      </c>
      <c r="Z91" s="10">
        <f t="shared" si="24"/>
        <v>60</v>
      </c>
      <c r="AA91" s="10">
        <f t="shared" si="25"/>
        <v>0</v>
      </c>
      <c r="AB91" s="10">
        <f t="shared" si="26"/>
        <v>87</v>
      </c>
      <c r="AC91" s="10">
        <f t="shared" si="27"/>
        <v>0</v>
      </c>
      <c r="AD91" s="10">
        <f t="shared" si="28"/>
        <v>151</v>
      </c>
      <c r="AE91" s="10">
        <f t="shared" si="29"/>
        <v>0</v>
      </c>
      <c r="AF91" s="10">
        <f t="shared" si="30"/>
        <v>179</v>
      </c>
      <c r="AG91" s="10">
        <f t="shared" si="31"/>
        <v>0</v>
      </c>
      <c r="AH91" s="16">
        <f t="shared" si="32"/>
        <v>78.290000000000006</v>
      </c>
      <c r="AI91" s="16">
        <f t="shared" si="33"/>
        <v>0</v>
      </c>
    </row>
    <row r="92" spans="1:35" s="8" customFormat="1" x14ac:dyDescent="0.3">
      <c r="A92">
        <v>37</v>
      </c>
      <c r="B92">
        <v>1</v>
      </c>
      <c r="C92" s="7">
        <v>44.5</v>
      </c>
      <c r="D92" s="7">
        <v>0</v>
      </c>
      <c r="E92" s="7">
        <v>15.3</v>
      </c>
      <c r="F92" s="7">
        <v>0</v>
      </c>
      <c r="G92" s="7">
        <v>13.8</v>
      </c>
      <c r="H92" s="7">
        <v>0</v>
      </c>
      <c r="I92" s="7">
        <v>7.3</v>
      </c>
      <c r="J92" s="7">
        <v>0</v>
      </c>
      <c r="K92" s="7">
        <v>3.8</v>
      </c>
      <c r="L92" s="7">
        <v>0</v>
      </c>
      <c r="M92" s="7">
        <v>178</v>
      </c>
      <c r="N92" s="7">
        <v>0</v>
      </c>
      <c r="O92" s="7">
        <v>60.8</v>
      </c>
      <c r="P92" s="7">
        <v>0</v>
      </c>
      <c r="Q92"/>
      <c r="R92" s="10">
        <v>37</v>
      </c>
      <c r="S92" s="10">
        <v>1</v>
      </c>
      <c r="T92" s="10">
        <f t="shared" si="18"/>
        <v>44.5</v>
      </c>
      <c r="U92" s="10">
        <f t="shared" si="19"/>
        <v>0</v>
      </c>
      <c r="V92" s="10">
        <f t="shared" si="20"/>
        <v>15.3</v>
      </c>
      <c r="W92" s="10">
        <f t="shared" si="21"/>
        <v>0</v>
      </c>
      <c r="X92" s="10">
        <f t="shared" si="22"/>
        <v>13.8</v>
      </c>
      <c r="Y92" s="10">
        <f t="shared" si="23"/>
        <v>0</v>
      </c>
      <c r="Z92" s="10">
        <f t="shared" si="24"/>
        <v>7.3</v>
      </c>
      <c r="AA92" s="10">
        <f t="shared" si="25"/>
        <v>0</v>
      </c>
      <c r="AB92" s="10">
        <f t="shared" si="26"/>
        <v>3.8</v>
      </c>
      <c r="AC92" s="10">
        <f t="shared" si="27"/>
        <v>0</v>
      </c>
      <c r="AD92" s="10">
        <f t="shared" si="28"/>
        <v>178</v>
      </c>
      <c r="AE92" s="10">
        <f t="shared" si="29"/>
        <v>0</v>
      </c>
      <c r="AF92" s="10">
        <f t="shared" si="30"/>
        <v>60.8</v>
      </c>
      <c r="AG92" s="10">
        <f t="shared" si="31"/>
        <v>0</v>
      </c>
      <c r="AH92" s="16">
        <f t="shared" si="32"/>
        <v>46.21</v>
      </c>
      <c r="AI92" s="16">
        <f t="shared" si="33"/>
        <v>0</v>
      </c>
    </row>
    <row r="93" spans="1:35" s="8" customFormat="1" x14ac:dyDescent="0.3">
      <c r="A93">
        <v>37</v>
      </c>
      <c r="B93">
        <v>3</v>
      </c>
      <c r="C93" s="7">
        <v>460</v>
      </c>
      <c r="D93" s="7">
        <v>0</v>
      </c>
      <c r="E93" s="7">
        <v>26</v>
      </c>
      <c r="F93" s="7">
        <v>0</v>
      </c>
      <c r="G93" s="7">
        <v>3021.4</v>
      </c>
      <c r="H93" s="7">
        <v>0</v>
      </c>
      <c r="I93" s="7">
        <v>6290.7</v>
      </c>
      <c r="J93" s="7">
        <v>0</v>
      </c>
      <c r="K93" s="7">
        <v>14682.4</v>
      </c>
      <c r="L93" s="7">
        <v>0</v>
      </c>
      <c r="M93" s="7">
        <v>218.5</v>
      </c>
      <c r="N93" s="7">
        <v>0</v>
      </c>
      <c r="O93" s="7">
        <v>7091.3</v>
      </c>
      <c r="P93" s="7">
        <v>0</v>
      </c>
      <c r="Q93"/>
      <c r="R93" s="10">
        <v>37</v>
      </c>
      <c r="S93" s="10">
        <v>3</v>
      </c>
      <c r="T93" s="10">
        <f t="shared" si="18"/>
        <v>460</v>
      </c>
      <c r="U93" s="10">
        <f t="shared" si="19"/>
        <v>0</v>
      </c>
      <c r="V93" s="10">
        <f t="shared" si="20"/>
        <v>26</v>
      </c>
      <c r="W93" s="10">
        <f t="shared" si="21"/>
        <v>0</v>
      </c>
      <c r="X93" s="10">
        <f t="shared" si="22"/>
        <v>3021.4</v>
      </c>
      <c r="Y93" s="10">
        <f t="shared" si="23"/>
        <v>0</v>
      </c>
      <c r="Z93" s="10">
        <f t="shared" si="24"/>
        <v>6290.7</v>
      </c>
      <c r="AA93" s="10">
        <f t="shared" si="25"/>
        <v>0</v>
      </c>
      <c r="AB93" s="10">
        <f t="shared" si="26"/>
        <v>14682.4</v>
      </c>
      <c r="AC93" s="10">
        <f t="shared" si="27"/>
        <v>0</v>
      </c>
      <c r="AD93" s="10">
        <f t="shared" si="28"/>
        <v>218.5</v>
      </c>
      <c r="AE93" s="10">
        <f t="shared" si="29"/>
        <v>0</v>
      </c>
      <c r="AF93" s="10">
        <f t="shared" si="30"/>
        <v>7091.3</v>
      </c>
      <c r="AG93" s="10">
        <f t="shared" si="31"/>
        <v>0</v>
      </c>
      <c r="AH93" s="16">
        <f t="shared" si="32"/>
        <v>4541.47</v>
      </c>
      <c r="AI93" s="16">
        <f t="shared" si="33"/>
        <v>0</v>
      </c>
    </row>
    <row r="94" spans="1:35" s="8" customFormat="1" x14ac:dyDescent="0.3">
      <c r="A94">
        <v>42</v>
      </c>
      <c r="B94">
        <v>1</v>
      </c>
      <c r="C94" s="7">
        <v>239.14285714285711</v>
      </c>
      <c r="D94" s="7">
        <v>0</v>
      </c>
      <c r="E94" s="7"/>
      <c r="F94" s="7"/>
      <c r="G94" s="7">
        <v>115.3336697504906</v>
      </c>
      <c r="H94" s="7">
        <v>0</v>
      </c>
      <c r="I94" s="7">
        <v>278.86435331230291</v>
      </c>
      <c r="J94" s="7">
        <v>0</v>
      </c>
      <c r="K94" s="7">
        <v>111.9435483870968</v>
      </c>
      <c r="L94" s="7">
        <v>0</v>
      </c>
      <c r="M94" s="7"/>
      <c r="N94" s="7"/>
      <c r="O94" s="7"/>
      <c r="P94" s="7"/>
      <c r="Q94"/>
      <c r="R94" s="10">
        <v>42</v>
      </c>
      <c r="S94" s="10">
        <v>1</v>
      </c>
      <c r="T94" s="10">
        <f t="shared" si="18"/>
        <v>239.14285714285711</v>
      </c>
      <c r="U94" s="10">
        <f t="shared" si="19"/>
        <v>0</v>
      </c>
      <c r="V94" s="10">
        <f t="shared" si="20"/>
        <v>0</v>
      </c>
      <c r="W94" s="10">
        <f t="shared" si="21"/>
        <v>0</v>
      </c>
      <c r="X94" s="10">
        <f t="shared" si="22"/>
        <v>115.3336697504906</v>
      </c>
      <c r="Y94" s="10">
        <f t="shared" si="23"/>
        <v>0</v>
      </c>
      <c r="Z94" s="10">
        <f t="shared" si="24"/>
        <v>278.86435331230291</v>
      </c>
      <c r="AA94" s="10">
        <f t="shared" si="25"/>
        <v>0</v>
      </c>
      <c r="AB94" s="10">
        <f t="shared" si="26"/>
        <v>111.9435483870968</v>
      </c>
      <c r="AC94" s="10">
        <f t="shared" si="27"/>
        <v>0</v>
      </c>
      <c r="AD94" s="10">
        <f t="shared" si="28"/>
        <v>0</v>
      </c>
      <c r="AE94" s="10">
        <f t="shared" si="29"/>
        <v>0</v>
      </c>
      <c r="AF94" s="10">
        <f t="shared" si="30"/>
        <v>0</v>
      </c>
      <c r="AG94" s="10">
        <f t="shared" si="31"/>
        <v>0</v>
      </c>
      <c r="AH94" s="16">
        <f t="shared" si="32"/>
        <v>186.32</v>
      </c>
      <c r="AI94" s="16">
        <f t="shared" si="33"/>
        <v>0</v>
      </c>
    </row>
    <row r="95" spans="1:35" s="8" customFormat="1" x14ac:dyDescent="0.3">
      <c r="A95">
        <v>42</v>
      </c>
      <c r="B95">
        <v>3</v>
      </c>
      <c r="C95" s="7">
        <v>12808.96625251847</v>
      </c>
      <c r="D95" s="7">
        <v>0</v>
      </c>
      <c r="E95" s="7">
        <v>8928.4631348989624</v>
      </c>
      <c r="F95" s="7">
        <v>0</v>
      </c>
      <c r="G95" s="7">
        <v>12404.127224489341</v>
      </c>
      <c r="H95" s="7">
        <v>0</v>
      </c>
      <c r="I95" s="7">
        <v>11585.51728883537</v>
      </c>
      <c r="J95" s="7">
        <v>0</v>
      </c>
      <c r="K95" s="7">
        <v>3559.2259387819499</v>
      </c>
      <c r="L95" s="7">
        <v>0</v>
      </c>
      <c r="M95" s="7">
        <v>7964.3925759280082</v>
      </c>
      <c r="N95" s="7">
        <v>0</v>
      </c>
      <c r="O95" s="7">
        <v>13271.982287449389</v>
      </c>
      <c r="P95" s="7">
        <v>0</v>
      </c>
      <c r="Q95"/>
      <c r="R95" s="10">
        <v>42</v>
      </c>
      <c r="S95" s="10">
        <v>3</v>
      </c>
      <c r="T95" s="10">
        <f t="shared" si="18"/>
        <v>12808.96625251847</v>
      </c>
      <c r="U95" s="10">
        <f t="shared" si="19"/>
        <v>0</v>
      </c>
      <c r="V95" s="10">
        <f t="shared" si="20"/>
        <v>8928.4631348989624</v>
      </c>
      <c r="W95" s="10">
        <f t="shared" si="21"/>
        <v>0</v>
      </c>
      <c r="X95" s="10">
        <f t="shared" si="22"/>
        <v>12404.127224489341</v>
      </c>
      <c r="Y95" s="10">
        <f t="shared" si="23"/>
        <v>0</v>
      </c>
      <c r="Z95" s="10">
        <f t="shared" si="24"/>
        <v>11585.51728883537</v>
      </c>
      <c r="AA95" s="10">
        <f t="shared" si="25"/>
        <v>0</v>
      </c>
      <c r="AB95" s="10">
        <f t="shared" si="26"/>
        <v>3559.2259387819499</v>
      </c>
      <c r="AC95" s="10">
        <f t="shared" si="27"/>
        <v>0</v>
      </c>
      <c r="AD95" s="10">
        <f t="shared" si="28"/>
        <v>7964.3925759280082</v>
      </c>
      <c r="AE95" s="10">
        <f t="shared" si="29"/>
        <v>0</v>
      </c>
      <c r="AF95" s="10">
        <f t="shared" si="30"/>
        <v>13271.982287449389</v>
      </c>
      <c r="AG95" s="10">
        <f t="shared" si="31"/>
        <v>0</v>
      </c>
      <c r="AH95" s="16">
        <f t="shared" si="32"/>
        <v>10074.67</v>
      </c>
      <c r="AI95" s="16">
        <f t="shared" si="33"/>
        <v>0</v>
      </c>
    </row>
    <row r="96" spans="1:35" s="8" customFormat="1" x14ac:dyDescent="0.3">
      <c r="A96">
        <v>45</v>
      </c>
      <c r="B96">
        <v>1</v>
      </c>
      <c r="C96" s="7">
        <v>3972.5875635352372</v>
      </c>
      <c r="D96" s="7">
        <v>0</v>
      </c>
      <c r="E96" s="7">
        <v>562</v>
      </c>
      <c r="F96" s="7">
        <v>0</v>
      </c>
      <c r="G96" s="7">
        <v>404.59843590615441</v>
      </c>
      <c r="H96" s="7">
        <v>0</v>
      </c>
      <c r="I96" s="7">
        <v>1526.327482781604</v>
      </c>
      <c r="J96" s="7">
        <v>0</v>
      </c>
      <c r="K96" s="7">
        <v>115.6848701880036</v>
      </c>
      <c r="L96" s="7">
        <v>0</v>
      </c>
      <c r="M96" s="7">
        <v>1333.715765765766</v>
      </c>
      <c r="N96" s="7">
        <v>0</v>
      </c>
      <c r="O96" s="7">
        <v>728.14385150812063</v>
      </c>
      <c r="P96" s="7">
        <v>0</v>
      </c>
      <c r="Q96"/>
      <c r="R96" s="10">
        <v>45</v>
      </c>
      <c r="S96" s="10">
        <v>1</v>
      </c>
      <c r="T96" s="10">
        <f t="shared" si="18"/>
        <v>3972.5875635352372</v>
      </c>
      <c r="U96" s="10">
        <f t="shared" si="19"/>
        <v>0</v>
      </c>
      <c r="V96" s="10">
        <f t="shared" si="20"/>
        <v>562</v>
      </c>
      <c r="W96" s="10">
        <f t="shared" si="21"/>
        <v>0</v>
      </c>
      <c r="X96" s="10">
        <f t="shared" si="22"/>
        <v>404.59843590615441</v>
      </c>
      <c r="Y96" s="10">
        <f t="shared" si="23"/>
        <v>0</v>
      </c>
      <c r="Z96" s="10">
        <f t="shared" si="24"/>
        <v>1526.327482781604</v>
      </c>
      <c r="AA96" s="10">
        <f t="shared" si="25"/>
        <v>0</v>
      </c>
      <c r="AB96" s="10">
        <f t="shared" si="26"/>
        <v>115.6848701880036</v>
      </c>
      <c r="AC96" s="10">
        <f t="shared" si="27"/>
        <v>0</v>
      </c>
      <c r="AD96" s="10">
        <f t="shared" si="28"/>
        <v>1333.715765765766</v>
      </c>
      <c r="AE96" s="10">
        <f t="shared" si="29"/>
        <v>0</v>
      </c>
      <c r="AF96" s="10">
        <f t="shared" si="30"/>
        <v>728.14385150812063</v>
      </c>
      <c r="AG96" s="10">
        <f t="shared" si="31"/>
        <v>0</v>
      </c>
      <c r="AH96" s="16">
        <f t="shared" si="32"/>
        <v>1234.72</v>
      </c>
      <c r="AI96" s="16">
        <f t="shared" si="33"/>
        <v>0</v>
      </c>
    </row>
    <row r="97" spans="1:70" s="8" customFormat="1" x14ac:dyDescent="0.3">
      <c r="A97">
        <v>45</v>
      </c>
      <c r="B97">
        <v>3</v>
      </c>
      <c r="C97" s="7">
        <v>3686.7355385149831</v>
      </c>
      <c r="D97" s="7">
        <v>0</v>
      </c>
      <c r="E97" s="7">
        <v>4673.7536717144812</v>
      </c>
      <c r="F97" s="7">
        <v>0</v>
      </c>
      <c r="G97" s="7">
        <v>1588.789975844164</v>
      </c>
      <c r="H97" s="7">
        <v>0</v>
      </c>
      <c r="I97" s="7">
        <v>909.5323499832383</v>
      </c>
      <c r="J97" s="7">
        <v>0</v>
      </c>
      <c r="K97" s="7">
        <v>1621.4954926950579</v>
      </c>
      <c r="L97" s="7">
        <v>0</v>
      </c>
      <c r="M97" s="7">
        <v>1440.526315789474</v>
      </c>
      <c r="N97" s="7">
        <v>0</v>
      </c>
      <c r="O97" s="7">
        <v>1058.3592343409459</v>
      </c>
      <c r="P97" s="7">
        <v>0</v>
      </c>
      <c r="Q97"/>
      <c r="R97" s="10">
        <v>45</v>
      </c>
      <c r="S97" s="10">
        <v>3</v>
      </c>
      <c r="T97" s="10">
        <f t="shared" si="18"/>
        <v>3686.7355385149831</v>
      </c>
      <c r="U97" s="10">
        <f t="shared" si="19"/>
        <v>0</v>
      </c>
      <c r="V97" s="10">
        <f t="shared" si="20"/>
        <v>4673.7536717144812</v>
      </c>
      <c r="W97" s="10">
        <f t="shared" si="21"/>
        <v>0</v>
      </c>
      <c r="X97" s="10">
        <f t="shared" si="22"/>
        <v>1588.789975844164</v>
      </c>
      <c r="Y97" s="10">
        <f t="shared" si="23"/>
        <v>0</v>
      </c>
      <c r="Z97" s="10">
        <f t="shared" si="24"/>
        <v>909.5323499832383</v>
      </c>
      <c r="AA97" s="10">
        <f t="shared" si="25"/>
        <v>0</v>
      </c>
      <c r="AB97" s="10">
        <f t="shared" si="26"/>
        <v>1621.4954926950579</v>
      </c>
      <c r="AC97" s="10">
        <f t="shared" si="27"/>
        <v>0</v>
      </c>
      <c r="AD97" s="10">
        <f t="shared" si="28"/>
        <v>1440.526315789474</v>
      </c>
      <c r="AE97" s="10">
        <f t="shared" si="29"/>
        <v>0</v>
      </c>
      <c r="AF97" s="10">
        <f t="shared" si="30"/>
        <v>1058.3592343409459</v>
      </c>
      <c r="AG97" s="10">
        <f t="shared" si="31"/>
        <v>0</v>
      </c>
      <c r="AH97" s="16">
        <f t="shared" si="32"/>
        <v>2139.88</v>
      </c>
      <c r="AI97" s="16">
        <f t="shared" si="33"/>
        <v>0</v>
      </c>
    </row>
    <row r="98" spans="1:70" s="8" customFormat="1" x14ac:dyDescent="0.3">
      <c r="A98">
        <v>53</v>
      </c>
      <c r="B98">
        <v>1</v>
      </c>
      <c r="C98" s="7">
        <v>6504.3638672438674</v>
      </c>
      <c r="D98" s="7">
        <v>0</v>
      </c>
      <c r="E98" s="7">
        <v>2758.5611301442941</v>
      </c>
      <c r="F98" s="7">
        <v>0</v>
      </c>
      <c r="G98" s="7">
        <v>5703.7812019122284</v>
      </c>
      <c r="H98" s="7">
        <v>0</v>
      </c>
      <c r="I98" s="7">
        <v>5396.5897242567862</v>
      </c>
      <c r="J98" s="7">
        <v>0</v>
      </c>
      <c r="K98" s="7">
        <v>1232.932330827068</v>
      </c>
      <c r="L98" s="7">
        <v>0</v>
      </c>
      <c r="M98" s="7">
        <v>3313.5510597302509</v>
      </c>
      <c r="N98" s="7">
        <v>0</v>
      </c>
      <c r="O98" s="7">
        <v>2336.494917904613</v>
      </c>
      <c r="P98" s="7">
        <v>0</v>
      </c>
      <c r="Q98"/>
      <c r="R98" s="10">
        <v>53</v>
      </c>
      <c r="S98" s="10">
        <v>1</v>
      </c>
      <c r="T98" s="10">
        <f t="shared" si="18"/>
        <v>6504.3638672438674</v>
      </c>
      <c r="U98" s="10">
        <f t="shared" si="19"/>
        <v>0</v>
      </c>
      <c r="V98" s="10">
        <f t="shared" si="20"/>
        <v>2758.5611301442941</v>
      </c>
      <c r="W98" s="10">
        <f t="shared" si="21"/>
        <v>0</v>
      </c>
      <c r="X98" s="10">
        <f t="shared" si="22"/>
        <v>5703.7812019122284</v>
      </c>
      <c r="Y98" s="10">
        <f t="shared" si="23"/>
        <v>0</v>
      </c>
      <c r="Z98" s="10">
        <f t="shared" si="24"/>
        <v>5396.5897242567862</v>
      </c>
      <c r="AA98" s="10">
        <f t="shared" si="25"/>
        <v>0</v>
      </c>
      <c r="AB98" s="10">
        <f t="shared" si="26"/>
        <v>1232.932330827068</v>
      </c>
      <c r="AC98" s="10">
        <f t="shared" si="27"/>
        <v>0</v>
      </c>
      <c r="AD98" s="10">
        <f t="shared" si="28"/>
        <v>3313.5510597302509</v>
      </c>
      <c r="AE98" s="10">
        <f t="shared" si="29"/>
        <v>0</v>
      </c>
      <c r="AF98" s="10">
        <f t="shared" si="30"/>
        <v>2336.494917904613</v>
      </c>
      <c r="AG98" s="10">
        <f t="shared" si="31"/>
        <v>0</v>
      </c>
      <c r="AH98" s="16">
        <f t="shared" si="32"/>
        <v>3892.32</v>
      </c>
      <c r="AI98" s="16">
        <f t="shared" si="33"/>
        <v>0</v>
      </c>
    </row>
    <row r="99" spans="1:70" s="8" customFormat="1" x14ac:dyDescent="0.3">
      <c r="A99">
        <v>53</v>
      </c>
      <c r="B99">
        <v>3</v>
      </c>
      <c r="C99" s="7">
        <v>9541.4380857817705</v>
      </c>
      <c r="D99" s="7">
        <v>0</v>
      </c>
      <c r="E99" s="7">
        <v>10274.270797698649</v>
      </c>
      <c r="F99" s="7">
        <v>0</v>
      </c>
      <c r="G99" s="7">
        <v>2429.569850260782</v>
      </c>
      <c r="H99" s="7">
        <v>0</v>
      </c>
      <c r="I99" s="7">
        <v>1736.0062080536909</v>
      </c>
      <c r="J99" s="7">
        <v>0</v>
      </c>
      <c r="K99" s="7">
        <v>3316.0310148232611</v>
      </c>
      <c r="L99" s="7">
        <v>0</v>
      </c>
      <c r="M99" s="7">
        <v>5458.4790002256823</v>
      </c>
      <c r="N99" s="7">
        <v>0</v>
      </c>
      <c r="O99" s="7">
        <v>5752.3154362416108</v>
      </c>
      <c r="P99" s="7">
        <v>0</v>
      </c>
      <c r="Q99"/>
      <c r="R99" s="10">
        <v>53</v>
      </c>
      <c r="S99" s="10">
        <v>3</v>
      </c>
      <c r="T99" s="10">
        <f t="shared" si="18"/>
        <v>9541.4380857817705</v>
      </c>
      <c r="U99" s="10">
        <f t="shared" si="19"/>
        <v>0</v>
      </c>
      <c r="V99" s="10">
        <f t="shared" si="20"/>
        <v>10274.270797698649</v>
      </c>
      <c r="W99" s="10">
        <f t="shared" si="21"/>
        <v>0</v>
      </c>
      <c r="X99" s="10">
        <f t="shared" si="22"/>
        <v>2429.569850260782</v>
      </c>
      <c r="Y99" s="10">
        <f t="shared" si="23"/>
        <v>0</v>
      </c>
      <c r="Z99" s="10">
        <f t="shared" si="24"/>
        <v>1736.0062080536909</v>
      </c>
      <c r="AA99" s="10">
        <f t="shared" si="25"/>
        <v>0</v>
      </c>
      <c r="AB99" s="10">
        <f t="shared" si="26"/>
        <v>3316.0310148232611</v>
      </c>
      <c r="AC99" s="10">
        <f t="shared" si="27"/>
        <v>0</v>
      </c>
      <c r="AD99" s="10">
        <f t="shared" si="28"/>
        <v>5458.4790002256823</v>
      </c>
      <c r="AE99" s="10">
        <f t="shared" si="29"/>
        <v>0</v>
      </c>
      <c r="AF99" s="10">
        <f t="shared" si="30"/>
        <v>5752.3154362416108</v>
      </c>
      <c r="AG99" s="10">
        <f t="shared" si="31"/>
        <v>0</v>
      </c>
      <c r="AH99" s="16">
        <f t="shared" si="32"/>
        <v>5501.16</v>
      </c>
      <c r="AI99" s="16">
        <f t="shared" si="33"/>
        <v>0</v>
      </c>
    </row>
    <row r="100" spans="1:70" s="8" customFormat="1" x14ac:dyDescent="0.3">
      <c r="A100">
        <v>54</v>
      </c>
      <c r="B100">
        <v>1</v>
      </c>
      <c r="C100" s="7">
        <v>33.344661393969361</v>
      </c>
      <c r="D100" s="7">
        <v>0</v>
      </c>
      <c r="E100" s="7"/>
      <c r="F100" s="7"/>
      <c r="G100" s="7">
        <v>15.78695007414731</v>
      </c>
      <c r="H100" s="7">
        <v>0</v>
      </c>
      <c r="I100" s="7">
        <v>67.271790468012014</v>
      </c>
      <c r="J100" s="7">
        <v>0</v>
      </c>
      <c r="K100" s="7">
        <v>25.142857142857139</v>
      </c>
      <c r="L100" s="7">
        <v>0</v>
      </c>
      <c r="M100" s="7">
        <v>72.924603174603163</v>
      </c>
      <c r="N100" s="7">
        <v>0</v>
      </c>
      <c r="O100" s="7"/>
      <c r="P100" s="7"/>
      <c r="Q100"/>
      <c r="R100" s="10">
        <v>54</v>
      </c>
      <c r="S100" s="10">
        <v>1</v>
      </c>
      <c r="T100" s="10">
        <f t="shared" si="18"/>
        <v>33.344661393969361</v>
      </c>
      <c r="U100" s="10">
        <f t="shared" si="19"/>
        <v>0</v>
      </c>
      <c r="V100" s="10">
        <f t="shared" si="20"/>
        <v>0</v>
      </c>
      <c r="W100" s="10">
        <f t="shared" si="21"/>
        <v>0</v>
      </c>
      <c r="X100" s="10">
        <f t="shared" si="22"/>
        <v>15.78695007414731</v>
      </c>
      <c r="Y100" s="10">
        <f t="shared" si="23"/>
        <v>0</v>
      </c>
      <c r="Z100" s="10">
        <f t="shared" si="24"/>
        <v>67.271790468012014</v>
      </c>
      <c r="AA100" s="10">
        <f t="shared" si="25"/>
        <v>0</v>
      </c>
      <c r="AB100" s="10">
        <f t="shared" si="26"/>
        <v>25.142857142857139</v>
      </c>
      <c r="AC100" s="10">
        <f t="shared" si="27"/>
        <v>0</v>
      </c>
      <c r="AD100" s="10">
        <f t="shared" si="28"/>
        <v>72.924603174603163</v>
      </c>
      <c r="AE100" s="10">
        <f t="shared" si="29"/>
        <v>0</v>
      </c>
      <c r="AF100" s="10">
        <f t="shared" si="30"/>
        <v>0</v>
      </c>
      <c r="AG100" s="10">
        <f t="shared" si="31"/>
        <v>0</v>
      </c>
      <c r="AH100" s="16">
        <f t="shared" si="32"/>
        <v>42.89</v>
      </c>
      <c r="AI100" s="16">
        <f t="shared" si="33"/>
        <v>0</v>
      </c>
    </row>
    <row r="101" spans="1:70" s="8" customFormat="1" x14ac:dyDescent="0.3">
      <c r="A101">
        <v>54</v>
      </c>
      <c r="B101">
        <v>3</v>
      </c>
      <c r="C101" s="7">
        <v>663.79352768119816</v>
      </c>
      <c r="D101" s="7">
        <v>0</v>
      </c>
      <c r="E101" s="7">
        <v>120.0108108108108</v>
      </c>
      <c r="F101" s="7">
        <v>0</v>
      </c>
      <c r="G101" s="7">
        <v>5360.1192384769538</v>
      </c>
      <c r="H101" s="7">
        <v>0</v>
      </c>
      <c r="I101" s="7">
        <v>716.08724832214762</v>
      </c>
      <c r="J101" s="7">
        <v>0</v>
      </c>
      <c r="K101" s="7">
        <v>1792.005453157378</v>
      </c>
      <c r="L101" s="7">
        <v>0</v>
      </c>
      <c r="M101" s="7">
        <v>681.7</v>
      </c>
      <c r="N101" s="7">
        <v>0</v>
      </c>
      <c r="O101" s="7">
        <v>917.38797557538749</v>
      </c>
      <c r="P101" s="7">
        <v>0</v>
      </c>
      <c r="Q101"/>
      <c r="R101" s="10">
        <v>54</v>
      </c>
      <c r="S101" s="10">
        <v>3</v>
      </c>
      <c r="T101" s="10">
        <f t="shared" si="18"/>
        <v>663.79352768119816</v>
      </c>
      <c r="U101" s="10">
        <f t="shared" si="19"/>
        <v>0</v>
      </c>
      <c r="V101" s="10">
        <f t="shared" si="20"/>
        <v>120.0108108108108</v>
      </c>
      <c r="W101" s="10">
        <f t="shared" si="21"/>
        <v>0</v>
      </c>
      <c r="X101" s="10">
        <f t="shared" si="22"/>
        <v>5360.1192384769538</v>
      </c>
      <c r="Y101" s="10">
        <f t="shared" si="23"/>
        <v>0</v>
      </c>
      <c r="Z101" s="10">
        <f t="shared" si="24"/>
        <v>716.08724832214762</v>
      </c>
      <c r="AA101" s="10">
        <f t="shared" si="25"/>
        <v>0</v>
      </c>
      <c r="AB101" s="10">
        <f t="shared" si="26"/>
        <v>1792.005453157378</v>
      </c>
      <c r="AC101" s="10">
        <f t="shared" si="27"/>
        <v>0</v>
      </c>
      <c r="AD101" s="10">
        <f t="shared" si="28"/>
        <v>681.7</v>
      </c>
      <c r="AE101" s="10">
        <f t="shared" si="29"/>
        <v>0</v>
      </c>
      <c r="AF101" s="10">
        <f t="shared" si="30"/>
        <v>917.38797557538749</v>
      </c>
      <c r="AG101" s="10">
        <f t="shared" si="31"/>
        <v>0</v>
      </c>
      <c r="AH101" s="16">
        <f t="shared" si="32"/>
        <v>1464.44</v>
      </c>
      <c r="AI101" s="16">
        <f t="shared" si="33"/>
        <v>0</v>
      </c>
    </row>
    <row r="102" spans="1:70" s="8" customFormat="1" x14ac:dyDescent="0.3">
      <c r="A102">
        <v>56</v>
      </c>
      <c r="B102">
        <v>1</v>
      </c>
      <c r="C102" s="7">
        <v>4731.5044247787609</v>
      </c>
      <c r="D102" s="7">
        <v>0</v>
      </c>
      <c r="E102" s="7">
        <v>966.95155709342555</v>
      </c>
      <c r="F102" s="7">
        <v>0</v>
      </c>
      <c r="G102" s="7">
        <v>1468.5409198512</v>
      </c>
      <c r="H102" s="7">
        <v>0</v>
      </c>
      <c r="I102" s="7">
        <v>567.71161356628977</v>
      </c>
      <c r="J102" s="7">
        <v>0</v>
      </c>
      <c r="K102" s="7">
        <v>520.08153846153846</v>
      </c>
      <c r="L102" s="7">
        <v>0</v>
      </c>
      <c r="M102" s="7">
        <v>561.33333333333326</v>
      </c>
      <c r="N102" s="7">
        <v>0</v>
      </c>
      <c r="O102" s="7">
        <v>655.85981308411215</v>
      </c>
      <c r="P102" s="7">
        <v>0</v>
      </c>
      <c r="Q102"/>
      <c r="R102" s="10">
        <v>56</v>
      </c>
      <c r="S102" s="10">
        <v>1</v>
      </c>
      <c r="T102" s="10">
        <f t="shared" si="18"/>
        <v>4731.5044247787609</v>
      </c>
      <c r="U102" s="10">
        <f t="shared" si="19"/>
        <v>0</v>
      </c>
      <c r="V102" s="10">
        <f t="shared" si="20"/>
        <v>966.95155709342555</v>
      </c>
      <c r="W102" s="10">
        <f t="shared" si="21"/>
        <v>0</v>
      </c>
      <c r="X102" s="10">
        <f t="shared" si="22"/>
        <v>1468.5409198512</v>
      </c>
      <c r="Y102" s="10">
        <f t="shared" si="23"/>
        <v>0</v>
      </c>
      <c r="Z102" s="10">
        <f t="shared" si="24"/>
        <v>567.71161356628977</v>
      </c>
      <c r="AA102" s="10">
        <f t="shared" si="25"/>
        <v>0</v>
      </c>
      <c r="AB102" s="10">
        <f t="shared" si="26"/>
        <v>520.08153846153846</v>
      </c>
      <c r="AC102" s="10">
        <f t="shared" si="27"/>
        <v>0</v>
      </c>
      <c r="AD102" s="10">
        <f t="shared" si="28"/>
        <v>561.33333333333326</v>
      </c>
      <c r="AE102" s="10">
        <f t="shared" si="29"/>
        <v>0</v>
      </c>
      <c r="AF102" s="10">
        <f t="shared" si="30"/>
        <v>655.85981308411215</v>
      </c>
      <c r="AG102" s="10">
        <f t="shared" si="31"/>
        <v>0</v>
      </c>
      <c r="AH102" s="16">
        <f t="shared" si="32"/>
        <v>1353.14</v>
      </c>
      <c r="AI102" s="16">
        <f t="shared" si="33"/>
        <v>0</v>
      </c>
    </row>
    <row r="103" spans="1:70" s="8" customFormat="1" x14ac:dyDescent="0.3">
      <c r="A103">
        <v>56</v>
      </c>
      <c r="B103">
        <v>3</v>
      </c>
      <c r="C103" s="7">
        <v>15271.189765458421</v>
      </c>
      <c r="D103" s="7">
        <v>0</v>
      </c>
      <c r="E103" s="7">
        <v>4331.5747061054226</v>
      </c>
      <c r="F103" s="7">
        <v>0</v>
      </c>
      <c r="G103" s="7">
        <v>2880.290852623596</v>
      </c>
      <c r="H103" s="7">
        <v>0</v>
      </c>
      <c r="I103" s="7">
        <v>1387.8400584353431</v>
      </c>
      <c r="J103" s="7">
        <v>0</v>
      </c>
      <c r="K103" s="7">
        <v>3709.9100131752311</v>
      </c>
      <c r="L103" s="7">
        <v>0</v>
      </c>
      <c r="M103" s="7">
        <v>3378.5976963350781</v>
      </c>
      <c r="N103" s="7">
        <v>0</v>
      </c>
      <c r="O103" s="7">
        <v>3146.142673048601</v>
      </c>
      <c r="P103" s="7">
        <v>0</v>
      </c>
      <c r="Q103"/>
      <c r="R103" s="10">
        <v>56</v>
      </c>
      <c r="S103" s="10">
        <v>3</v>
      </c>
      <c r="T103" s="10">
        <f t="shared" si="18"/>
        <v>15271.189765458421</v>
      </c>
      <c r="U103" s="10">
        <f t="shared" si="19"/>
        <v>0</v>
      </c>
      <c r="V103" s="10">
        <f t="shared" si="20"/>
        <v>4331.5747061054226</v>
      </c>
      <c r="W103" s="10">
        <f t="shared" si="21"/>
        <v>0</v>
      </c>
      <c r="X103" s="10">
        <f t="shared" si="22"/>
        <v>2880.290852623596</v>
      </c>
      <c r="Y103" s="10">
        <f t="shared" si="23"/>
        <v>0</v>
      </c>
      <c r="Z103" s="10">
        <f t="shared" si="24"/>
        <v>1387.8400584353431</v>
      </c>
      <c r="AA103" s="10">
        <f t="shared" si="25"/>
        <v>0</v>
      </c>
      <c r="AB103" s="10">
        <f t="shared" si="26"/>
        <v>3709.9100131752311</v>
      </c>
      <c r="AC103" s="10">
        <f t="shared" si="27"/>
        <v>0</v>
      </c>
      <c r="AD103" s="10">
        <f t="shared" si="28"/>
        <v>3378.5976963350781</v>
      </c>
      <c r="AE103" s="10">
        <f t="shared" si="29"/>
        <v>0</v>
      </c>
      <c r="AF103" s="10">
        <f t="shared" si="30"/>
        <v>3146.142673048601</v>
      </c>
      <c r="AG103" s="10">
        <f t="shared" si="31"/>
        <v>0</v>
      </c>
      <c r="AH103" s="16">
        <f t="shared" si="32"/>
        <v>4872.22</v>
      </c>
      <c r="AI103" s="16">
        <f t="shared" si="33"/>
        <v>0</v>
      </c>
    </row>
    <row r="104" spans="1:70" s="8" customFormat="1" x14ac:dyDescent="0.3">
      <c r="A104">
        <v>57</v>
      </c>
      <c r="B104">
        <v>2</v>
      </c>
      <c r="C104" s="7">
        <v>34</v>
      </c>
      <c r="D104" s="7">
        <v>0</v>
      </c>
      <c r="E104" s="7">
        <v>18</v>
      </c>
      <c r="F104" s="7">
        <v>0</v>
      </c>
      <c r="G104" s="7">
        <v>9</v>
      </c>
      <c r="H104" s="7">
        <v>0</v>
      </c>
      <c r="I104" s="7"/>
      <c r="J104" s="7"/>
      <c r="K104" s="7"/>
      <c r="L104" s="7"/>
      <c r="M104" s="7"/>
      <c r="N104" s="7"/>
      <c r="O104" s="7"/>
      <c r="P104" s="7"/>
      <c r="Q104"/>
      <c r="R104" s="10">
        <v>57</v>
      </c>
      <c r="S104" s="10">
        <v>2</v>
      </c>
      <c r="T104" s="10">
        <f t="shared" si="18"/>
        <v>34</v>
      </c>
      <c r="U104" s="10">
        <f t="shared" si="19"/>
        <v>0</v>
      </c>
      <c r="V104" s="10">
        <f t="shared" si="20"/>
        <v>18</v>
      </c>
      <c r="W104" s="10">
        <f t="shared" si="21"/>
        <v>0</v>
      </c>
      <c r="X104" s="10">
        <f t="shared" si="22"/>
        <v>9</v>
      </c>
      <c r="Y104" s="10">
        <f t="shared" si="23"/>
        <v>0</v>
      </c>
      <c r="Z104" s="10">
        <f t="shared" si="24"/>
        <v>0</v>
      </c>
      <c r="AA104" s="10">
        <f t="shared" si="25"/>
        <v>0</v>
      </c>
      <c r="AB104" s="10">
        <f t="shared" si="26"/>
        <v>0</v>
      </c>
      <c r="AC104" s="10">
        <f t="shared" si="27"/>
        <v>0</v>
      </c>
      <c r="AD104" s="10">
        <f t="shared" si="28"/>
        <v>0</v>
      </c>
      <c r="AE104" s="10">
        <f t="shared" si="29"/>
        <v>0</v>
      </c>
      <c r="AF104" s="10">
        <f t="shared" si="30"/>
        <v>0</v>
      </c>
      <c r="AG104" s="10">
        <f t="shared" si="31"/>
        <v>0</v>
      </c>
      <c r="AH104" s="16">
        <f t="shared" si="32"/>
        <v>20.329999999999998</v>
      </c>
      <c r="AI104" s="16">
        <f t="shared" si="33"/>
        <v>0</v>
      </c>
    </row>
    <row r="105" spans="1:70" x14ac:dyDescent="0.3">
      <c r="A105">
        <v>57</v>
      </c>
      <c r="B105">
        <v>3</v>
      </c>
      <c r="C105" s="7">
        <v>258</v>
      </c>
      <c r="D105" s="7">
        <v>0</v>
      </c>
      <c r="E105" s="7">
        <v>94</v>
      </c>
      <c r="F105" s="7">
        <v>0</v>
      </c>
      <c r="G105" s="7">
        <v>34</v>
      </c>
      <c r="H105" s="7">
        <v>0</v>
      </c>
      <c r="I105" s="7"/>
      <c r="J105" s="7"/>
      <c r="K105" s="7"/>
      <c r="L105" s="7"/>
      <c r="M105" s="7"/>
      <c r="N105" s="7"/>
      <c r="O105" s="7"/>
      <c r="P105" s="7"/>
      <c r="R105" s="10">
        <v>57</v>
      </c>
      <c r="S105" s="10">
        <v>3</v>
      </c>
      <c r="T105" s="10">
        <f t="shared" si="18"/>
        <v>258</v>
      </c>
      <c r="U105" s="10">
        <f t="shared" si="19"/>
        <v>0</v>
      </c>
      <c r="V105" s="10">
        <f t="shared" si="20"/>
        <v>94</v>
      </c>
      <c r="W105" s="10">
        <f t="shared" si="21"/>
        <v>0</v>
      </c>
      <c r="X105" s="10">
        <f t="shared" si="22"/>
        <v>34</v>
      </c>
      <c r="Y105" s="10">
        <f t="shared" si="23"/>
        <v>0</v>
      </c>
      <c r="Z105" s="10">
        <f t="shared" si="24"/>
        <v>0</v>
      </c>
      <c r="AA105" s="10">
        <f t="shared" si="25"/>
        <v>0</v>
      </c>
      <c r="AB105" s="10">
        <f t="shared" si="26"/>
        <v>0</v>
      </c>
      <c r="AC105" s="10">
        <f t="shared" si="27"/>
        <v>0</v>
      </c>
      <c r="AD105" s="10">
        <f t="shared" si="28"/>
        <v>0</v>
      </c>
      <c r="AE105" s="10">
        <f t="shared" si="29"/>
        <v>0</v>
      </c>
      <c r="AF105" s="10">
        <f t="shared" si="30"/>
        <v>0</v>
      </c>
      <c r="AG105" s="10">
        <f t="shared" si="31"/>
        <v>0</v>
      </c>
      <c r="AH105" s="16">
        <f t="shared" si="32"/>
        <v>128.66999999999999</v>
      </c>
      <c r="AI105" s="16">
        <f t="shared" si="33"/>
        <v>0</v>
      </c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 spans="1:70" x14ac:dyDescent="0.3">
      <c r="A106">
        <v>64</v>
      </c>
      <c r="B106">
        <v>1</v>
      </c>
      <c r="C106" s="7">
        <v>47.932126696832583</v>
      </c>
      <c r="D106" s="7">
        <v>0</v>
      </c>
      <c r="E106" s="7">
        <v>9.8377037562012752</v>
      </c>
      <c r="F106" s="7">
        <v>0</v>
      </c>
      <c r="G106" s="7">
        <v>573.76548571428577</v>
      </c>
      <c r="H106" s="7">
        <v>0</v>
      </c>
      <c r="I106" s="7">
        <v>0</v>
      </c>
      <c r="J106" s="7">
        <v>0</v>
      </c>
      <c r="K106" s="7"/>
      <c r="L106" s="7"/>
      <c r="M106" s="7"/>
      <c r="N106" s="7"/>
      <c r="O106" s="7">
        <v>110.14905149051491</v>
      </c>
      <c r="P106" s="7">
        <v>0</v>
      </c>
      <c r="R106" s="8">
        <v>64</v>
      </c>
      <c r="S106" s="8">
        <v>1</v>
      </c>
      <c r="T106" s="10">
        <f t="shared" si="18"/>
        <v>47.932126696832583</v>
      </c>
      <c r="U106" s="10">
        <f t="shared" si="19"/>
        <v>0</v>
      </c>
      <c r="V106" s="10">
        <f t="shared" si="20"/>
        <v>9.8377037562012752</v>
      </c>
      <c r="W106" s="10">
        <f t="shared" si="21"/>
        <v>0</v>
      </c>
      <c r="X106" s="10">
        <f t="shared" si="22"/>
        <v>573.76548571428577</v>
      </c>
      <c r="Y106" s="10">
        <f t="shared" si="23"/>
        <v>0</v>
      </c>
      <c r="Z106" s="10">
        <f t="shared" si="24"/>
        <v>0</v>
      </c>
      <c r="AA106" s="10">
        <f t="shared" si="25"/>
        <v>0</v>
      </c>
      <c r="AB106" s="10">
        <f t="shared" si="26"/>
        <v>0</v>
      </c>
      <c r="AC106" s="10">
        <f t="shared" si="27"/>
        <v>0</v>
      </c>
      <c r="AD106" s="10">
        <f t="shared" si="28"/>
        <v>0</v>
      </c>
      <c r="AE106" s="10">
        <f t="shared" si="29"/>
        <v>0</v>
      </c>
      <c r="AF106" s="10">
        <f t="shared" si="30"/>
        <v>110.14905149051491</v>
      </c>
      <c r="AG106" s="10">
        <f t="shared" si="31"/>
        <v>0</v>
      </c>
      <c r="AH106" s="16">
        <f t="shared" si="32"/>
        <v>148.34</v>
      </c>
      <c r="AI106" s="16">
        <f t="shared" si="33"/>
        <v>0</v>
      </c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 spans="1:70" x14ac:dyDescent="0.3">
      <c r="A107" s="20">
        <v>64</v>
      </c>
      <c r="B107">
        <v>3</v>
      </c>
      <c r="C107" s="7">
        <v>348.92762549999998</v>
      </c>
      <c r="D107" s="7">
        <v>0</v>
      </c>
      <c r="E107" s="7">
        <v>575.86363640000002</v>
      </c>
      <c r="F107" s="7">
        <v>0</v>
      </c>
      <c r="G107" s="7">
        <v>16.25925926</v>
      </c>
      <c r="H107" s="7">
        <v>0</v>
      </c>
      <c r="I107" s="7">
        <v>8.0783898310000009</v>
      </c>
      <c r="J107" s="7">
        <v>0</v>
      </c>
      <c r="K107" s="7">
        <v>1506.083333</v>
      </c>
      <c r="L107" s="7">
        <v>0</v>
      </c>
      <c r="M107" s="7">
        <v>1141.3602940000001</v>
      </c>
      <c r="N107" s="7">
        <v>0</v>
      </c>
      <c r="O107" s="7">
        <v>54.537234040000001</v>
      </c>
      <c r="P107" s="7">
        <v>0</v>
      </c>
      <c r="R107" s="8">
        <v>64</v>
      </c>
      <c r="S107" s="8">
        <v>3</v>
      </c>
      <c r="T107" s="10">
        <f t="shared" si="18"/>
        <v>348.92762549999998</v>
      </c>
      <c r="U107" s="10">
        <f t="shared" si="19"/>
        <v>0</v>
      </c>
      <c r="V107" s="10">
        <f t="shared" si="20"/>
        <v>575.86363640000002</v>
      </c>
      <c r="W107" s="10">
        <f t="shared" si="21"/>
        <v>0</v>
      </c>
      <c r="X107" s="10">
        <f t="shared" si="22"/>
        <v>16.25925926</v>
      </c>
      <c r="Y107" s="10">
        <f t="shared" si="23"/>
        <v>0</v>
      </c>
      <c r="Z107" s="10">
        <f t="shared" si="24"/>
        <v>8.0783898310000009</v>
      </c>
      <c r="AA107" s="10">
        <f t="shared" si="25"/>
        <v>0</v>
      </c>
      <c r="AB107" s="10">
        <f t="shared" si="26"/>
        <v>1506.083333</v>
      </c>
      <c r="AC107" s="10">
        <f t="shared" si="27"/>
        <v>0</v>
      </c>
      <c r="AD107" s="10">
        <f t="shared" si="28"/>
        <v>1141.3602940000001</v>
      </c>
      <c r="AE107" s="10">
        <f t="shared" si="29"/>
        <v>0</v>
      </c>
      <c r="AF107" s="10">
        <f t="shared" si="30"/>
        <v>54.537234040000001</v>
      </c>
      <c r="AG107" s="10">
        <f t="shared" si="31"/>
        <v>0</v>
      </c>
      <c r="AH107" s="16">
        <f t="shared" si="32"/>
        <v>521.59</v>
      </c>
      <c r="AI107" s="16">
        <f t="shared" si="33"/>
        <v>0</v>
      </c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 spans="1:70" x14ac:dyDescent="0.3"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 spans="1:70" x14ac:dyDescent="0.3"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 spans="1:70" x14ac:dyDescent="0.3"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 spans="1:70" x14ac:dyDescent="0.3"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 spans="1:70" x14ac:dyDescent="0.3"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 spans="17:70" x14ac:dyDescent="0.3"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 spans="17:70" x14ac:dyDescent="0.3"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</row>
    <row r="115" spans="17:70" x14ac:dyDescent="0.3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 spans="17:70" x14ac:dyDescent="0.3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 spans="17:70" x14ac:dyDescent="0.3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 spans="17:70" x14ac:dyDescent="0.3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 spans="17:70" x14ac:dyDescent="0.3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 spans="17:70" x14ac:dyDescent="0.3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 spans="17:70" x14ac:dyDescent="0.3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 spans="17:70" x14ac:dyDescent="0.3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 spans="17:70" x14ac:dyDescent="0.3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 spans="17:70" x14ac:dyDescent="0.3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 spans="17:70" x14ac:dyDescent="0.3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 spans="17:70" x14ac:dyDescent="0.3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 spans="17:70" x14ac:dyDescent="0.3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 spans="17:70" x14ac:dyDescent="0.3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 spans="17:70" x14ac:dyDescent="0.3"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 spans="17:70" x14ac:dyDescent="0.3"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 spans="17:70" x14ac:dyDescent="0.3"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 spans="17:70" x14ac:dyDescent="0.3"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 spans="17:70" x14ac:dyDescent="0.3"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 spans="17:70" x14ac:dyDescent="0.3"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 spans="17:70" x14ac:dyDescent="0.3"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 spans="17:70" x14ac:dyDescent="0.3"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 spans="17:70" x14ac:dyDescent="0.3"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 spans="17:70" x14ac:dyDescent="0.3"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 spans="17:70" x14ac:dyDescent="0.3"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 spans="17:70" x14ac:dyDescent="0.3"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 spans="17:70" x14ac:dyDescent="0.3"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 spans="17:70" x14ac:dyDescent="0.3"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 spans="17:70" x14ac:dyDescent="0.3"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 spans="17:70" x14ac:dyDescent="0.3"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 spans="17:70" x14ac:dyDescent="0.3"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 spans="17:70" x14ac:dyDescent="0.3"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 spans="17:70" x14ac:dyDescent="0.3"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 spans="17:70" x14ac:dyDescent="0.3"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 spans="17:70" x14ac:dyDescent="0.3"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 spans="17:70" x14ac:dyDescent="0.3"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 spans="17:70" x14ac:dyDescent="0.3"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 spans="17:70" x14ac:dyDescent="0.3"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 spans="17:70" x14ac:dyDescent="0.3"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 spans="17:70" x14ac:dyDescent="0.3"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 spans="17:70" x14ac:dyDescent="0.3"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 spans="17:70" x14ac:dyDescent="0.3"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 spans="17:70" x14ac:dyDescent="0.3"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 spans="17:70" x14ac:dyDescent="0.3"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</row>
    <row r="159" spans="17:70" x14ac:dyDescent="0.3"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</row>
    <row r="160" spans="17:70" x14ac:dyDescent="0.3"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</row>
    <row r="161" spans="17:70" x14ac:dyDescent="0.3"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</row>
    <row r="162" spans="17:70" x14ac:dyDescent="0.3"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</row>
    <row r="163" spans="17:70" x14ac:dyDescent="0.3"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</row>
    <row r="164" spans="17:70" x14ac:dyDescent="0.3"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</row>
    <row r="165" spans="17:70" x14ac:dyDescent="0.3"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</row>
    <row r="166" spans="17:70" x14ac:dyDescent="0.3"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</row>
    <row r="167" spans="17:70" x14ac:dyDescent="0.3"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</row>
    <row r="168" spans="17:70" x14ac:dyDescent="0.3"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</row>
    <row r="169" spans="17:70" x14ac:dyDescent="0.3"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</row>
    <row r="170" spans="17:70" x14ac:dyDescent="0.3"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 spans="17:70" x14ac:dyDescent="0.3"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 spans="17:70" x14ac:dyDescent="0.3"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 spans="17:70" x14ac:dyDescent="0.3"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 spans="17:70" x14ac:dyDescent="0.3"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 spans="17:70" x14ac:dyDescent="0.3"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 spans="17:70" x14ac:dyDescent="0.3"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</row>
    <row r="177" spans="17:70" x14ac:dyDescent="0.3"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</row>
    <row r="178" spans="17:70" x14ac:dyDescent="0.3"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</row>
    <row r="179" spans="17:70" x14ac:dyDescent="0.3"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</row>
    <row r="180" spans="17:70" x14ac:dyDescent="0.3"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</row>
    <row r="181" spans="17:70" x14ac:dyDescent="0.3"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</row>
    <row r="182" spans="17:70" x14ac:dyDescent="0.3"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</row>
    <row r="183" spans="17:70" x14ac:dyDescent="0.3"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</row>
    <row r="184" spans="17:70" x14ac:dyDescent="0.3"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</row>
    <row r="185" spans="17:70" x14ac:dyDescent="0.3"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</row>
    <row r="186" spans="17:70" x14ac:dyDescent="0.3"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</row>
    <row r="187" spans="17:70" x14ac:dyDescent="0.3"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</row>
    <row r="188" spans="17:70" x14ac:dyDescent="0.3"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 spans="17:70" x14ac:dyDescent="0.3"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 spans="17:70" x14ac:dyDescent="0.3"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 spans="17:70" x14ac:dyDescent="0.3"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 spans="17:70" x14ac:dyDescent="0.3"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 spans="17:70" x14ac:dyDescent="0.3"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 spans="17:70" x14ac:dyDescent="0.3"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 spans="17:70" x14ac:dyDescent="0.3"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 spans="17:70" x14ac:dyDescent="0.3"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  <row r="197" spans="17:70" x14ac:dyDescent="0.3"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</row>
    <row r="198" spans="17:70" x14ac:dyDescent="0.3"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</row>
    <row r="199" spans="17:70" x14ac:dyDescent="0.3"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</row>
    <row r="200" spans="17:70" x14ac:dyDescent="0.3"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</row>
    <row r="201" spans="17:70" x14ac:dyDescent="0.3"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</row>
    <row r="202" spans="17:70" x14ac:dyDescent="0.3"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</row>
    <row r="203" spans="17:70" x14ac:dyDescent="0.3"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</row>
    <row r="204" spans="17:70" x14ac:dyDescent="0.3"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</row>
    <row r="205" spans="17:70" x14ac:dyDescent="0.3"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</row>
    <row r="206" spans="17:70" x14ac:dyDescent="0.3"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</row>
    <row r="207" spans="17:70" x14ac:dyDescent="0.3"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 spans="17:70" x14ac:dyDescent="0.3"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 spans="17:70" x14ac:dyDescent="0.3"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 spans="17:70" x14ac:dyDescent="0.3"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</row>
    <row r="211" spans="17:70" x14ac:dyDescent="0.3"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</row>
    <row r="212" spans="17:70" x14ac:dyDescent="0.3"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</row>
    <row r="213" spans="17:70" x14ac:dyDescent="0.3"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</row>
    <row r="214" spans="17:70" x14ac:dyDescent="0.3"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</row>
    <row r="215" spans="17:70" x14ac:dyDescent="0.3"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</row>
    <row r="216" spans="17:70" x14ac:dyDescent="0.3"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</row>
    <row r="217" spans="17:70" x14ac:dyDescent="0.3"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</row>
    <row r="218" spans="17:70" x14ac:dyDescent="0.3"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</row>
    <row r="219" spans="17:70" x14ac:dyDescent="0.3"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</row>
    <row r="220" spans="17:70" x14ac:dyDescent="0.3"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</row>
    <row r="221" spans="17:70" x14ac:dyDescent="0.3"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</row>
    <row r="222" spans="17:70" x14ac:dyDescent="0.3"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</row>
    <row r="223" spans="17:70" x14ac:dyDescent="0.3"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</row>
    <row r="224" spans="17:70" x14ac:dyDescent="0.3"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</row>
    <row r="225" spans="17:70" x14ac:dyDescent="0.3"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</row>
    <row r="226" spans="17:70" x14ac:dyDescent="0.3"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</row>
    <row r="227" spans="17:70" x14ac:dyDescent="0.3"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</row>
    <row r="228" spans="17:70" x14ac:dyDescent="0.3"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</row>
    <row r="229" spans="17:70" x14ac:dyDescent="0.3"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 spans="17:70" x14ac:dyDescent="0.3"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 spans="17:70" x14ac:dyDescent="0.3"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 spans="17:70" x14ac:dyDescent="0.3"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 spans="17:70" x14ac:dyDescent="0.3"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</row>
    <row r="234" spans="17:70" x14ac:dyDescent="0.3"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 spans="17:70" x14ac:dyDescent="0.3"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</row>
    <row r="236" spans="17:70" x14ac:dyDescent="0.3"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</row>
    <row r="237" spans="17:70" x14ac:dyDescent="0.3"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</row>
    <row r="238" spans="17:70" x14ac:dyDescent="0.3"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</row>
    <row r="239" spans="17:70" x14ac:dyDescent="0.3"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</row>
    <row r="240" spans="17:70" x14ac:dyDescent="0.3"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</row>
    <row r="241" spans="17:70" x14ac:dyDescent="0.3"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</row>
    <row r="242" spans="17:70" x14ac:dyDescent="0.3"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</row>
    <row r="243" spans="17:70" x14ac:dyDescent="0.3"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</row>
    <row r="244" spans="17:70" x14ac:dyDescent="0.3"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 spans="17:70" x14ac:dyDescent="0.3"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</row>
    <row r="246" spans="17:70" x14ac:dyDescent="0.3"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</row>
    <row r="247" spans="17:70" x14ac:dyDescent="0.3"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</row>
    <row r="248" spans="17:70" x14ac:dyDescent="0.3"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</row>
    <row r="249" spans="17:70" x14ac:dyDescent="0.3"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</row>
    <row r="250" spans="17:70" x14ac:dyDescent="0.3"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</row>
    <row r="251" spans="17:70" x14ac:dyDescent="0.3"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</row>
    <row r="252" spans="17:70" x14ac:dyDescent="0.3"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 spans="17:70" x14ac:dyDescent="0.3"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 spans="17:70" x14ac:dyDescent="0.3"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</row>
    <row r="255" spans="17:70" x14ac:dyDescent="0.3"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</row>
    <row r="256" spans="17:70" x14ac:dyDescent="0.3"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</row>
    <row r="257" spans="17:70" x14ac:dyDescent="0.3"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</row>
    <row r="258" spans="17:70" x14ac:dyDescent="0.3"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 spans="17:70" x14ac:dyDescent="0.3"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</row>
    <row r="260" spans="17:70" x14ac:dyDescent="0.3"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</row>
    <row r="261" spans="17:70" x14ac:dyDescent="0.3"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</row>
    <row r="262" spans="17:70" x14ac:dyDescent="0.3"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</row>
    <row r="263" spans="17:70" x14ac:dyDescent="0.3"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</row>
    <row r="264" spans="17:70" x14ac:dyDescent="0.3"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</row>
    <row r="265" spans="17:70" x14ac:dyDescent="0.3"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</row>
    <row r="266" spans="17:70" x14ac:dyDescent="0.3"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</row>
    <row r="267" spans="17:70" x14ac:dyDescent="0.3"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</row>
    <row r="268" spans="17:70" x14ac:dyDescent="0.3"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</row>
    <row r="269" spans="17:70" x14ac:dyDescent="0.3"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</row>
    <row r="270" spans="17:70" x14ac:dyDescent="0.3"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</row>
    <row r="271" spans="17:70" x14ac:dyDescent="0.3"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</row>
    <row r="272" spans="17:70" x14ac:dyDescent="0.3"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</row>
    <row r="273" spans="17:70" x14ac:dyDescent="0.3"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</row>
    <row r="274" spans="17:70" x14ac:dyDescent="0.3"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</row>
    <row r="275" spans="17:70" x14ac:dyDescent="0.3"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</row>
    <row r="276" spans="17:70" x14ac:dyDescent="0.3"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</row>
    <row r="277" spans="17:70" x14ac:dyDescent="0.3"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</row>
    <row r="278" spans="17:70" x14ac:dyDescent="0.3"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</row>
    <row r="279" spans="17:70" x14ac:dyDescent="0.3"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</row>
    <row r="280" spans="17:70" x14ac:dyDescent="0.3"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</row>
    <row r="281" spans="17:70" x14ac:dyDescent="0.3"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</row>
    <row r="282" spans="17:70" x14ac:dyDescent="0.3"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</row>
    <row r="283" spans="17:70" x14ac:dyDescent="0.3"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</row>
    <row r="284" spans="17:70" x14ac:dyDescent="0.3"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</row>
    <row r="285" spans="17:70" x14ac:dyDescent="0.3"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</row>
    <row r="286" spans="17:70" x14ac:dyDescent="0.3"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</row>
    <row r="287" spans="17:70" x14ac:dyDescent="0.3"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</row>
    <row r="288" spans="17:70" x14ac:dyDescent="0.3"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</row>
    <row r="289" spans="17:70" x14ac:dyDescent="0.3"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</row>
    <row r="290" spans="17:70" x14ac:dyDescent="0.3"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</row>
    <row r="291" spans="17:70" x14ac:dyDescent="0.3"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</row>
    <row r="292" spans="17:70" x14ac:dyDescent="0.3"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</row>
    <row r="293" spans="17:70" x14ac:dyDescent="0.3"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</row>
    <row r="294" spans="17:70" x14ac:dyDescent="0.3"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</row>
    <row r="295" spans="17:70" x14ac:dyDescent="0.3"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</row>
    <row r="296" spans="17:70" x14ac:dyDescent="0.3"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</row>
    <row r="297" spans="17:70" x14ac:dyDescent="0.3"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</row>
    <row r="298" spans="17:70" x14ac:dyDescent="0.3"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</row>
    <row r="299" spans="17:70" x14ac:dyDescent="0.3"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 spans="17:70" x14ac:dyDescent="0.3"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</row>
    <row r="301" spans="17:70" x14ac:dyDescent="0.3"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</row>
    <row r="302" spans="17:70" x14ac:dyDescent="0.3"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</row>
    <row r="303" spans="17:70" x14ac:dyDescent="0.3"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</row>
    <row r="304" spans="17:70" x14ac:dyDescent="0.3"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 spans="17:70" x14ac:dyDescent="0.3"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</row>
    <row r="306" spans="17:70" x14ac:dyDescent="0.3"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</row>
    <row r="307" spans="17:70" x14ac:dyDescent="0.3"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</row>
    <row r="308" spans="17:70" x14ac:dyDescent="0.3"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</row>
    <row r="309" spans="17:70" x14ac:dyDescent="0.3"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</row>
    <row r="310" spans="17:70" x14ac:dyDescent="0.3"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 spans="17:70" x14ac:dyDescent="0.3"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 spans="17:70" x14ac:dyDescent="0.3"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</row>
    <row r="313" spans="17:70" x14ac:dyDescent="0.3"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 spans="17:70" x14ac:dyDescent="0.3"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 spans="17:70" x14ac:dyDescent="0.3"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</row>
    <row r="316" spans="17:70" x14ac:dyDescent="0.3"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</row>
    <row r="317" spans="17:70" x14ac:dyDescent="0.3"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</row>
    <row r="318" spans="17:70" x14ac:dyDescent="0.3"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</row>
    <row r="319" spans="17:70" x14ac:dyDescent="0.3"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</row>
    <row r="320" spans="17:70" x14ac:dyDescent="0.3"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</row>
    <row r="321" spans="17:70" x14ac:dyDescent="0.3"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</row>
    <row r="322" spans="17:70" x14ac:dyDescent="0.3"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</row>
    <row r="323" spans="17:70" x14ac:dyDescent="0.3"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</row>
    <row r="324" spans="17:70" x14ac:dyDescent="0.3"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</row>
    <row r="325" spans="17:70" x14ac:dyDescent="0.3"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</row>
    <row r="326" spans="17:70" x14ac:dyDescent="0.3"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</row>
    <row r="327" spans="17:70" x14ac:dyDescent="0.3"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</row>
    <row r="328" spans="17:70" x14ac:dyDescent="0.3"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</row>
    <row r="329" spans="17:70" x14ac:dyDescent="0.3"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 spans="17:70" x14ac:dyDescent="0.3"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</row>
    <row r="331" spans="17:70" x14ac:dyDescent="0.3"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</row>
    <row r="332" spans="17:70" x14ac:dyDescent="0.3"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</row>
    <row r="333" spans="17:70" x14ac:dyDescent="0.3"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</row>
    <row r="334" spans="17:70" x14ac:dyDescent="0.3"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</row>
    <row r="335" spans="17:70" x14ac:dyDescent="0.3"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</row>
    <row r="336" spans="17:70" x14ac:dyDescent="0.3"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</row>
    <row r="337" spans="17:70" x14ac:dyDescent="0.3"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</row>
    <row r="338" spans="17:70" x14ac:dyDescent="0.3"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</row>
    <row r="339" spans="17:70" x14ac:dyDescent="0.3"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</row>
    <row r="340" spans="17:70" x14ac:dyDescent="0.3"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</row>
    <row r="341" spans="17:70" x14ac:dyDescent="0.3"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</row>
    <row r="342" spans="17:70" x14ac:dyDescent="0.3"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</row>
    <row r="343" spans="17:70" x14ac:dyDescent="0.3"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</row>
    <row r="344" spans="17:70" x14ac:dyDescent="0.3"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</row>
    <row r="345" spans="17:70" x14ac:dyDescent="0.3"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</row>
    <row r="346" spans="17:70" x14ac:dyDescent="0.3"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</row>
    <row r="347" spans="17:70" x14ac:dyDescent="0.3"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</row>
    <row r="348" spans="17:70" x14ac:dyDescent="0.3"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</row>
    <row r="349" spans="17:70" x14ac:dyDescent="0.3"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</row>
    <row r="350" spans="17:70" x14ac:dyDescent="0.3"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</row>
    <row r="351" spans="17:70" x14ac:dyDescent="0.3"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</row>
    <row r="352" spans="17:70" x14ac:dyDescent="0.3"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</row>
    <row r="353" spans="17:70" x14ac:dyDescent="0.3"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</row>
    <row r="354" spans="17:70" x14ac:dyDescent="0.3"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</row>
    <row r="355" spans="17:70" x14ac:dyDescent="0.3"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</row>
    <row r="356" spans="17:70" x14ac:dyDescent="0.3"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 spans="17:70" x14ac:dyDescent="0.3"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</row>
    <row r="358" spans="17:70" x14ac:dyDescent="0.3"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</row>
    <row r="359" spans="17:70" x14ac:dyDescent="0.3"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</row>
    <row r="360" spans="17:70" x14ac:dyDescent="0.3"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</row>
    <row r="361" spans="17:70" x14ac:dyDescent="0.3"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</row>
    <row r="362" spans="17:70" x14ac:dyDescent="0.3"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</row>
    <row r="363" spans="17:70" x14ac:dyDescent="0.3"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</row>
    <row r="364" spans="17:70" x14ac:dyDescent="0.3"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</row>
    <row r="365" spans="17:70" x14ac:dyDescent="0.3"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 spans="17:70" x14ac:dyDescent="0.3"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</row>
    <row r="367" spans="17:70" x14ac:dyDescent="0.3"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</row>
    <row r="368" spans="17:70" x14ac:dyDescent="0.3"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</row>
    <row r="369" spans="17:70" x14ac:dyDescent="0.3"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</row>
    <row r="370" spans="17:70" x14ac:dyDescent="0.3"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</row>
    <row r="371" spans="17:70" x14ac:dyDescent="0.3"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</row>
    <row r="372" spans="17:70" x14ac:dyDescent="0.3"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66D5-FAE7-4A96-923A-EF608B51B889}">
  <sheetPr>
    <tabColor theme="6" tint="0.59999389629810485"/>
  </sheetPr>
  <dimension ref="A1:S195"/>
  <sheetViews>
    <sheetView workbookViewId="0">
      <selection activeCell="F11" sqref="F11:G17"/>
    </sheetView>
  </sheetViews>
  <sheetFormatPr defaultRowHeight="14.4" x14ac:dyDescent="0.3"/>
  <cols>
    <col min="1" max="1" width="16.33203125" customWidth="1"/>
    <col min="10" max="10" width="11.77734375" customWidth="1"/>
    <col min="11" max="11" width="13.109375" customWidth="1"/>
    <col min="19" max="19" width="39.109375" customWidth="1"/>
  </cols>
  <sheetData>
    <row r="1" spans="1:19" x14ac:dyDescent="0.3">
      <c r="A1" t="s">
        <v>42</v>
      </c>
      <c r="B1" t="s">
        <v>168</v>
      </c>
      <c r="K1">
        <f>SUM(F11:G17)/7</f>
        <v>8620.2857142857138</v>
      </c>
    </row>
    <row r="3" spans="1:19" s="1" customFormat="1" x14ac:dyDescent="0.3">
      <c r="A3" s="1" t="s">
        <v>36</v>
      </c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34</v>
      </c>
      <c r="K3" s="1" t="s">
        <v>2</v>
      </c>
      <c r="L3" s="1" t="s">
        <v>176</v>
      </c>
      <c r="M3" s="1" t="s">
        <v>177</v>
      </c>
      <c r="N3" s="1" t="s">
        <v>178</v>
      </c>
      <c r="O3" s="1" t="s">
        <v>179</v>
      </c>
      <c r="P3" s="1" t="s">
        <v>180</v>
      </c>
      <c r="Q3" s="1" t="s">
        <v>376</v>
      </c>
      <c r="R3" s="1" t="s">
        <v>377</v>
      </c>
      <c r="S3" s="1" t="s">
        <v>37</v>
      </c>
    </row>
    <row r="4" spans="1:19" x14ac:dyDescent="0.3">
      <c r="A4" s="3" t="str">
        <f t="shared" ref="A4:A35" si="0">TRIM(B4&amp;"-"&amp;C4&amp;"-"&amp;D4)</f>
        <v>2007-1-3</v>
      </c>
      <c r="B4">
        <v>2007</v>
      </c>
      <c r="C4">
        <v>1</v>
      </c>
      <c r="D4">
        <v>3</v>
      </c>
      <c r="E4">
        <v>3</v>
      </c>
      <c r="F4">
        <v>39746</v>
      </c>
      <c r="G4">
        <v>26322</v>
      </c>
      <c r="H4">
        <v>0</v>
      </c>
      <c r="I4">
        <v>0</v>
      </c>
      <c r="J4">
        <f t="shared" ref="J4:J35" si="1">B4</f>
        <v>2007</v>
      </c>
      <c r="K4" t="str">
        <f>VLOOKUP(C4,LU!$C$2:$D$79,2,FALSE)</f>
        <v>SEAK Troll</v>
      </c>
      <c r="L4" s="9">
        <f>VLOOKUP($A4,NonRetention.txt!$H$8:$N$231,5,FALSE)</f>
        <v>3.2966581623637636E-2</v>
      </c>
      <c r="M4" s="9">
        <f>VLOOKUP($A4,NonRetention.txt!$H$8:$N$231,6,FALSE)</f>
        <v>7.4391874665439908E-2</v>
      </c>
      <c r="N4" s="16">
        <f>VLOOKUP($A4,NonRetention.txt!$H$8:$P$231,8,FALSE)</f>
        <v>39746.000000000015</v>
      </c>
      <c r="O4" s="16">
        <f>VLOOKUP($A4,NonRetention.txt!$H$8:$P$231,9,FALSE)</f>
        <v>26321.999999999985</v>
      </c>
      <c r="P4" s="17">
        <f t="shared" ref="P4:P35" si="2">SUM(F4:G4)-SUM(N4:O4)</f>
        <v>0</v>
      </c>
      <c r="Q4" s="18">
        <f>F4*L4</f>
        <v>1310.2897532131014</v>
      </c>
      <c r="R4" s="18">
        <f>IF(G4=0,0,G4*M4)</f>
        <v>1958.1429249437092</v>
      </c>
      <c r="S4" t="s">
        <v>182</v>
      </c>
    </row>
    <row r="5" spans="1:19" x14ac:dyDescent="0.3">
      <c r="A5" s="3" t="str">
        <f t="shared" si="0"/>
        <v>2008-1-3</v>
      </c>
      <c r="B5">
        <v>2008</v>
      </c>
      <c r="C5">
        <v>1</v>
      </c>
      <c r="D5">
        <v>3</v>
      </c>
      <c r="E5">
        <v>3</v>
      </c>
      <c r="F5">
        <v>48859</v>
      </c>
      <c r="G5">
        <v>32357</v>
      </c>
      <c r="H5">
        <v>0</v>
      </c>
      <c r="I5">
        <v>0</v>
      </c>
      <c r="J5">
        <f t="shared" si="1"/>
        <v>2008</v>
      </c>
      <c r="K5" t="str">
        <f>VLOOKUP(C5,LU!$C$2:$D$79,2,FALSE)</f>
        <v>SEAK Troll</v>
      </c>
      <c r="L5" s="9">
        <f>VLOOKUP($A5,NonRetention.txt!$H$8:$N$231,5,FALSE)</f>
        <v>8.6503219063685355E-2</v>
      </c>
      <c r="M5" s="9">
        <f>VLOOKUP($A5,NonRetention.txt!$H$8:$N$231,6,FALSE)</f>
        <v>0.13229367472662421</v>
      </c>
      <c r="N5" s="16">
        <f>VLOOKUP($A5,NonRetention.txt!$H$8:$P$231,8,FALSE)</f>
        <v>48858.999999999978</v>
      </c>
      <c r="O5" s="16">
        <f>VLOOKUP($A5,NonRetention.txt!$H$8:$P$231,9,FALSE)</f>
        <v>32357.000000000022</v>
      </c>
      <c r="P5" s="17">
        <f t="shared" si="2"/>
        <v>0</v>
      </c>
      <c r="Q5" s="18">
        <f t="shared" ref="Q5:Q68" si="3">F5*L5</f>
        <v>4226.4607802326027</v>
      </c>
      <c r="R5" s="18">
        <f t="shared" ref="R5:R68" si="4">IF(G5=0,0,G5*M5)</f>
        <v>4280.6264331293796</v>
      </c>
      <c r="S5" t="s">
        <v>183</v>
      </c>
    </row>
    <row r="6" spans="1:19" ht="15" thickBot="1" x14ac:dyDescent="0.35">
      <c r="A6" s="3" t="str">
        <f t="shared" si="0"/>
        <v>2009-1-3</v>
      </c>
      <c r="B6">
        <v>2009</v>
      </c>
      <c r="C6">
        <v>1</v>
      </c>
      <c r="D6">
        <v>3</v>
      </c>
      <c r="E6">
        <v>3</v>
      </c>
      <c r="F6">
        <v>47245</v>
      </c>
      <c r="G6">
        <v>31289</v>
      </c>
      <c r="H6">
        <v>0</v>
      </c>
      <c r="I6">
        <v>0</v>
      </c>
      <c r="J6">
        <f t="shared" si="1"/>
        <v>2009</v>
      </c>
      <c r="K6" t="str">
        <f>VLOOKUP(C6,LU!$C$2:$D$79,2,FALSE)</f>
        <v>SEAK Troll</v>
      </c>
      <c r="L6" s="9">
        <f>VLOOKUP($A6,NonRetention.txt!$H$8:$N$231,5,FALSE)</f>
        <v>0.2141530222834668</v>
      </c>
      <c r="M6" s="9">
        <f>VLOOKUP($A6,NonRetention.txt!$H$8:$N$231,6,FALSE)</f>
        <v>0.20972882417864572</v>
      </c>
      <c r="N6" s="16">
        <f>VLOOKUP($A6,NonRetention.txt!$H$8:$P$231,8,FALSE)</f>
        <v>47245.000000000029</v>
      </c>
      <c r="O6" s="16">
        <f>VLOOKUP($A6,NonRetention.txt!$H$8:$P$231,9,FALSE)</f>
        <v>31288.999999999971</v>
      </c>
      <c r="P6" s="17">
        <f t="shared" si="2"/>
        <v>0</v>
      </c>
      <c r="Q6" s="18">
        <f t="shared" si="3"/>
        <v>10117.659537782389</v>
      </c>
      <c r="R6" s="18">
        <f t="shared" si="4"/>
        <v>6562.2051797256463</v>
      </c>
      <c r="S6" t="s">
        <v>184</v>
      </c>
    </row>
    <row r="7" spans="1:19" ht="15" thickBot="1" x14ac:dyDescent="0.35">
      <c r="A7" s="3" t="str">
        <f t="shared" si="0"/>
        <v>2010-1-3</v>
      </c>
      <c r="B7">
        <v>2010</v>
      </c>
      <c r="C7">
        <v>1</v>
      </c>
      <c r="D7">
        <v>3</v>
      </c>
      <c r="E7">
        <v>3</v>
      </c>
      <c r="F7">
        <v>51776</v>
      </c>
      <c r="G7">
        <v>34289</v>
      </c>
      <c r="H7">
        <v>0</v>
      </c>
      <c r="I7">
        <v>0</v>
      </c>
      <c r="J7">
        <f t="shared" si="1"/>
        <v>2010</v>
      </c>
      <c r="K7" t="str">
        <f>VLOOKUP(C7,LU!$C$2:$D$79,2,FALSE)</f>
        <v>SEAK Troll</v>
      </c>
      <c r="L7" s="15">
        <f>VLOOKUP($A7,NonRetention.txt!$H$8:$N$231,5,FALSE)</f>
        <v>0.20521981073128434</v>
      </c>
      <c r="M7" s="15">
        <f>VLOOKUP($A7,NonRetention.txt!$H$8:$N$231,6,FALSE)</f>
        <v>0.23098243851559935</v>
      </c>
      <c r="N7" s="16">
        <f>VLOOKUP($A7,NonRetention.txt!$H$8:$P$231,8,FALSE)</f>
        <v>51776</v>
      </c>
      <c r="O7" s="16">
        <f>VLOOKUP($A7,NonRetention.txt!$H$8:$P$231,9,FALSE)</f>
        <v>34288.999999999978</v>
      </c>
      <c r="P7" s="17">
        <f t="shared" si="2"/>
        <v>0</v>
      </c>
      <c r="Q7" s="18">
        <f t="shared" si="3"/>
        <v>10625.460920422978</v>
      </c>
      <c r="R7" s="18">
        <f t="shared" si="4"/>
        <v>7920.1568342613864</v>
      </c>
      <c r="S7" t="s">
        <v>185</v>
      </c>
    </row>
    <row r="8" spans="1:19" x14ac:dyDescent="0.3">
      <c r="A8" s="3" t="str">
        <f t="shared" si="0"/>
        <v>2011-1-3</v>
      </c>
      <c r="B8">
        <v>2011</v>
      </c>
      <c r="C8">
        <v>1</v>
      </c>
      <c r="D8">
        <v>3</v>
      </c>
      <c r="E8">
        <v>3</v>
      </c>
      <c r="F8">
        <v>39422</v>
      </c>
      <c r="G8">
        <v>26108</v>
      </c>
      <c r="H8">
        <v>0</v>
      </c>
      <c r="I8">
        <v>0</v>
      </c>
      <c r="J8">
        <f t="shared" si="1"/>
        <v>2011</v>
      </c>
      <c r="K8" t="str">
        <f>VLOOKUP(C8,LU!$C$2:$D$79,2,FALSE)</f>
        <v>SEAK Troll</v>
      </c>
      <c r="L8" s="9">
        <f>VLOOKUP($A8,NonRetention.txt!$H$8:$N$231,5,FALSE)</f>
        <v>0.2416513000727035</v>
      </c>
      <c r="M8" s="9">
        <f>VLOOKUP($A8,NonRetention.txt!$H$8:$N$231,6,FALSE)</f>
        <v>0.28217642504712792</v>
      </c>
      <c r="N8" s="16">
        <f>VLOOKUP($A8,NonRetention.txt!$H$8:$P$231,8,FALSE)</f>
        <v>39421.999999999993</v>
      </c>
      <c r="O8" s="16">
        <f>VLOOKUP($A8,NonRetention.txt!$H$8:$P$231,9,FALSE)</f>
        <v>26108.000000000022</v>
      </c>
      <c r="P8" s="17">
        <f t="shared" si="2"/>
        <v>0</v>
      </c>
      <c r="Q8" s="18">
        <f t="shared" si="3"/>
        <v>9526.3775514661174</v>
      </c>
      <c r="R8" s="18">
        <f t="shared" si="4"/>
        <v>7367.0621051304161</v>
      </c>
      <c r="S8" t="s">
        <v>186</v>
      </c>
    </row>
    <row r="9" spans="1:19" x14ac:dyDescent="0.3">
      <c r="A9" s="3" t="str">
        <f t="shared" si="0"/>
        <v>2012-1-3</v>
      </c>
      <c r="B9">
        <v>2012</v>
      </c>
      <c r="C9">
        <v>1</v>
      </c>
      <c r="D9">
        <v>3</v>
      </c>
      <c r="E9">
        <v>3</v>
      </c>
      <c r="F9">
        <v>26406</v>
      </c>
      <c r="G9">
        <v>17488</v>
      </c>
      <c r="H9">
        <v>0</v>
      </c>
      <c r="I9">
        <v>0</v>
      </c>
      <c r="J9">
        <f t="shared" si="1"/>
        <v>2012</v>
      </c>
      <c r="K9" t="str">
        <f>VLOOKUP(C9,LU!$C$2:$D$79,2,FALSE)</f>
        <v>SEAK Troll</v>
      </c>
      <c r="L9" s="9">
        <f>VLOOKUP($A9,NonRetention.txt!$H$8:$N$231,5,FALSE)</f>
        <v>0.26162854230364463</v>
      </c>
      <c r="M9" s="9">
        <f>VLOOKUP($A9,NonRetention.txt!$H$8:$N$231,6,FALSE)</f>
        <v>0.33795243751241627</v>
      </c>
      <c r="N9" s="16">
        <f>VLOOKUP($A9,NonRetention.txt!$H$8:$P$231,8,FALSE)</f>
        <v>26405.999999999985</v>
      </c>
      <c r="O9" s="16">
        <f>VLOOKUP($A9,NonRetention.txt!$H$8:$P$231,9,FALSE)</f>
        <v>17487.999999999993</v>
      </c>
      <c r="P9" s="17">
        <f t="shared" si="2"/>
        <v>0</v>
      </c>
      <c r="Q9" s="18">
        <f t="shared" si="3"/>
        <v>6908.5632880700405</v>
      </c>
      <c r="R9" s="18">
        <f t="shared" si="4"/>
        <v>5910.112227217136</v>
      </c>
      <c r="S9" t="s">
        <v>187</v>
      </c>
    </row>
    <row r="10" spans="1:19" x14ac:dyDescent="0.3">
      <c r="A10" s="3" t="str">
        <f t="shared" si="0"/>
        <v>2013-1-3</v>
      </c>
      <c r="B10">
        <v>2013</v>
      </c>
      <c r="C10">
        <v>1</v>
      </c>
      <c r="D10">
        <v>3</v>
      </c>
      <c r="E10">
        <v>3</v>
      </c>
      <c r="F10">
        <v>61610</v>
      </c>
      <c r="G10">
        <v>40802</v>
      </c>
      <c r="H10">
        <v>0</v>
      </c>
      <c r="I10">
        <v>0</v>
      </c>
      <c r="J10">
        <f t="shared" si="1"/>
        <v>2013</v>
      </c>
      <c r="K10" t="str">
        <f>VLOOKUP(C10,LU!$C$2:$D$79,2,FALSE)</f>
        <v>SEAK Troll</v>
      </c>
      <c r="L10" s="9">
        <f>VLOOKUP($A10,NonRetention.txt!$H$8:$N$231,5,FALSE)</f>
        <v>0.27015401602251149</v>
      </c>
      <c r="M10" s="9">
        <f>VLOOKUP($A10,NonRetention.txt!$H$8:$N$231,6,FALSE)</f>
        <v>0.31852975326161048</v>
      </c>
      <c r="N10" s="16">
        <f>VLOOKUP($A10,NonRetention.txt!$H$8:$P$231,8,FALSE)</f>
        <v>61610.000000000058</v>
      </c>
      <c r="O10" s="16">
        <f>VLOOKUP($A10,NonRetention.txt!$H$8:$P$231,9,FALSE)</f>
        <v>40802.000000000015</v>
      </c>
      <c r="P10" s="17">
        <f t="shared" si="2"/>
        <v>0</v>
      </c>
      <c r="Q10" s="18">
        <f t="shared" si="3"/>
        <v>16644.188927146934</v>
      </c>
      <c r="R10" s="18">
        <f t="shared" si="4"/>
        <v>12996.650992580231</v>
      </c>
      <c r="S10" t="s">
        <v>188</v>
      </c>
    </row>
    <row r="11" spans="1:19" x14ac:dyDescent="0.3">
      <c r="A11" s="3" t="str">
        <f t="shared" si="0"/>
        <v>2007-2-3</v>
      </c>
      <c r="B11">
        <v>2007</v>
      </c>
      <c r="C11">
        <v>2</v>
      </c>
      <c r="D11">
        <v>3</v>
      </c>
      <c r="E11">
        <v>3</v>
      </c>
      <c r="F11">
        <v>7763</v>
      </c>
      <c r="G11">
        <v>20615</v>
      </c>
      <c r="H11">
        <v>0</v>
      </c>
      <c r="I11">
        <v>0</v>
      </c>
      <c r="J11">
        <f t="shared" si="1"/>
        <v>2007</v>
      </c>
      <c r="K11" t="str">
        <f>VLOOKUP(C11,LU!$C$2:$D$79,2,FALSE)</f>
        <v>SEAK Net</v>
      </c>
      <c r="L11" s="9">
        <f>VLOOKUP($A11,NonRetention.txt!$H$8:$N$231,5,FALSE)</f>
        <v>3.6628414266482175E-2</v>
      </c>
      <c r="M11" s="19">
        <f>L11</f>
        <v>3.6628414266482175E-2</v>
      </c>
      <c r="N11" s="16">
        <f>VLOOKUP($A11,NonRetention.txt!$H$8:$P$231,8,FALSE)</f>
        <v>7762.9999999999973</v>
      </c>
      <c r="O11" s="16">
        <f>VLOOKUP($A11,NonRetention.txt!$H$8:$P$231,9,FALSE)</f>
        <v>0</v>
      </c>
      <c r="P11" s="17">
        <f t="shared" si="2"/>
        <v>20615.000000000004</v>
      </c>
      <c r="Q11" s="18">
        <f t="shared" si="3"/>
        <v>284.34637995070113</v>
      </c>
      <c r="R11" s="18">
        <f t="shared" si="4"/>
        <v>755.09476010353001</v>
      </c>
      <c r="S11" t="s">
        <v>189</v>
      </c>
    </row>
    <row r="12" spans="1:19" x14ac:dyDescent="0.3">
      <c r="A12" s="3" t="str">
        <f t="shared" si="0"/>
        <v>2008-2-3</v>
      </c>
      <c r="B12">
        <v>2008</v>
      </c>
      <c r="C12">
        <v>2</v>
      </c>
      <c r="D12">
        <v>3</v>
      </c>
      <c r="E12">
        <v>3</v>
      </c>
      <c r="F12">
        <v>95</v>
      </c>
      <c r="G12">
        <v>252</v>
      </c>
      <c r="H12">
        <v>0</v>
      </c>
      <c r="I12">
        <v>0</v>
      </c>
      <c r="J12">
        <f t="shared" si="1"/>
        <v>2008</v>
      </c>
      <c r="K12" t="str">
        <f>VLOOKUP(C12,LU!$C$2:$D$79,2,FALSE)</f>
        <v>SEAK Net</v>
      </c>
      <c r="L12" s="9">
        <f>VLOOKUP($A12,NonRetention.txt!$H$8:$N$231,5,FALSE)</f>
        <v>9.7659144017961816E-2</v>
      </c>
      <c r="M12" s="19">
        <f>L12</f>
        <v>9.7659144017961816E-2</v>
      </c>
      <c r="N12" s="16">
        <f>VLOOKUP($A12,NonRetention.txt!$H$8:$P$231,8,FALSE)</f>
        <v>94.999999999999901</v>
      </c>
      <c r="O12" s="16">
        <f>VLOOKUP($A12,NonRetention.txt!$H$8:$P$231,9,FALSE)</f>
        <v>0</v>
      </c>
      <c r="P12" s="17">
        <f t="shared" si="2"/>
        <v>252.00000000000011</v>
      </c>
      <c r="Q12" s="18">
        <f t="shared" si="3"/>
        <v>9.2776186817063717</v>
      </c>
      <c r="R12" s="18">
        <f t="shared" si="4"/>
        <v>24.610104292526376</v>
      </c>
      <c r="S12" t="s">
        <v>190</v>
      </c>
    </row>
    <row r="13" spans="1:19" x14ac:dyDescent="0.3">
      <c r="A13" s="3" t="str">
        <f t="shared" si="0"/>
        <v>2009-2-3</v>
      </c>
      <c r="B13">
        <v>2009</v>
      </c>
      <c r="C13">
        <v>2</v>
      </c>
      <c r="D13">
        <v>3</v>
      </c>
      <c r="E13">
        <v>3</v>
      </c>
      <c r="F13">
        <v>0</v>
      </c>
      <c r="G13">
        <v>0</v>
      </c>
      <c r="H13">
        <v>0</v>
      </c>
      <c r="I13">
        <v>0</v>
      </c>
      <c r="J13">
        <f t="shared" si="1"/>
        <v>2009</v>
      </c>
      <c r="K13" t="str">
        <f>VLOOKUP(C13,LU!$C$2:$D$79,2,FALSE)</f>
        <v>SEAK Net</v>
      </c>
      <c r="L13" s="9">
        <f>IF(SUM(F13:G13)=0,0,VLOOKUP($A13,NonRetention.txt!$H$8:$N$231,5,FALSE))</f>
        <v>0</v>
      </c>
      <c r="M13" s="9">
        <f>IF(SUM(G13:H13)=0,0,VLOOKUP($A13,NonRetention.txt!$H$8:$N$231,6,FALSE))</f>
        <v>0</v>
      </c>
      <c r="N13" s="16" t="e">
        <f>VLOOKUP($A13,NonRetention.txt!$H$8:$P$231,8,FALSE)</f>
        <v>#N/A</v>
      </c>
      <c r="O13" s="16" t="e">
        <f>VLOOKUP($A13,NonRetention.txt!$H$8:$P$231,9,FALSE)</f>
        <v>#N/A</v>
      </c>
      <c r="P13" s="17" t="e">
        <f t="shared" si="2"/>
        <v>#N/A</v>
      </c>
      <c r="Q13" s="18">
        <f t="shared" si="3"/>
        <v>0</v>
      </c>
      <c r="R13" s="18">
        <f t="shared" si="4"/>
        <v>0</v>
      </c>
      <c r="S13" t="s">
        <v>191</v>
      </c>
    </row>
    <row r="14" spans="1:19" x14ac:dyDescent="0.3">
      <c r="A14" s="3" t="str">
        <f t="shared" si="0"/>
        <v>2010-2-3</v>
      </c>
      <c r="B14">
        <v>2010</v>
      </c>
      <c r="C14">
        <v>2</v>
      </c>
      <c r="D14">
        <v>3</v>
      </c>
      <c r="E14">
        <v>3</v>
      </c>
      <c r="F14">
        <v>85</v>
      </c>
      <c r="G14">
        <v>226</v>
      </c>
      <c r="H14">
        <v>0</v>
      </c>
      <c r="I14">
        <v>0</v>
      </c>
      <c r="J14">
        <f t="shared" si="1"/>
        <v>2010</v>
      </c>
      <c r="K14" t="str">
        <f>VLOOKUP(C14,LU!$C$2:$D$79,2,FALSE)</f>
        <v>SEAK Net</v>
      </c>
      <c r="L14" s="9">
        <f>VLOOKUP($A14,NonRetention.txt!$H$8:$N$231,5,FALSE)</f>
        <v>0.19659832730392224</v>
      </c>
      <c r="M14" s="19">
        <f t="shared" ref="M14:M17" si="5">L14</f>
        <v>0.19659832730392224</v>
      </c>
      <c r="N14" s="16">
        <f>VLOOKUP($A14,NonRetention.txt!$H$8:$P$231,8,FALSE)</f>
        <v>85</v>
      </c>
      <c r="O14" s="16">
        <f>VLOOKUP($A14,NonRetention.txt!$H$8:$P$231,9,FALSE)</f>
        <v>0</v>
      </c>
      <c r="P14" s="17">
        <f t="shared" si="2"/>
        <v>226</v>
      </c>
      <c r="Q14" s="18">
        <f t="shared" si="3"/>
        <v>16.71085782083339</v>
      </c>
      <c r="R14" s="18">
        <f t="shared" si="4"/>
        <v>44.431221970686423</v>
      </c>
      <c r="S14" t="s">
        <v>192</v>
      </c>
    </row>
    <row r="15" spans="1:19" x14ac:dyDescent="0.3">
      <c r="A15" s="3" t="str">
        <f t="shared" si="0"/>
        <v>2011-2-3</v>
      </c>
      <c r="B15">
        <v>2011</v>
      </c>
      <c r="C15">
        <v>2</v>
      </c>
      <c r="D15">
        <v>3</v>
      </c>
      <c r="E15">
        <v>3</v>
      </c>
      <c r="F15">
        <v>474</v>
      </c>
      <c r="G15">
        <v>1258</v>
      </c>
      <c r="H15">
        <v>0</v>
      </c>
      <c r="I15">
        <v>0</v>
      </c>
      <c r="J15">
        <f t="shared" si="1"/>
        <v>2011</v>
      </c>
      <c r="K15" t="str">
        <f>VLOOKUP(C15,LU!$C$2:$D$79,2,FALSE)</f>
        <v>SEAK Net</v>
      </c>
      <c r="L15" s="9">
        <f>VLOOKUP($A15,NonRetention.txt!$H$8:$N$231,5,FALSE)</f>
        <v>0.1434253720633839</v>
      </c>
      <c r="M15" s="19">
        <f t="shared" si="5"/>
        <v>0.1434253720633839</v>
      </c>
      <c r="N15" s="16">
        <f>VLOOKUP($A15,NonRetention.txt!$H$8:$P$231,8,FALSE)</f>
        <v>474.00000000000017</v>
      </c>
      <c r="O15" s="16">
        <f>VLOOKUP($A15,NonRetention.txt!$H$8:$P$231,9,FALSE)</f>
        <v>0</v>
      </c>
      <c r="P15" s="17">
        <f t="shared" si="2"/>
        <v>1257.9999999999998</v>
      </c>
      <c r="Q15" s="18">
        <f t="shared" si="3"/>
        <v>67.983626358043978</v>
      </c>
      <c r="R15" s="18">
        <f t="shared" si="4"/>
        <v>180.42911805573695</v>
      </c>
      <c r="S15" t="s">
        <v>193</v>
      </c>
    </row>
    <row r="16" spans="1:19" x14ac:dyDescent="0.3">
      <c r="A16" s="3" t="str">
        <f t="shared" si="0"/>
        <v>2012-2-3</v>
      </c>
      <c r="B16">
        <v>2012</v>
      </c>
      <c r="C16">
        <v>2</v>
      </c>
      <c r="D16">
        <v>3</v>
      </c>
      <c r="E16">
        <v>3</v>
      </c>
      <c r="F16">
        <v>2503</v>
      </c>
      <c r="G16">
        <v>6646</v>
      </c>
      <c r="H16">
        <v>0</v>
      </c>
      <c r="I16">
        <v>0</v>
      </c>
      <c r="J16">
        <f t="shared" si="1"/>
        <v>2012</v>
      </c>
      <c r="K16" t="str">
        <f>VLOOKUP(C16,LU!$C$2:$D$79,2,FALSE)</f>
        <v>SEAK Net</v>
      </c>
      <c r="L16" s="9">
        <f>VLOOKUP($A16,NonRetention.txt!$H$8:$N$231,5,FALSE)</f>
        <v>0.20064917683620809</v>
      </c>
      <c r="M16" s="19">
        <f t="shared" si="5"/>
        <v>0.20064917683620809</v>
      </c>
      <c r="N16" s="16">
        <f>VLOOKUP($A16,NonRetention.txt!$H$8:$P$231,8,FALSE)</f>
        <v>2503</v>
      </c>
      <c r="O16" s="16">
        <f>VLOOKUP($A16,NonRetention.txt!$H$8:$P$231,9,FALSE)</f>
        <v>0</v>
      </c>
      <c r="P16" s="17">
        <f t="shared" si="2"/>
        <v>6646</v>
      </c>
      <c r="Q16" s="18">
        <f t="shared" si="3"/>
        <v>502.22488962102886</v>
      </c>
      <c r="R16" s="18">
        <f t="shared" si="4"/>
        <v>1333.5144292534389</v>
      </c>
      <c r="S16" t="s">
        <v>194</v>
      </c>
    </row>
    <row r="17" spans="1:19" x14ac:dyDescent="0.3">
      <c r="A17" s="3" t="str">
        <f t="shared" si="0"/>
        <v>2013-2-3</v>
      </c>
      <c r="B17">
        <v>2013</v>
      </c>
      <c r="C17">
        <v>2</v>
      </c>
      <c r="D17">
        <v>3</v>
      </c>
      <c r="E17">
        <v>3</v>
      </c>
      <c r="F17">
        <v>5587</v>
      </c>
      <c r="G17">
        <v>14838</v>
      </c>
      <c r="H17">
        <v>0</v>
      </c>
      <c r="I17">
        <v>0</v>
      </c>
      <c r="J17">
        <f t="shared" si="1"/>
        <v>2013</v>
      </c>
      <c r="K17" t="str">
        <f>VLOOKUP(C17,LU!$C$2:$D$79,2,FALSE)</f>
        <v>SEAK Net</v>
      </c>
      <c r="L17" s="9">
        <f>VLOOKUP($A17,NonRetention.txt!$H$8:$N$231,5,FALSE)</f>
        <v>0.24067573166499037</v>
      </c>
      <c r="M17" s="19">
        <f t="shared" si="5"/>
        <v>0.24067573166499037</v>
      </c>
      <c r="N17" s="16">
        <f>VLOOKUP($A17,NonRetention.txt!$H$8:$P$231,8,FALSE)</f>
        <v>5586.9999999999982</v>
      </c>
      <c r="O17" s="16">
        <f>VLOOKUP($A17,NonRetention.txt!$H$8:$P$231,9,FALSE)</f>
        <v>0</v>
      </c>
      <c r="P17" s="17">
        <f t="shared" si="2"/>
        <v>14838.000000000002</v>
      </c>
      <c r="Q17" s="18">
        <f t="shared" si="3"/>
        <v>1344.6553128123012</v>
      </c>
      <c r="R17" s="18">
        <f t="shared" si="4"/>
        <v>3571.1465064451272</v>
      </c>
      <c r="S17" t="s">
        <v>195</v>
      </c>
    </row>
    <row r="18" spans="1:19" x14ac:dyDescent="0.3">
      <c r="A18" s="3" t="str">
        <f t="shared" si="0"/>
        <v>2007-4-3</v>
      </c>
      <c r="B18">
        <v>2007</v>
      </c>
      <c r="C18">
        <v>4</v>
      </c>
      <c r="D18">
        <v>3</v>
      </c>
      <c r="E18">
        <v>3</v>
      </c>
      <c r="F18">
        <v>14840</v>
      </c>
      <c r="G18">
        <v>0</v>
      </c>
      <c r="H18">
        <v>0</v>
      </c>
      <c r="I18">
        <v>0</v>
      </c>
      <c r="J18">
        <f t="shared" si="1"/>
        <v>2007</v>
      </c>
      <c r="K18" t="str">
        <f>VLOOKUP(C18,LU!$C$2:$D$79,2,FALSE)</f>
        <v>N/C BC Net</v>
      </c>
      <c r="L18" s="9">
        <f>VLOOKUP($A18,NonRetention.txt!$H$8:$N$231,5,FALSE)</f>
        <v>0.13708657684956493</v>
      </c>
      <c r="M18" s="9" t="e">
        <f>VLOOKUP($A18,NonRetention.txt!$H$8:$N$231,6,FALSE)</f>
        <v>#DIV/0!</v>
      </c>
      <c r="N18" s="16">
        <f>VLOOKUP($A18,NonRetention.txt!$H$8:$P$231,8,FALSE)</f>
        <v>14840.000000000002</v>
      </c>
      <c r="O18" s="16">
        <f>VLOOKUP($A18,NonRetention.txt!$H$8:$P$231,9,FALSE)</f>
        <v>0</v>
      </c>
      <c r="P18" s="17">
        <f t="shared" si="2"/>
        <v>0</v>
      </c>
      <c r="Q18" s="18">
        <f t="shared" si="3"/>
        <v>2034.3648004475435</v>
      </c>
      <c r="R18" s="18">
        <f t="shared" si="4"/>
        <v>0</v>
      </c>
      <c r="S18" t="s">
        <v>196</v>
      </c>
    </row>
    <row r="19" spans="1:19" x14ac:dyDescent="0.3">
      <c r="A19" s="3" t="str">
        <f t="shared" si="0"/>
        <v>2008-4-3</v>
      </c>
      <c r="B19">
        <v>2008</v>
      </c>
      <c r="C19">
        <v>4</v>
      </c>
      <c r="D19">
        <v>3</v>
      </c>
      <c r="E19">
        <v>3</v>
      </c>
      <c r="F19">
        <v>351</v>
      </c>
      <c r="G19">
        <v>0</v>
      </c>
      <c r="H19">
        <v>0</v>
      </c>
      <c r="I19">
        <v>0</v>
      </c>
      <c r="J19">
        <f t="shared" si="1"/>
        <v>2008</v>
      </c>
      <c r="K19" t="str">
        <f>VLOOKUP(C19,LU!$C$2:$D$79,2,FALSE)</f>
        <v>N/C BC Net</v>
      </c>
      <c r="L19" s="9">
        <f>VLOOKUP($A19,NonRetention.txt!$H$8:$N$231,5,FALSE)</f>
        <v>0.14965190580400353</v>
      </c>
      <c r="M19" s="9" t="e">
        <f>VLOOKUP($A19,NonRetention.txt!$H$8:$N$231,6,FALSE)</f>
        <v>#DIV/0!</v>
      </c>
      <c r="N19" s="16">
        <f>VLOOKUP($A19,NonRetention.txt!$H$8:$P$231,8,FALSE)</f>
        <v>350.99999999999994</v>
      </c>
      <c r="O19" s="16">
        <f>VLOOKUP($A19,NonRetention.txt!$H$8:$P$231,9,FALSE)</f>
        <v>0</v>
      </c>
      <c r="P19" s="17">
        <f t="shared" si="2"/>
        <v>0</v>
      </c>
      <c r="Q19" s="18">
        <f t="shared" si="3"/>
        <v>52.52781893720524</v>
      </c>
      <c r="R19" s="18">
        <f t="shared" si="4"/>
        <v>0</v>
      </c>
      <c r="S19" t="s">
        <v>197</v>
      </c>
    </row>
    <row r="20" spans="1:19" x14ac:dyDescent="0.3">
      <c r="A20" s="3" t="str">
        <f t="shared" si="0"/>
        <v>2009-4-3</v>
      </c>
      <c r="B20">
        <v>2009</v>
      </c>
      <c r="C20">
        <v>4</v>
      </c>
      <c r="D20">
        <v>3</v>
      </c>
      <c r="E20">
        <v>3</v>
      </c>
      <c r="F20">
        <v>2695.8617085705082</v>
      </c>
      <c r="G20">
        <v>0</v>
      </c>
      <c r="H20">
        <v>0</v>
      </c>
      <c r="I20">
        <v>0</v>
      </c>
      <c r="J20">
        <f t="shared" si="1"/>
        <v>2009</v>
      </c>
      <c r="K20" t="str">
        <f>VLOOKUP(C20,LU!$C$2:$D$79,2,FALSE)</f>
        <v>N/C BC Net</v>
      </c>
      <c r="L20" s="9">
        <f>VLOOKUP($A20,NonRetention.txt!$H$8:$N$231,5,FALSE)</f>
        <v>0.2467626229199921</v>
      </c>
      <c r="M20" s="9" t="e">
        <f>VLOOKUP($A20,NonRetention.txt!$H$8:$N$231,6,FALSE)</f>
        <v>#DIV/0!</v>
      </c>
      <c r="N20" s="16">
        <f>VLOOKUP($A20,NonRetention.txt!$H$8:$P$231,8,FALSE)</f>
        <v>2695.8617000000004</v>
      </c>
      <c r="O20" s="16">
        <f>VLOOKUP($A20,NonRetention.txt!$H$8:$P$231,9,FALSE)</f>
        <v>0</v>
      </c>
      <c r="P20" s="17">
        <f t="shared" si="2"/>
        <v>8.5705078163300641E-6</v>
      </c>
      <c r="Q20" s="18">
        <f t="shared" si="3"/>
        <v>665.23790623642992</v>
      </c>
      <c r="R20" s="18">
        <f t="shared" si="4"/>
        <v>0</v>
      </c>
      <c r="S20" t="s">
        <v>198</v>
      </c>
    </row>
    <row r="21" spans="1:19" x14ac:dyDescent="0.3">
      <c r="A21" s="3" t="str">
        <f t="shared" si="0"/>
        <v>2010-4-3</v>
      </c>
      <c r="B21">
        <v>2010</v>
      </c>
      <c r="C21">
        <v>4</v>
      </c>
      <c r="D21">
        <v>3</v>
      </c>
      <c r="E21">
        <v>3</v>
      </c>
      <c r="F21">
        <v>672.52470432181462</v>
      </c>
      <c r="G21">
        <v>0</v>
      </c>
      <c r="H21">
        <v>0</v>
      </c>
      <c r="I21">
        <v>0</v>
      </c>
      <c r="J21">
        <f t="shared" si="1"/>
        <v>2010</v>
      </c>
      <c r="K21" t="str">
        <f>VLOOKUP(C21,LU!$C$2:$D$79,2,FALSE)</f>
        <v>N/C BC Net</v>
      </c>
      <c r="L21" s="9">
        <f>VLOOKUP($A21,NonRetention.txt!$H$8:$N$231,5,FALSE)</f>
        <v>0.23244906690074396</v>
      </c>
      <c r="M21" s="9" t="e">
        <f>VLOOKUP($A21,NonRetention.txt!$H$8:$N$231,6,FALSE)</f>
        <v>#DIV/0!</v>
      </c>
      <c r="N21" s="16">
        <f>VLOOKUP($A21,NonRetention.txt!$H$8:$P$231,8,FALSE)</f>
        <v>672.52469999999971</v>
      </c>
      <c r="O21" s="16">
        <f>VLOOKUP($A21,NonRetention.txt!$H$8:$P$231,9,FALSE)</f>
        <v>0</v>
      </c>
      <c r="P21" s="17">
        <f t="shared" si="2"/>
        <v>4.3218149130552774E-6</v>
      </c>
      <c r="Q21" s="18">
        <f t="shared" si="3"/>
        <v>156.32773998730454</v>
      </c>
      <c r="R21" s="18">
        <f t="shared" si="4"/>
        <v>0</v>
      </c>
      <c r="S21" t="s">
        <v>199</v>
      </c>
    </row>
    <row r="22" spans="1:19" x14ac:dyDescent="0.3">
      <c r="A22" s="3" t="str">
        <f t="shared" si="0"/>
        <v>2011-4-3</v>
      </c>
      <c r="B22">
        <v>2011</v>
      </c>
      <c r="C22">
        <v>4</v>
      </c>
      <c r="D22">
        <v>3</v>
      </c>
      <c r="E22">
        <v>3</v>
      </c>
      <c r="F22">
        <v>4360.9079409896794</v>
      </c>
      <c r="G22">
        <v>0</v>
      </c>
      <c r="H22">
        <v>0</v>
      </c>
      <c r="I22">
        <v>0</v>
      </c>
      <c r="J22">
        <f t="shared" si="1"/>
        <v>2011</v>
      </c>
      <c r="K22" t="str">
        <f>VLOOKUP(C22,LU!$C$2:$D$79,2,FALSE)</f>
        <v>N/C BC Net</v>
      </c>
      <c r="L22" s="9">
        <f>VLOOKUP($A22,NonRetention.txt!$H$8:$N$231,5,FALSE)</f>
        <v>0.26691842952067885</v>
      </c>
      <c r="M22" s="9" t="e">
        <f>VLOOKUP($A22,NonRetention.txt!$H$8:$N$231,6,FALSE)</f>
        <v>#DIV/0!</v>
      </c>
      <c r="N22" s="16">
        <f>VLOOKUP($A22,NonRetention.txt!$H$8:$P$231,8,FALSE)</f>
        <v>4360.907900000002</v>
      </c>
      <c r="O22" s="16">
        <f>VLOOKUP($A22,NonRetention.txt!$H$8:$P$231,9,FALSE)</f>
        <v>0</v>
      </c>
      <c r="P22" s="17">
        <f t="shared" si="2"/>
        <v>4.0989677472680341E-5</v>
      </c>
      <c r="Q22" s="18">
        <f t="shared" si="3"/>
        <v>1164.0066988932224</v>
      </c>
      <c r="R22" s="18">
        <f t="shared" si="4"/>
        <v>0</v>
      </c>
      <c r="S22" t="s">
        <v>200</v>
      </c>
    </row>
    <row r="23" spans="1:19" x14ac:dyDescent="0.3">
      <c r="A23" s="3" t="str">
        <f t="shared" si="0"/>
        <v>2012-4-3</v>
      </c>
      <c r="B23">
        <v>2012</v>
      </c>
      <c r="C23">
        <v>4</v>
      </c>
      <c r="D23">
        <v>3</v>
      </c>
      <c r="E23">
        <v>3</v>
      </c>
      <c r="F23">
        <v>2289.1071286095121</v>
      </c>
      <c r="G23">
        <v>0</v>
      </c>
      <c r="H23">
        <v>0</v>
      </c>
      <c r="I23">
        <v>0</v>
      </c>
      <c r="J23">
        <f t="shared" si="1"/>
        <v>2012</v>
      </c>
      <c r="K23" t="str">
        <f>VLOOKUP(C23,LU!$C$2:$D$79,2,FALSE)</f>
        <v>N/C BC Net</v>
      </c>
      <c r="L23" s="9">
        <f>VLOOKUP($A23,NonRetention.txt!$H$8:$N$231,5,FALSE)</f>
        <v>0.31502305192427327</v>
      </c>
      <c r="M23" s="9" t="e">
        <f>VLOOKUP($A23,NonRetention.txt!$H$8:$N$231,6,FALSE)</f>
        <v>#DIV/0!</v>
      </c>
      <c r="N23" s="16">
        <f>VLOOKUP($A23,NonRetention.txt!$H$8:$P$231,8,FALSE)</f>
        <v>2289.1070999999984</v>
      </c>
      <c r="O23" s="16">
        <f>VLOOKUP($A23,NonRetention.txt!$H$8:$P$231,9,FALSE)</f>
        <v>0</v>
      </c>
      <c r="P23" s="17">
        <f t="shared" si="2"/>
        <v>2.8609513719857205E-5</v>
      </c>
      <c r="Q23" s="18">
        <f t="shared" si="3"/>
        <v>721.12151383617845</v>
      </c>
      <c r="R23" s="18">
        <f t="shared" si="4"/>
        <v>0</v>
      </c>
      <c r="S23" t="s">
        <v>201</v>
      </c>
    </row>
    <row r="24" spans="1:19" x14ac:dyDescent="0.3">
      <c r="A24" s="3" t="str">
        <f t="shared" si="0"/>
        <v>2013-4-3</v>
      </c>
      <c r="B24">
        <v>2013</v>
      </c>
      <c r="C24">
        <v>4</v>
      </c>
      <c r="D24">
        <v>3</v>
      </c>
      <c r="E24">
        <v>3</v>
      </c>
      <c r="F24">
        <v>4532.5286812379427</v>
      </c>
      <c r="G24">
        <v>0</v>
      </c>
      <c r="H24">
        <v>0</v>
      </c>
      <c r="I24">
        <v>0</v>
      </c>
      <c r="J24">
        <f t="shared" si="1"/>
        <v>2013</v>
      </c>
      <c r="K24" t="str">
        <f>VLOOKUP(C24,LU!$C$2:$D$79,2,FALSE)</f>
        <v>N/C BC Net</v>
      </c>
      <c r="L24" s="9">
        <f>VLOOKUP($A24,NonRetention.txt!$H$8:$N$231,5,FALSE)</f>
        <v>0.31565182883802961</v>
      </c>
      <c r="M24" s="9" t="e">
        <f>VLOOKUP($A24,NonRetention.txt!$H$8:$N$231,6,FALSE)</f>
        <v>#DIV/0!</v>
      </c>
      <c r="N24" s="16">
        <f>VLOOKUP($A24,NonRetention.txt!$H$8:$P$231,8,FALSE)</f>
        <v>4532.5286999999989</v>
      </c>
      <c r="O24" s="16">
        <f>VLOOKUP($A24,NonRetention.txt!$H$8:$P$231,9,FALSE)</f>
        <v>0</v>
      </c>
      <c r="P24" s="17">
        <f t="shared" si="2"/>
        <v>-1.8762056242849212E-5</v>
      </c>
      <c r="Q24" s="18">
        <f t="shared" si="3"/>
        <v>1430.7009674935791</v>
      </c>
      <c r="R24" s="18">
        <f t="shared" si="4"/>
        <v>0</v>
      </c>
      <c r="S24" t="s">
        <v>202</v>
      </c>
    </row>
    <row r="25" spans="1:19" x14ac:dyDescent="0.3">
      <c r="A25" s="3" t="str">
        <f t="shared" si="0"/>
        <v>2009-5-3</v>
      </c>
      <c r="B25">
        <v>2009</v>
      </c>
      <c r="C25">
        <v>5</v>
      </c>
      <c r="D25">
        <v>3</v>
      </c>
      <c r="E25">
        <v>3</v>
      </c>
      <c r="F25">
        <v>2.5499999999999998</v>
      </c>
      <c r="G25">
        <v>0</v>
      </c>
      <c r="H25">
        <v>0</v>
      </c>
      <c r="I25">
        <v>0</v>
      </c>
      <c r="J25">
        <f t="shared" si="1"/>
        <v>2009</v>
      </c>
      <c r="K25" t="str">
        <f>VLOOKUP(C25,LU!$C$2:$D$79,2,FALSE)</f>
        <v>WCVI Net</v>
      </c>
      <c r="L25" s="9">
        <f>VLOOKUP($A25,NonRetention.txt!$H$8:$N$231,5,FALSE)</f>
        <v>0.38297154309523357</v>
      </c>
      <c r="M25" s="9" t="e">
        <f>VLOOKUP($A25,NonRetention.txt!$H$8:$N$231,6,FALSE)</f>
        <v>#DIV/0!</v>
      </c>
      <c r="N25" s="16">
        <f>VLOOKUP($A25,NonRetention.txt!$H$8:$P$231,8,FALSE)</f>
        <v>2.5500000000000007</v>
      </c>
      <c r="O25" s="16">
        <f>VLOOKUP($A25,NonRetention.txt!$H$8:$P$231,9,FALSE)</f>
        <v>0</v>
      </c>
      <c r="P25" s="17">
        <f t="shared" si="2"/>
        <v>0</v>
      </c>
      <c r="Q25" s="18">
        <f t="shared" si="3"/>
        <v>0.97657743489284554</v>
      </c>
      <c r="R25" s="18">
        <f t="shared" si="4"/>
        <v>0</v>
      </c>
      <c r="S25" t="s">
        <v>203</v>
      </c>
    </row>
    <row r="26" spans="1:19" x14ac:dyDescent="0.3">
      <c r="A26" s="3" t="str">
        <f t="shared" si="0"/>
        <v>2010-5-3</v>
      </c>
      <c r="B26">
        <v>2010</v>
      </c>
      <c r="C26">
        <v>5</v>
      </c>
      <c r="D26">
        <v>3</v>
      </c>
      <c r="E26">
        <v>3</v>
      </c>
      <c r="F26">
        <v>17.5</v>
      </c>
      <c r="G26">
        <v>0</v>
      </c>
      <c r="H26">
        <v>0</v>
      </c>
      <c r="I26">
        <v>0</v>
      </c>
      <c r="J26">
        <f t="shared" si="1"/>
        <v>2010</v>
      </c>
      <c r="K26" t="str">
        <f>VLOOKUP(C26,LU!$C$2:$D$79,2,FALSE)</f>
        <v>WCVI Net</v>
      </c>
      <c r="L26" s="9">
        <f>VLOOKUP($A26,NonRetention.txt!$H$8:$N$231,5,FALSE)</f>
        <v>0.38665782640580415</v>
      </c>
      <c r="M26" s="9" t="e">
        <f>VLOOKUP($A26,NonRetention.txt!$H$8:$N$231,6,FALSE)</f>
        <v>#DIV/0!</v>
      </c>
      <c r="N26" s="16">
        <f>VLOOKUP($A26,NonRetention.txt!$H$8:$P$231,8,FALSE)</f>
        <v>17.5</v>
      </c>
      <c r="O26" s="16">
        <f>VLOOKUP($A26,NonRetention.txt!$H$8:$P$231,9,FALSE)</f>
        <v>0</v>
      </c>
      <c r="P26" s="17">
        <f t="shared" si="2"/>
        <v>0</v>
      </c>
      <c r="Q26" s="18">
        <f t="shared" si="3"/>
        <v>6.766511962101573</v>
      </c>
      <c r="R26" s="18">
        <f t="shared" si="4"/>
        <v>0</v>
      </c>
      <c r="S26" t="s">
        <v>204</v>
      </c>
    </row>
    <row r="27" spans="1:19" x14ac:dyDescent="0.3">
      <c r="A27" s="3" t="str">
        <f t="shared" si="0"/>
        <v>2011-5-3</v>
      </c>
      <c r="B27">
        <v>2011</v>
      </c>
      <c r="C27">
        <v>5</v>
      </c>
      <c r="D27">
        <v>3</v>
      </c>
      <c r="E27">
        <v>3</v>
      </c>
      <c r="F27">
        <v>0</v>
      </c>
      <c r="G27">
        <v>0</v>
      </c>
      <c r="H27">
        <v>0</v>
      </c>
      <c r="I27">
        <v>0</v>
      </c>
      <c r="J27">
        <f t="shared" si="1"/>
        <v>2011</v>
      </c>
      <c r="K27" t="str">
        <f>VLOOKUP(C27,LU!$C$2:$D$79,2,FALSE)</f>
        <v>WCVI Net</v>
      </c>
      <c r="L27" s="9">
        <f>IF(SUM(F27:G27)=0,0,VLOOKUP($A27,NonRetention.txt!$H$8:$N$231,5,FALSE))</f>
        <v>0</v>
      </c>
      <c r="M27" s="9">
        <f>IF(SUM(G27:H27)=0,0,VLOOKUP($A27,NonRetention.txt!$H$8:$N$231,6,FALSE))</f>
        <v>0</v>
      </c>
      <c r="N27" s="16" t="e">
        <f>VLOOKUP($A27,NonRetention.txt!$H$8:$P$231,8,FALSE)</f>
        <v>#N/A</v>
      </c>
      <c r="O27" s="16" t="e">
        <f>VLOOKUP($A27,NonRetention.txt!$H$8:$P$231,9,FALSE)</f>
        <v>#N/A</v>
      </c>
      <c r="P27" s="17" t="e">
        <f t="shared" si="2"/>
        <v>#N/A</v>
      </c>
      <c r="Q27" s="18">
        <f t="shared" si="3"/>
        <v>0</v>
      </c>
      <c r="R27" s="18">
        <f t="shared" si="4"/>
        <v>0</v>
      </c>
      <c r="S27" t="s">
        <v>205</v>
      </c>
    </row>
    <row r="28" spans="1:19" x14ac:dyDescent="0.3">
      <c r="A28" s="3" t="str">
        <f t="shared" si="0"/>
        <v>2012-5-3</v>
      </c>
      <c r="B28">
        <v>2012</v>
      </c>
      <c r="C28">
        <v>5</v>
      </c>
      <c r="D28">
        <v>3</v>
      </c>
      <c r="E28">
        <v>3</v>
      </c>
      <c r="F28">
        <v>0</v>
      </c>
      <c r="G28">
        <v>0</v>
      </c>
      <c r="H28">
        <v>0</v>
      </c>
      <c r="I28">
        <v>0</v>
      </c>
      <c r="J28">
        <f t="shared" si="1"/>
        <v>2012</v>
      </c>
      <c r="K28" t="str">
        <f>VLOOKUP(C28,LU!$C$2:$D$79,2,FALSE)</f>
        <v>WCVI Net</v>
      </c>
      <c r="L28" s="9">
        <f>IF(SUM(F28:G28)=0,0,VLOOKUP($A28,NonRetention.txt!$H$8:$N$231,5,FALSE))</f>
        <v>0</v>
      </c>
      <c r="M28" s="9">
        <f>IF(SUM(G28:H28)=0,0,VLOOKUP($A28,NonRetention.txt!$H$8:$N$231,6,FALSE))</f>
        <v>0</v>
      </c>
      <c r="N28" s="16" t="e">
        <f>VLOOKUP($A28,NonRetention.txt!$H$8:$P$231,8,FALSE)</f>
        <v>#N/A</v>
      </c>
      <c r="O28" s="16" t="e">
        <f>VLOOKUP($A28,NonRetention.txt!$H$8:$P$231,9,FALSE)</f>
        <v>#N/A</v>
      </c>
      <c r="P28" s="17" t="e">
        <f t="shared" si="2"/>
        <v>#N/A</v>
      </c>
      <c r="Q28" s="18">
        <f t="shared" si="3"/>
        <v>0</v>
      </c>
      <c r="R28" s="18">
        <f t="shared" si="4"/>
        <v>0</v>
      </c>
      <c r="S28" t="s">
        <v>206</v>
      </c>
    </row>
    <row r="29" spans="1:19" x14ac:dyDescent="0.3">
      <c r="A29" s="3" t="str">
        <f t="shared" si="0"/>
        <v>2013-5-3</v>
      </c>
      <c r="B29">
        <v>2013</v>
      </c>
      <c r="C29">
        <v>5</v>
      </c>
      <c r="D29">
        <v>3</v>
      </c>
      <c r="E29">
        <v>3</v>
      </c>
      <c r="F29">
        <v>0</v>
      </c>
      <c r="G29">
        <v>0</v>
      </c>
      <c r="H29">
        <v>0</v>
      </c>
      <c r="I29">
        <v>0</v>
      </c>
      <c r="J29">
        <f t="shared" si="1"/>
        <v>2013</v>
      </c>
      <c r="K29" t="str">
        <f>VLOOKUP(C29,LU!$C$2:$D$79,2,FALSE)</f>
        <v>WCVI Net</v>
      </c>
      <c r="L29" s="9">
        <f>IF(SUM(F29:G29)=0,0,VLOOKUP($A29,NonRetention.txt!$H$8:$N$231,5,FALSE))</f>
        <v>0</v>
      </c>
      <c r="M29" s="9">
        <f>IF(SUM(G29:H29)=0,0,VLOOKUP($A29,NonRetention.txt!$H$8:$N$231,6,FALSE))</f>
        <v>0</v>
      </c>
      <c r="N29" s="16" t="e">
        <f>VLOOKUP($A29,NonRetention.txt!$H$8:$P$231,8,FALSE)</f>
        <v>#N/A</v>
      </c>
      <c r="O29" s="16" t="e">
        <f>VLOOKUP($A29,NonRetention.txt!$H$8:$P$231,9,FALSE)</f>
        <v>#N/A</v>
      </c>
      <c r="P29" s="17" t="e">
        <f t="shared" si="2"/>
        <v>#N/A</v>
      </c>
      <c r="Q29" s="18">
        <f t="shared" si="3"/>
        <v>0</v>
      </c>
      <c r="R29" s="18">
        <f t="shared" si="4"/>
        <v>0</v>
      </c>
      <c r="S29" t="s">
        <v>207</v>
      </c>
    </row>
    <row r="30" spans="1:19" x14ac:dyDescent="0.3">
      <c r="A30" s="3" t="str">
        <f t="shared" si="0"/>
        <v>2007-6-3</v>
      </c>
      <c r="B30">
        <v>2007</v>
      </c>
      <c r="C30">
        <v>6</v>
      </c>
      <c r="D30">
        <v>3</v>
      </c>
      <c r="E30">
        <v>3</v>
      </c>
      <c r="F30">
        <v>37</v>
      </c>
      <c r="G30">
        <v>0</v>
      </c>
      <c r="H30">
        <v>0</v>
      </c>
      <c r="I30">
        <v>0</v>
      </c>
      <c r="J30">
        <f t="shared" si="1"/>
        <v>2007</v>
      </c>
      <c r="K30" t="str">
        <f>VLOOKUP(C30,LU!$C$2:$D$79,2,FALSE)</f>
        <v>GeoStr Net</v>
      </c>
      <c r="L30" s="9">
        <f>VLOOKUP($A30,NonRetention.txt!$H$8:$N$231,5,FALSE)</f>
        <v>0.12183896251122726</v>
      </c>
      <c r="M30" s="9" t="e">
        <f>VLOOKUP($A30,NonRetention.txt!$H$8:$N$231,6,FALSE)</f>
        <v>#DIV/0!</v>
      </c>
      <c r="N30" s="16">
        <f>VLOOKUP($A30,NonRetention.txt!$H$8:$P$231,8,FALSE)</f>
        <v>36.999999999999993</v>
      </c>
      <c r="O30" s="16">
        <f>VLOOKUP($A30,NonRetention.txt!$H$8:$P$231,9,FALSE)</f>
        <v>0</v>
      </c>
      <c r="P30" s="17">
        <f t="shared" si="2"/>
        <v>0</v>
      </c>
      <c r="Q30" s="18">
        <f t="shared" si="3"/>
        <v>4.5080416129154086</v>
      </c>
      <c r="R30" s="18">
        <f t="shared" si="4"/>
        <v>0</v>
      </c>
      <c r="S30" t="s">
        <v>208</v>
      </c>
    </row>
    <row r="31" spans="1:19" x14ac:dyDescent="0.3">
      <c r="A31" s="3" t="str">
        <f t="shared" si="0"/>
        <v>2008-6-3</v>
      </c>
      <c r="B31">
        <v>2008</v>
      </c>
      <c r="C31">
        <v>6</v>
      </c>
      <c r="D31">
        <v>3</v>
      </c>
      <c r="E31">
        <v>3</v>
      </c>
      <c r="F31">
        <v>51</v>
      </c>
      <c r="G31">
        <v>0</v>
      </c>
      <c r="H31">
        <v>0</v>
      </c>
      <c r="I31">
        <v>0</v>
      </c>
      <c r="J31">
        <f t="shared" si="1"/>
        <v>2008</v>
      </c>
      <c r="K31" t="str">
        <f>VLOOKUP(C31,LU!$C$2:$D$79,2,FALSE)</f>
        <v>GeoStr Net</v>
      </c>
      <c r="L31" s="9">
        <f>VLOOKUP($A31,NonRetention.txt!$H$8:$N$231,5,FALSE)</f>
        <v>0.106742725549586</v>
      </c>
      <c r="M31" s="9" t="e">
        <f>VLOOKUP($A31,NonRetention.txt!$H$8:$N$231,6,FALSE)</f>
        <v>#DIV/0!</v>
      </c>
      <c r="N31" s="16">
        <f>VLOOKUP($A31,NonRetention.txt!$H$8:$P$231,8,FALSE)</f>
        <v>50.999999999999979</v>
      </c>
      <c r="O31" s="16">
        <f>VLOOKUP($A31,NonRetention.txt!$H$8:$P$231,9,FALSE)</f>
        <v>0</v>
      </c>
      <c r="P31" s="17">
        <f t="shared" si="2"/>
        <v>0</v>
      </c>
      <c r="Q31" s="18">
        <f t="shared" si="3"/>
        <v>5.4438790030288855</v>
      </c>
      <c r="R31" s="18">
        <f t="shared" si="4"/>
        <v>0</v>
      </c>
      <c r="S31" t="s">
        <v>209</v>
      </c>
    </row>
    <row r="32" spans="1:19" x14ac:dyDescent="0.3">
      <c r="A32" s="3" t="str">
        <f t="shared" si="0"/>
        <v>2009-6-3</v>
      </c>
      <c r="B32">
        <v>2009</v>
      </c>
      <c r="C32">
        <v>6</v>
      </c>
      <c r="D32">
        <v>3</v>
      </c>
      <c r="E32">
        <v>3</v>
      </c>
      <c r="F32">
        <v>758</v>
      </c>
      <c r="G32">
        <v>0</v>
      </c>
      <c r="H32">
        <v>0</v>
      </c>
      <c r="I32">
        <v>0</v>
      </c>
      <c r="J32">
        <f t="shared" si="1"/>
        <v>2009</v>
      </c>
      <c r="K32" t="str">
        <f>VLOOKUP(C32,LU!$C$2:$D$79,2,FALSE)</f>
        <v>GeoStr Net</v>
      </c>
      <c r="L32" s="9">
        <f>VLOOKUP($A32,NonRetention.txt!$H$8:$N$231,5,FALSE)</f>
        <v>0.11432946560966289</v>
      </c>
      <c r="M32" s="9" t="e">
        <f>VLOOKUP($A32,NonRetention.txt!$H$8:$N$231,6,FALSE)</f>
        <v>#DIV/0!</v>
      </c>
      <c r="N32" s="16">
        <f>VLOOKUP($A32,NonRetention.txt!$H$8:$P$231,8,FALSE)</f>
        <v>758.00000000000034</v>
      </c>
      <c r="O32" s="16">
        <f>VLOOKUP($A32,NonRetention.txt!$H$8:$P$231,9,FALSE)</f>
        <v>0</v>
      </c>
      <c r="P32" s="17">
        <f t="shared" si="2"/>
        <v>0</v>
      </c>
      <c r="Q32" s="18">
        <f t="shared" si="3"/>
        <v>86.661734932124475</v>
      </c>
      <c r="R32" s="18">
        <f t="shared" si="4"/>
        <v>0</v>
      </c>
      <c r="S32" t="s">
        <v>210</v>
      </c>
    </row>
    <row r="33" spans="1:19" x14ac:dyDescent="0.3">
      <c r="A33" s="3" t="str">
        <f t="shared" si="0"/>
        <v>2010-6-3</v>
      </c>
      <c r="B33">
        <v>2010</v>
      </c>
      <c r="C33">
        <v>6</v>
      </c>
      <c r="D33">
        <v>3</v>
      </c>
      <c r="E33">
        <v>3</v>
      </c>
      <c r="F33">
        <v>2695</v>
      </c>
      <c r="G33">
        <v>0</v>
      </c>
      <c r="H33">
        <v>0</v>
      </c>
      <c r="I33">
        <v>0</v>
      </c>
      <c r="J33">
        <f t="shared" si="1"/>
        <v>2010</v>
      </c>
      <c r="K33" t="str">
        <f>VLOOKUP(C33,LU!$C$2:$D$79,2,FALSE)</f>
        <v>GeoStr Net</v>
      </c>
      <c r="L33" s="9">
        <f>VLOOKUP($A33,NonRetention.txt!$H$8:$N$231,5,FALSE)</f>
        <v>0.11967256496753265</v>
      </c>
      <c r="M33" s="9" t="e">
        <f>VLOOKUP($A33,NonRetention.txt!$H$8:$N$231,6,FALSE)</f>
        <v>#DIV/0!</v>
      </c>
      <c r="N33" s="16">
        <f>VLOOKUP($A33,NonRetention.txt!$H$8:$P$231,8,FALSE)</f>
        <v>2694.9999999999991</v>
      </c>
      <c r="O33" s="16">
        <f>VLOOKUP($A33,NonRetention.txt!$H$8:$P$231,9,FALSE)</f>
        <v>0</v>
      </c>
      <c r="P33" s="17">
        <f t="shared" si="2"/>
        <v>0</v>
      </c>
      <c r="Q33" s="18">
        <f t="shared" si="3"/>
        <v>322.51756258750049</v>
      </c>
      <c r="R33" s="18">
        <f t="shared" si="4"/>
        <v>0</v>
      </c>
      <c r="S33" t="s">
        <v>211</v>
      </c>
    </row>
    <row r="34" spans="1:19" x14ac:dyDescent="0.3">
      <c r="A34" s="3" t="str">
        <f t="shared" si="0"/>
        <v>2011-6-3</v>
      </c>
      <c r="B34">
        <v>2011</v>
      </c>
      <c r="C34">
        <v>6</v>
      </c>
      <c r="D34">
        <v>3</v>
      </c>
      <c r="E34">
        <v>3</v>
      </c>
      <c r="F34">
        <v>2180</v>
      </c>
      <c r="G34">
        <v>0</v>
      </c>
      <c r="H34">
        <v>0</v>
      </c>
      <c r="I34">
        <v>0</v>
      </c>
      <c r="J34">
        <f t="shared" si="1"/>
        <v>2011</v>
      </c>
      <c r="K34" t="str">
        <f>VLOOKUP(C34,LU!$C$2:$D$79,2,FALSE)</f>
        <v>GeoStr Net</v>
      </c>
      <c r="L34" s="9">
        <f>VLOOKUP($A34,NonRetention.txt!$H$8:$N$231,5,FALSE)</f>
        <v>0.12865802834281079</v>
      </c>
      <c r="M34" s="9" t="e">
        <f>VLOOKUP($A34,NonRetention.txt!$H$8:$N$231,6,FALSE)</f>
        <v>#DIV/0!</v>
      </c>
      <c r="N34" s="16">
        <f>VLOOKUP($A34,NonRetention.txt!$H$8:$P$231,8,FALSE)</f>
        <v>2179.9999999999991</v>
      </c>
      <c r="O34" s="16">
        <f>VLOOKUP($A34,NonRetention.txt!$H$8:$P$231,9,FALSE)</f>
        <v>0</v>
      </c>
      <c r="P34" s="17">
        <f t="shared" si="2"/>
        <v>0</v>
      </c>
      <c r="Q34" s="18">
        <f t="shared" si="3"/>
        <v>280.47450178732754</v>
      </c>
      <c r="R34" s="18">
        <f t="shared" si="4"/>
        <v>0</v>
      </c>
      <c r="S34" t="s">
        <v>212</v>
      </c>
    </row>
    <row r="35" spans="1:19" x14ac:dyDescent="0.3">
      <c r="A35" s="3" t="str">
        <f t="shared" si="0"/>
        <v>2012-6-3</v>
      </c>
      <c r="B35">
        <v>2012</v>
      </c>
      <c r="C35">
        <v>6</v>
      </c>
      <c r="D35">
        <v>3</v>
      </c>
      <c r="E35">
        <v>3</v>
      </c>
      <c r="F35">
        <v>27</v>
      </c>
      <c r="G35">
        <v>0</v>
      </c>
      <c r="H35">
        <v>0</v>
      </c>
      <c r="I35">
        <v>0</v>
      </c>
      <c r="J35">
        <f t="shared" si="1"/>
        <v>2012</v>
      </c>
      <c r="K35" t="str">
        <f>VLOOKUP(C35,LU!$C$2:$D$79,2,FALSE)</f>
        <v>GeoStr Net</v>
      </c>
      <c r="L35" s="9">
        <f>VLOOKUP($A35,NonRetention.txt!$H$8:$N$231,5,FALSE)</f>
        <v>0.18791786533568514</v>
      </c>
      <c r="M35" s="9" t="e">
        <f>VLOOKUP($A35,NonRetention.txt!$H$8:$N$231,6,FALSE)</f>
        <v>#DIV/0!</v>
      </c>
      <c r="N35" s="16">
        <f>VLOOKUP($A35,NonRetention.txt!$H$8:$P$231,8,FALSE)</f>
        <v>27.000000000000011</v>
      </c>
      <c r="O35" s="16">
        <f>VLOOKUP($A35,NonRetention.txt!$H$8:$P$231,9,FALSE)</f>
        <v>0</v>
      </c>
      <c r="P35" s="17">
        <f t="shared" si="2"/>
        <v>0</v>
      </c>
      <c r="Q35" s="18">
        <f t="shared" si="3"/>
        <v>5.0737823640634989</v>
      </c>
      <c r="R35" s="18">
        <f t="shared" si="4"/>
        <v>0</v>
      </c>
      <c r="S35" t="s">
        <v>213</v>
      </c>
    </row>
    <row r="36" spans="1:19" x14ac:dyDescent="0.3">
      <c r="A36" s="3" t="str">
        <f t="shared" ref="A36:A67" si="6">TRIM(B36&amp;"-"&amp;C36&amp;"-"&amp;D36)</f>
        <v>2013-6-3</v>
      </c>
      <c r="B36">
        <v>2013</v>
      </c>
      <c r="C36">
        <v>6</v>
      </c>
      <c r="D36">
        <v>3</v>
      </c>
      <c r="E36">
        <v>3</v>
      </c>
      <c r="F36">
        <v>431</v>
      </c>
      <c r="G36">
        <v>0</v>
      </c>
      <c r="H36">
        <v>0</v>
      </c>
      <c r="I36">
        <v>0</v>
      </c>
      <c r="J36">
        <f t="shared" ref="J36:J67" si="7">B36</f>
        <v>2013</v>
      </c>
      <c r="K36" t="str">
        <f>VLOOKUP(C36,LU!$C$2:$D$79,2,FALSE)</f>
        <v>GeoStr Net</v>
      </c>
      <c r="L36" s="9">
        <f>VLOOKUP($A36,NonRetention.txt!$H$8:$N$231,5,FALSE)</f>
        <v>0.17842807084036461</v>
      </c>
      <c r="M36" s="9" t="e">
        <f>VLOOKUP($A36,NonRetention.txt!$H$8:$N$231,6,FALSE)</f>
        <v>#DIV/0!</v>
      </c>
      <c r="N36" s="16">
        <f>VLOOKUP($A36,NonRetention.txt!$H$8:$P$231,8,FALSE)</f>
        <v>431.00000000000017</v>
      </c>
      <c r="O36" s="16">
        <f>VLOOKUP($A36,NonRetention.txt!$H$8:$P$231,9,FALSE)</f>
        <v>0</v>
      </c>
      <c r="P36" s="17">
        <f t="shared" ref="P36:P67" si="8">SUM(F36:G36)-SUM(N36:O36)</f>
        <v>0</v>
      </c>
      <c r="Q36" s="18">
        <f t="shared" si="3"/>
        <v>76.902498532197143</v>
      </c>
      <c r="R36" s="18">
        <f t="shared" si="4"/>
        <v>0</v>
      </c>
      <c r="S36" t="s">
        <v>214</v>
      </c>
    </row>
    <row r="37" spans="1:19" x14ac:dyDescent="0.3">
      <c r="A37" s="3" t="str">
        <f t="shared" si="6"/>
        <v>2007-7-3</v>
      </c>
      <c r="B37">
        <v>2007</v>
      </c>
      <c r="C37">
        <v>7</v>
      </c>
      <c r="D37">
        <v>3</v>
      </c>
      <c r="E37">
        <v>3</v>
      </c>
      <c r="F37">
        <v>254</v>
      </c>
      <c r="G37">
        <v>0</v>
      </c>
      <c r="H37">
        <v>0</v>
      </c>
      <c r="I37">
        <v>0</v>
      </c>
      <c r="J37">
        <f t="shared" si="7"/>
        <v>2007</v>
      </c>
      <c r="K37" t="str">
        <f>VLOOKUP(C37,LU!$C$2:$D$79,2,FALSE)</f>
        <v>BC JDF Net</v>
      </c>
      <c r="L37" s="9">
        <f>VLOOKUP($A37,NonRetention.txt!$H$8:$N$231,5,FALSE)</f>
        <v>0.21444249805205859</v>
      </c>
      <c r="M37" s="9" t="e">
        <f>VLOOKUP($A37,NonRetention.txt!$H$8:$N$231,6,FALSE)</f>
        <v>#DIV/0!</v>
      </c>
      <c r="N37" s="16">
        <f>VLOOKUP($A37,NonRetention.txt!$H$8:$P$231,8,FALSE)</f>
        <v>254</v>
      </c>
      <c r="O37" s="16">
        <f>VLOOKUP($A37,NonRetention.txt!$H$8:$P$231,9,FALSE)</f>
        <v>0</v>
      </c>
      <c r="P37" s="17">
        <f t="shared" si="8"/>
        <v>0</v>
      </c>
      <c r="Q37" s="18">
        <f t="shared" si="3"/>
        <v>54.468394505222882</v>
      </c>
      <c r="R37" s="18">
        <f t="shared" si="4"/>
        <v>0</v>
      </c>
      <c r="S37" t="s">
        <v>215</v>
      </c>
    </row>
    <row r="38" spans="1:19" x14ac:dyDescent="0.3">
      <c r="A38" s="3" t="str">
        <f t="shared" si="6"/>
        <v>2008-7-3</v>
      </c>
      <c r="B38">
        <v>2008</v>
      </c>
      <c r="C38">
        <v>7</v>
      </c>
      <c r="D38">
        <v>3</v>
      </c>
      <c r="E38">
        <v>3</v>
      </c>
      <c r="F38">
        <v>172</v>
      </c>
      <c r="G38">
        <v>0</v>
      </c>
      <c r="H38">
        <v>0</v>
      </c>
      <c r="I38">
        <v>0</v>
      </c>
      <c r="J38">
        <f t="shared" si="7"/>
        <v>2008</v>
      </c>
      <c r="K38" t="str">
        <f>VLOOKUP(C38,LU!$C$2:$D$79,2,FALSE)</f>
        <v>BC JDF Net</v>
      </c>
      <c r="L38" s="9">
        <f>VLOOKUP($A38,NonRetention.txt!$H$8:$N$231,5,FALSE)</f>
        <v>0.17560631223534862</v>
      </c>
      <c r="M38" s="9" t="e">
        <f>VLOOKUP($A38,NonRetention.txt!$H$8:$N$231,6,FALSE)</f>
        <v>#DIV/0!</v>
      </c>
      <c r="N38" s="16">
        <f>VLOOKUP($A38,NonRetention.txt!$H$8:$P$231,8,FALSE)</f>
        <v>171.99999999999997</v>
      </c>
      <c r="O38" s="16">
        <f>VLOOKUP($A38,NonRetention.txt!$H$8:$P$231,9,FALSE)</f>
        <v>0</v>
      </c>
      <c r="P38" s="17">
        <f t="shared" si="8"/>
        <v>0</v>
      </c>
      <c r="Q38" s="18">
        <f t="shared" si="3"/>
        <v>30.204285704479961</v>
      </c>
      <c r="R38" s="18">
        <f t="shared" si="4"/>
        <v>0</v>
      </c>
      <c r="S38" t="s">
        <v>216</v>
      </c>
    </row>
    <row r="39" spans="1:19" x14ac:dyDescent="0.3">
      <c r="A39" s="3" t="str">
        <f t="shared" si="6"/>
        <v>2009-7-3</v>
      </c>
      <c r="B39">
        <v>2009</v>
      </c>
      <c r="C39">
        <v>7</v>
      </c>
      <c r="D39">
        <v>3</v>
      </c>
      <c r="E39">
        <v>3</v>
      </c>
      <c r="F39">
        <v>0</v>
      </c>
      <c r="G39">
        <v>0</v>
      </c>
      <c r="H39">
        <v>0</v>
      </c>
      <c r="I39">
        <v>0</v>
      </c>
      <c r="J39">
        <f t="shared" si="7"/>
        <v>2009</v>
      </c>
      <c r="K39" t="str">
        <f>VLOOKUP(C39,LU!$C$2:$D$79,2,FALSE)</f>
        <v>BC JDF Net</v>
      </c>
      <c r="L39" s="9">
        <f>IF(SUM(F39:G39)=0,0,VLOOKUP($A39,NonRetention.txt!$H$8:$N$231,5,FALSE))</f>
        <v>0</v>
      </c>
      <c r="M39" s="9">
        <f>IF(SUM(G39:H39)=0,0,VLOOKUP($A39,NonRetention.txt!$H$8:$N$231,6,FALSE))</f>
        <v>0</v>
      </c>
      <c r="N39" s="16" t="e">
        <f>VLOOKUP($A39,NonRetention.txt!$H$8:$P$231,8,FALSE)</f>
        <v>#N/A</v>
      </c>
      <c r="O39" s="16" t="e">
        <f>VLOOKUP($A39,NonRetention.txt!$H$8:$P$231,9,FALSE)</f>
        <v>#N/A</v>
      </c>
      <c r="P39" s="17" t="e">
        <f t="shared" si="8"/>
        <v>#N/A</v>
      </c>
      <c r="Q39" s="18">
        <f t="shared" si="3"/>
        <v>0</v>
      </c>
      <c r="R39" s="18">
        <f t="shared" si="4"/>
        <v>0</v>
      </c>
      <c r="S39" t="s">
        <v>217</v>
      </c>
    </row>
    <row r="40" spans="1:19" x14ac:dyDescent="0.3">
      <c r="A40" s="3" t="str">
        <f t="shared" si="6"/>
        <v>2010-7-3</v>
      </c>
      <c r="B40">
        <v>2010</v>
      </c>
      <c r="C40">
        <v>7</v>
      </c>
      <c r="D40">
        <v>3</v>
      </c>
      <c r="E40">
        <v>3</v>
      </c>
      <c r="F40">
        <v>0</v>
      </c>
      <c r="G40">
        <v>0</v>
      </c>
      <c r="H40">
        <v>0</v>
      </c>
      <c r="I40">
        <v>0</v>
      </c>
      <c r="J40">
        <f t="shared" si="7"/>
        <v>2010</v>
      </c>
      <c r="K40" t="str">
        <f>VLOOKUP(C40,LU!$C$2:$D$79,2,FALSE)</f>
        <v>BC JDF Net</v>
      </c>
      <c r="L40" s="9">
        <f>IF(SUM(F40:G40)=0,0,VLOOKUP($A40,NonRetention.txt!$H$8:$N$231,5,FALSE))</f>
        <v>0</v>
      </c>
      <c r="M40" s="9">
        <f>IF(SUM(G40:H40)=0,0,VLOOKUP($A40,NonRetention.txt!$H$8:$N$231,6,FALSE))</f>
        <v>0</v>
      </c>
      <c r="N40" s="16" t="e">
        <f>VLOOKUP($A40,NonRetention.txt!$H$8:$P$231,8,FALSE)</f>
        <v>#N/A</v>
      </c>
      <c r="O40" s="16" t="e">
        <f>VLOOKUP($A40,NonRetention.txt!$H$8:$P$231,9,FALSE)</f>
        <v>#N/A</v>
      </c>
      <c r="P40" s="17" t="e">
        <f t="shared" si="8"/>
        <v>#N/A</v>
      </c>
      <c r="Q40" s="18">
        <f t="shared" si="3"/>
        <v>0</v>
      </c>
      <c r="R40" s="18">
        <f t="shared" si="4"/>
        <v>0</v>
      </c>
      <c r="S40" t="s">
        <v>218</v>
      </c>
    </row>
    <row r="41" spans="1:19" x14ac:dyDescent="0.3">
      <c r="A41" s="3" t="str">
        <f t="shared" si="6"/>
        <v>2011-7-3</v>
      </c>
      <c r="B41">
        <v>2011</v>
      </c>
      <c r="C41">
        <v>7</v>
      </c>
      <c r="D41">
        <v>3</v>
      </c>
      <c r="E41">
        <v>3</v>
      </c>
      <c r="F41">
        <v>0</v>
      </c>
      <c r="G41">
        <v>0</v>
      </c>
      <c r="H41">
        <v>0</v>
      </c>
      <c r="I41">
        <v>0</v>
      </c>
      <c r="J41">
        <f t="shared" si="7"/>
        <v>2011</v>
      </c>
      <c r="K41" t="str">
        <f>VLOOKUP(C41,LU!$C$2:$D$79,2,FALSE)</f>
        <v>BC JDF Net</v>
      </c>
      <c r="L41" s="9">
        <f>IF(SUM(F41:G41)=0,0,VLOOKUP($A41,NonRetention.txt!$H$8:$N$231,5,FALSE))</f>
        <v>0</v>
      </c>
      <c r="M41" s="9">
        <f>IF(SUM(G41:H41)=0,0,VLOOKUP($A41,NonRetention.txt!$H$8:$N$231,6,FALSE))</f>
        <v>0</v>
      </c>
      <c r="N41" s="16" t="e">
        <f>VLOOKUP($A41,NonRetention.txt!$H$8:$P$231,8,FALSE)</f>
        <v>#N/A</v>
      </c>
      <c r="O41" s="16" t="e">
        <f>VLOOKUP($A41,NonRetention.txt!$H$8:$P$231,9,FALSE)</f>
        <v>#N/A</v>
      </c>
      <c r="P41" s="17" t="e">
        <f t="shared" si="8"/>
        <v>#N/A</v>
      </c>
      <c r="Q41" s="18">
        <f t="shared" si="3"/>
        <v>0</v>
      </c>
      <c r="R41" s="18">
        <f t="shared" si="4"/>
        <v>0</v>
      </c>
      <c r="S41" t="s">
        <v>219</v>
      </c>
    </row>
    <row r="42" spans="1:19" x14ac:dyDescent="0.3">
      <c r="A42" s="3" t="str">
        <f t="shared" si="6"/>
        <v>2012-7-3</v>
      </c>
      <c r="B42">
        <v>2012</v>
      </c>
      <c r="C42">
        <v>7</v>
      </c>
      <c r="D42">
        <v>3</v>
      </c>
      <c r="E42">
        <v>3</v>
      </c>
      <c r="F42">
        <v>0</v>
      </c>
      <c r="G42">
        <v>0</v>
      </c>
      <c r="H42">
        <v>0</v>
      </c>
      <c r="I42">
        <v>0</v>
      </c>
      <c r="J42">
        <f t="shared" si="7"/>
        <v>2012</v>
      </c>
      <c r="K42" t="str">
        <f>VLOOKUP(C42,LU!$C$2:$D$79,2,FALSE)</f>
        <v>BC JDF Net</v>
      </c>
      <c r="L42" s="9">
        <f>IF(SUM(F42:G42)=0,0,VLOOKUP($A42,NonRetention.txt!$H$8:$N$231,5,FALSE))</f>
        <v>0</v>
      </c>
      <c r="M42" s="9">
        <f>IF(SUM(G42:H42)=0,0,VLOOKUP($A42,NonRetention.txt!$H$8:$N$231,6,FALSE))</f>
        <v>0</v>
      </c>
      <c r="N42" s="16" t="e">
        <f>VLOOKUP($A42,NonRetention.txt!$H$8:$P$231,8,FALSE)</f>
        <v>#N/A</v>
      </c>
      <c r="O42" s="16" t="e">
        <f>VLOOKUP($A42,NonRetention.txt!$H$8:$P$231,9,FALSE)</f>
        <v>#N/A</v>
      </c>
      <c r="P42" s="17" t="e">
        <f t="shared" si="8"/>
        <v>#N/A</v>
      </c>
      <c r="Q42" s="18">
        <f t="shared" si="3"/>
        <v>0</v>
      </c>
      <c r="R42" s="18">
        <f t="shared" si="4"/>
        <v>0</v>
      </c>
      <c r="S42" t="s">
        <v>220</v>
      </c>
    </row>
    <row r="43" spans="1:19" x14ac:dyDescent="0.3">
      <c r="A43" s="3" t="str">
        <f t="shared" si="6"/>
        <v>2013-7-3</v>
      </c>
      <c r="B43">
        <v>2013</v>
      </c>
      <c r="C43">
        <v>7</v>
      </c>
      <c r="D43">
        <v>3</v>
      </c>
      <c r="E43">
        <v>3</v>
      </c>
      <c r="F43">
        <v>0</v>
      </c>
      <c r="G43">
        <v>0</v>
      </c>
      <c r="H43">
        <v>0</v>
      </c>
      <c r="I43">
        <v>0</v>
      </c>
      <c r="J43">
        <f t="shared" si="7"/>
        <v>2013</v>
      </c>
      <c r="K43" t="str">
        <f>VLOOKUP(C43,LU!$C$2:$D$79,2,FALSE)</f>
        <v>BC JDF Net</v>
      </c>
      <c r="L43" s="9">
        <f>IF(SUM(F43:G43)=0,0,VLOOKUP($A43,NonRetention.txt!$H$8:$N$231,5,FALSE))</f>
        <v>0</v>
      </c>
      <c r="M43" s="9">
        <f>IF(SUM(G43:H43)=0,0,VLOOKUP($A43,NonRetention.txt!$H$8:$N$231,6,FALSE))</f>
        <v>0</v>
      </c>
      <c r="N43" s="16" t="e">
        <f>VLOOKUP($A43,NonRetention.txt!$H$8:$P$231,8,FALSE)</f>
        <v>#N/A</v>
      </c>
      <c r="O43" s="16" t="e">
        <f>VLOOKUP($A43,NonRetention.txt!$H$8:$P$231,9,FALSE)</f>
        <v>#N/A</v>
      </c>
      <c r="P43" s="17" t="e">
        <f t="shared" si="8"/>
        <v>#N/A</v>
      </c>
      <c r="Q43" s="18">
        <f t="shared" si="3"/>
        <v>0</v>
      </c>
      <c r="R43" s="18">
        <f t="shared" si="4"/>
        <v>0</v>
      </c>
      <c r="S43" t="s">
        <v>221</v>
      </c>
    </row>
    <row r="44" spans="1:19" x14ac:dyDescent="0.3">
      <c r="A44" s="3" t="str">
        <f t="shared" si="6"/>
        <v>2007-8-3</v>
      </c>
      <c r="B44">
        <v>2007</v>
      </c>
      <c r="C44">
        <v>8</v>
      </c>
      <c r="D44">
        <v>3</v>
      </c>
      <c r="E44">
        <v>3</v>
      </c>
      <c r="F44">
        <v>35527</v>
      </c>
      <c r="G44">
        <v>0</v>
      </c>
      <c r="H44">
        <v>0</v>
      </c>
      <c r="I44">
        <v>0</v>
      </c>
      <c r="J44">
        <f t="shared" si="7"/>
        <v>2007</v>
      </c>
      <c r="K44" t="str">
        <f>VLOOKUP(C44,LU!$C$2:$D$79,2,FALSE)</f>
        <v>BCOutSport</v>
      </c>
      <c r="L44" s="9">
        <f>VLOOKUP($A44,NonRetention.txt!$H$8:$N$231,5,FALSE)</f>
        <v>2.6038252742054405E-2</v>
      </c>
      <c r="M44" s="9" t="e">
        <f>VLOOKUP($A44,NonRetention.txt!$H$8:$N$231,6,FALSE)</f>
        <v>#DIV/0!</v>
      </c>
      <c r="N44" s="16">
        <f>VLOOKUP($A44,NonRetention.txt!$H$8:$P$231,8,FALSE)</f>
        <v>35527.000000000044</v>
      </c>
      <c r="O44" s="16">
        <f>VLOOKUP($A44,NonRetention.txt!$H$8:$P$231,9,FALSE)</f>
        <v>0</v>
      </c>
      <c r="P44" s="17">
        <f t="shared" si="8"/>
        <v>0</v>
      </c>
      <c r="Q44" s="18">
        <f t="shared" si="3"/>
        <v>925.06100516696688</v>
      </c>
      <c r="R44" s="18">
        <f t="shared" si="4"/>
        <v>0</v>
      </c>
      <c r="S44" t="s">
        <v>222</v>
      </c>
    </row>
    <row r="45" spans="1:19" x14ac:dyDescent="0.3">
      <c r="A45" s="3" t="str">
        <f t="shared" si="6"/>
        <v>2008-8-3</v>
      </c>
      <c r="B45">
        <v>2008</v>
      </c>
      <c r="C45">
        <v>8</v>
      </c>
      <c r="D45">
        <v>3</v>
      </c>
      <c r="E45">
        <v>3</v>
      </c>
      <c r="F45">
        <v>10649</v>
      </c>
      <c r="G45">
        <v>0</v>
      </c>
      <c r="H45">
        <v>0</v>
      </c>
      <c r="I45">
        <v>0</v>
      </c>
      <c r="J45">
        <f t="shared" si="7"/>
        <v>2008</v>
      </c>
      <c r="K45" t="str">
        <f>VLOOKUP(C45,LU!$C$2:$D$79,2,FALSE)</f>
        <v>BCOutSport</v>
      </c>
      <c r="L45" s="9">
        <f>VLOOKUP($A45,NonRetention.txt!$H$8:$N$231,5,FALSE)</f>
        <v>4.8544364304134335E-2</v>
      </c>
      <c r="M45" s="9" t="e">
        <f>VLOOKUP($A45,NonRetention.txt!$H$8:$N$231,6,FALSE)</f>
        <v>#DIV/0!</v>
      </c>
      <c r="N45" s="16">
        <f>VLOOKUP($A45,NonRetention.txt!$H$8:$P$231,8,FALSE)</f>
        <v>10649</v>
      </c>
      <c r="O45" s="16">
        <f>VLOOKUP($A45,NonRetention.txt!$H$8:$P$231,9,FALSE)</f>
        <v>0</v>
      </c>
      <c r="P45" s="17">
        <f t="shared" si="8"/>
        <v>0</v>
      </c>
      <c r="Q45" s="18">
        <f t="shared" si="3"/>
        <v>516.94893547472657</v>
      </c>
      <c r="R45" s="18">
        <f t="shared" si="4"/>
        <v>0</v>
      </c>
      <c r="S45" t="s">
        <v>223</v>
      </c>
    </row>
    <row r="46" spans="1:19" x14ac:dyDescent="0.3">
      <c r="A46" s="3" t="str">
        <f t="shared" si="6"/>
        <v>2009-8-3</v>
      </c>
      <c r="B46">
        <v>2009</v>
      </c>
      <c r="C46">
        <v>8</v>
      </c>
      <c r="D46">
        <v>3</v>
      </c>
      <c r="E46">
        <v>3</v>
      </c>
      <c r="F46">
        <v>17234</v>
      </c>
      <c r="G46">
        <v>0</v>
      </c>
      <c r="H46">
        <v>0</v>
      </c>
      <c r="I46">
        <v>0</v>
      </c>
      <c r="J46">
        <f t="shared" si="7"/>
        <v>2009</v>
      </c>
      <c r="K46" t="str">
        <f>VLOOKUP(C46,LU!$C$2:$D$79,2,FALSE)</f>
        <v>BCOutSport</v>
      </c>
      <c r="L46" s="9">
        <f>VLOOKUP($A46,NonRetention.txt!$H$8:$N$231,5,FALSE)</f>
        <v>0.1093754842978167</v>
      </c>
      <c r="M46" s="9" t="e">
        <f>VLOOKUP($A46,NonRetention.txt!$H$8:$N$231,6,FALSE)</f>
        <v>#DIV/0!</v>
      </c>
      <c r="N46" s="16">
        <f>VLOOKUP($A46,NonRetention.txt!$H$8:$P$231,8,FALSE)</f>
        <v>17233.999999999996</v>
      </c>
      <c r="O46" s="16">
        <f>VLOOKUP($A46,NonRetention.txt!$H$8:$P$231,9,FALSE)</f>
        <v>0</v>
      </c>
      <c r="P46" s="17">
        <f t="shared" si="8"/>
        <v>0</v>
      </c>
      <c r="Q46" s="18">
        <f t="shared" si="3"/>
        <v>1884.977096388573</v>
      </c>
      <c r="R46" s="18">
        <f t="shared" si="4"/>
        <v>0</v>
      </c>
      <c r="S46" t="s">
        <v>224</v>
      </c>
    </row>
    <row r="47" spans="1:19" x14ac:dyDescent="0.3">
      <c r="A47" s="3" t="str">
        <f t="shared" si="6"/>
        <v>2010-8-3</v>
      </c>
      <c r="B47">
        <v>2010</v>
      </c>
      <c r="C47">
        <v>8</v>
      </c>
      <c r="D47">
        <v>3</v>
      </c>
      <c r="E47">
        <v>3</v>
      </c>
      <c r="F47">
        <v>32117</v>
      </c>
      <c r="G47">
        <v>0</v>
      </c>
      <c r="H47">
        <v>0</v>
      </c>
      <c r="I47">
        <v>0</v>
      </c>
      <c r="J47">
        <f t="shared" si="7"/>
        <v>2010</v>
      </c>
      <c r="K47" t="str">
        <f>VLOOKUP(C47,LU!$C$2:$D$79,2,FALSE)</f>
        <v>BCOutSport</v>
      </c>
      <c r="L47" s="9">
        <f>VLOOKUP($A47,NonRetention.txt!$H$8:$N$231,5,FALSE)</f>
        <v>0.15924220837748659</v>
      </c>
      <c r="M47" s="9" t="e">
        <f>VLOOKUP($A47,NonRetention.txt!$H$8:$N$231,6,FALSE)</f>
        <v>#DIV/0!</v>
      </c>
      <c r="N47" s="16">
        <f>VLOOKUP($A47,NonRetention.txt!$H$8:$P$231,8,FALSE)</f>
        <v>32117.000000000033</v>
      </c>
      <c r="O47" s="16">
        <f>VLOOKUP($A47,NonRetention.txt!$H$8:$P$231,9,FALSE)</f>
        <v>0</v>
      </c>
      <c r="P47" s="17">
        <f t="shared" si="8"/>
        <v>-3.2741809263825417E-11</v>
      </c>
      <c r="Q47" s="18">
        <f t="shared" si="3"/>
        <v>5114.3820064597367</v>
      </c>
      <c r="R47" s="18">
        <f t="shared" si="4"/>
        <v>0</v>
      </c>
      <c r="S47" t="s">
        <v>225</v>
      </c>
    </row>
    <row r="48" spans="1:19" x14ac:dyDescent="0.3">
      <c r="A48" s="3" t="str">
        <f t="shared" si="6"/>
        <v>2011-8-3</v>
      </c>
      <c r="B48">
        <v>2011</v>
      </c>
      <c r="C48">
        <v>8</v>
      </c>
      <c r="D48">
        <v>3</v>
      </c>
      <c r="E48">
        <v>3</v>
      </c>
      <c r="F48">
        <v>46453</v>
      </c>
      <c r="G48">
        <v>0</v>
      </c>
      <c r="H48">
        <v>0</v>
      </c>
      <c r="I48">
        <v>0</v>
      </c>
      <c r="J48">
        <f t="shared" si="7"/>
        <v>2011</v>
      </c>
      <c r="K48" t="str">
        <f>VLOOKUP(C48,LU!$C$2:$D$79,2,FALSE)</f>
        <v>BCOutSport</v>
      </c>
      <c r="L48" s="9">
        <f>VLOOKUP($A48,NonRetention.txt!$H$8:$N$231,5,FALSE)</f>
        <v>0.13846338598036276</v>
      </c>
      <c r="M48" s="9" t="e">
        <f>VLOOKUP($A48,NonRetention.txt!$H$8:$N$231,6,FALSE)</f>
        <v>#DIV/0!</v>
      </c>
      <c r="N48" s="16">
        <f>VLOOKUP($A48,NonRetention.txt!$H$8:$P$231,8,FALSE)</f>
        <v>46452.999999999993</v>
      </c>
      <c r="O48" s="16">
        <f>VLOOKUP($A48,NonRetention.txt!$H$8:$P$231,9,FALSE)</f>
        <v>0</v>
      </c>
      <c r="P48" s="17">
        <f t="shared" si="8"/>
        <v>0</v>
      </c>
      <c r="Q48" s="18">
        <f t="shared" si="3"/>
        <v>6432.0396689457912</v>
      </c>
      <c r="R48" s="18">
        <f t="shared" si="4"/>
        <v>0</v>
      </c>
      <c r="S48" t="s">
        <v>226</v>
      </c>
    </row>
    <row r="49" spans="1:19" x14ac:dyDescent="0.3">
      <c r="A49" s="3" t="str">
        <f t="shared" si="6"/>
        <v>2012-8-3</v>
      </c>
      <c r="B49">
        <v>2012</v>
      </c>
      <c r="C49">
        <v>8</v>
      </c>
      <c r="D49">
        <v>3</v>
      </c>
      <c r="E49">
        <v>3</v>
      </c>
      <c r="F49">
        <v>22235</v>
      </c>
      <c r="G49">
        <v>0</v>
      </c>
      <c r="H49">
        <v>0</v>
      </c>
      <c r="I49">
        <v>0</v>
      </c>
      <c r="J49">
        <f t="shared" si="7"/>
        <v>2012</v>
      </c>
      <c r="K49" t="str">
        <f>VLOOKUP(C49,LU!$C$2:$D$79,2,FALSE)</f>
        <v>BCOutSport</v>
      </c>
      <c r="L49" s="9">
        <f>VLOOKUP($A49,NonRetention.txt!$H$8:$N$231,5,FALSE)</f>
        <v>0.18020304857228106</v>
      </c>
      <c r="M49" s="9" t="e">
        <f>VLOOKUP($A49,NonRetention.txt!$H$8:$N$231,6,FALSE)</f>
        <v>#DIV/0!</v>
      </c>
      <c r="N49" s="16">
        <f>VLOOKUP($A49,NonRetention.txt!$H$8:$P$231,8,FALSE)</f>
        <v>22234.999999999993</v>
      </c>
      <c r="O49" s="16">
        <f>VLOOKUP($A49,NonRetention.txt!$H$8:$P$231,9,FALSE)</f>
        <v>0</v>
      </c>
      <c r="P49" s="17">
        <f t="shared" si="8"/>
        <v>0</v>
      </c>
      <c r="Q49" s="18">
        <f t="shared" si="3"/>
        <v>4006.8147850046694</v>
      </c>
      <c r="R49" s="18">
        <f t="shared" si="4"/>
        <v>0</v>
      </c>
      <c r="S49" t="s">
        <v>227</v>
      </c>
    </row>
    <row r="50" spans="1:19" x14ac:dyDescent="0.3">
      <c r="A50" s="3" t="str">
        <f t="shared" si="6"/>
        <v>2013-8-3</v>
      </c>
      <c r="B50">
        <v>2013</v>
      </c>
      <c r="C50">
        <v>8</v>
      </c>
      <c r="D50">
        <v>3</v>
      </c>
      <c r="E50">
        <v>3</v>
      </c>
      <c r="F50">
        <v>47931</v>
      </c>
      <c r="G50">
        <v>0</v>
      </c>
      <c r="H50">
        <v>0</v>
      </c>
      <c r="I50">
        <v>0</v>
      </c>
      <c r="J50">
        <f t="shared" si="7"/>
        <v>2013</v>
      </c>
      <c r="K50" t="str">
        <f>VLOOKUP(C50,LU!$C$2:$D$79,2,FALSE)</f>
        <v>BCOutSport</v>
      </c>
      <c r="L50" s="9">
        <f>VLOOKUP($A50,NonRetention.txt!$H$8:$N$231,5,FALSE)</f>
        <v>0.19475074496586667</v>
      </c>
      <c r="M50" s="9" t="e">
        <f>VLOOKUP($A50,NonRetention.txt!$H$8:$N$231,6,FALSE)</f>
        <v>#DIV/0!</v>
      </c>
      <c r="N50" s="16">
        <f>VLOOKUP($A50,NonRetention.txt!$H$8:$P$231,8,FALSE)</f>
        <v>47931.000000000007</v>
      </c>
      <c r="O50" s="16">
        <f>VLOOKUP($A50,NonRetention.txt!$H$8:$P$231,9,FALSE)</f>
        <v>0</v>
      </c>
      <c r="P50" s="17">
        <f t="shared" si="8"/>
        <v>0</v>
      </c>
      <c r="Q50" s="18">
        <f t="shared" si="3"/>
        <v>9334.5979569589545</v>
      </c>
      <c r="R50" s="18">
        <f t="shared" si="4"/>
        <v>0</v>
      </c>
      <c r="S50" t="s">
        <v>228</v>
      </c>
    </row>
    <row r="51" spans="1:19" x14ac:dyDescent="0.3">
      <c r="A51" s="3" t="str">
        <f t="shared" si="6"/>
        <v>2007-9-3</v>
      </c>
      <c r="B51">
        <v>2007</v>
      </c>
      <c r="C51">
        <v>9</v>
      </c>
      <c r="D51">
        <v>3</v>
      </c>
      <c r="E51">
        <v>3</v>
      </c>
      <c r="F51">
        <v>3518</v>
      </c>
      <c r="G51">
        <v>394</v>
      </c>
      <c r="H51">
        <v>0</v>
      </c>
      <c r="I51">
        <v>0</v>
      </c>
      <c r="J51">
        <f t="shared" si="7"/>
        <v>2007</v>
      </c>
      <c r="K51" t="str">
        <f>VLOOKUP(C51,LU!$C$2:$D$79,2,FALSE)</f>
        <v>N/C BC Trl</v>
      </c>
      <c r="L51" s="9">
        <f>VLOOKUP($A51,NonRetention.txt!$H$8:$N$231,5,FALSE)</f>
        <v>3.9769421749067196E-2</v>
      </c>
      <c r="M51" s="9">
        <f>VLOOKUP($A51,NonRetention.txt!$H$8:$N$231,6,FALSE)</f>
        <v>0.10060847816247169</v>
      </c>
      <c r="N51" s="16">
        <f>VLOOKUP($A51,NonRetention.txt!$H$8:$P$231,8,FALSE)</f>
        <v>3518.0000000000014</v>
      </c>
      <c r="O51" s="16">
        <f>VLOOKUP($A51,NonRetention.txt!$H$8:$P$231,9,FALSE)</f>
        <v>393.99999999999983</v>
      </c>
      <c r="P51" s="17">
        <f t="shared" si="8"/>
        <v>0</v>
      </c>
      <c r="Q51" s="18">
        <f t="shared" si="3"/>
        <v>139.90882571321839</v>
      </c>
      <c r="R51" s="18">
        <f t="shared" si="4"/>
        <v>39.639740396013849</v>
      </c>
      <c r="S51" t="s">
        <v>229</v>
      </c>
    </row>
    <row r="52" spans="1:19" x14ac:dyDescent="0.3">
      <c r="A52" s="3" t="str">
        <f t="shared" si="6"/>
        <v>2008-9-3</v>
      </c>
      <c r="B52">
        <v>2008</v>
      </c>
      <c r="C52">
        <v>9</v>
      </c>
      <c r="D52">
        <v>3</v>
      </c>
      <c r="E52">
        <v>3</v>
      </c>
      <c r="F52">
        <v>2407</v>
      </c>
      <c r="G52">
        <v>197</v>
      </c>
      <c r="H52">
        <v>0</v>
      </c>
      <c r="I52">
        <v>0</v>
      </c>
      <c r="J52">
        <f t="shared" si="7"/>
        <v>2008</v>
      </c>
      <c r="K52" t="str">
        <f>VLOOKUP(C52,LU!$C$2:$D$79,2,FALSE)</f>
        <v>N/C BC Trl</v>
      </c>
      <c r="L52" s="9">
        <f>VLOOKUP($A52,NonRetention.txt!$H$8:$N$231,5,FALSE)</f>
        <v>6.7868532069992465E-2</v>
      </c>
      <c r="M52" s="9">
        <f>VLOOKUP($A52,NonRetention.txt!$H$8:$N$231,6,FALSE)</f>
        <v>0.10247662536277705</v>
      </c>
      <c r="N52" s="16">
        <f>VLOOKUP($A52,NonRetention.txt!$H$8:$P$231,8,FALSE)</f>
        <v>2407.0000000000023</v>
      </c>
      <c r="O52" s="16">
        <f>VLOOKUP($A52,NonRetention.txt!$H$8:$P$231,9,FALSE)</f>
        <v>196.99999999999997</v>
      </c>
      <c r="P52" s="17">
        <f t="shared" si="8"/>
        <v>0</v>
      </c>
      <c r="Q52" s="18">
        <f t="shared" si="3"/>
        <v>163.35955669247187</v>
      </c>
      <c r="R52" s="18">
        <f t="shared" si="4"/>
        <v>20.187895196467078</v>
      </c>
      <c r="S52" t="s">
        <v>230</v>
      </c>
    </row>
    <row r="53" spans="1:19" x14ac:dyDescent="0.3">
      <c r="A53" s="3" t="str">
        <f t="shared" si="6"/>
        <v>2009-9-3</v>
      </c>
      <c r="B53">
        <v>2009</v>
      </c>
      <c r="C53">
        <v>9</v>
      </c>
      <c r="D53">
        <v>3</v>
      </c>
      <c r="E53">
        <v>3</v>
      </c>
      <c r="F53">
        <v>3470</v>
      </c>
      <c r="G53">
        <v>403</v>
      </c>
      <c r="H53">
        <v>0</v>
      </c>
      <c r="I53">
        <v>0</v>
      </c>
      <c r="J53">
        <f t="shared" si="7"/>
        <v>2009</v>
      </c>
      <c r="K53" t="str">
        <f>VLOOKUP(C53,LU!$C$2:$D$79,2,FALSE)</f>
        <v>N/C BC Trl</v>
      </c>
      <c r="L53" s="9">
        <f>VLOOKUP($A53,NonRetention.txt!$H$8:$N$231,5,FALSE)</f>
        <v>0.19820367873460229</v>
      </c>
      <c r="M53" s="9">
        <f>VLOOKUP($A53,NonRetention.txt!$H$8:$N$231,6,FALSE)</f>
        <v>0.14789861655208042</v>
      </c>
      <c r="N53" s="16">
        <f>VLOOKUP($A53,NonRetention.txt!$H$8:$P$231,8,FALSE)</f>
        <v>3470.0000000000005</v>
      </c>
      <c r="O53" s="16">
        <f>VLOOKUP($A53,NonRetention.txt!$H$8:$P$231,9,FALSE)</f>
        <v>403.00000000000034</v>
      </c>
      <c r="P53" s="17">
        <f t="shared" si="8"/>
        <v>0</v>
      </c>
      <c r="Q53" s="18">
        <f t="shared" si="3"/>
        <v>687.76676520906994</v>
      </c>
      <c r="R53" s="18">
        <f t="shared" si="4"/>
        <v>59.603142470488407</v>
      </c>
      <c r="S53" t="s">
        <v>231</v>
      </c>
    </row>
    <row r="54" spans="1:19" x14ac:dyDescent="0.3">
      <c r="A54" s="3" t="str">
        <f t="shared" si="6"/>
        <v>2010-9-3</v>
      </c>
      <c r="B54">
        <v>2010</v>
      </c>
      <c r="C54">
        <v>9</v>
      </c>
      <c r="D54">
        <v>3</v>
      </c>
      <c r="E54">
        <v>3</v>
      </c>
      <c r="F54">
        <v>2017</v>
      </c>
      <c r="G54">
        <v>3930</v>
      </c>
      <c r="H54">
        <v>0</v>
      </c>
      <c r="I54">
        <v>0</v>
      </c>
      <c r="J54">
        <f t="shared" si="7"/>
        <v>2010</v>
      </c>
      <c r="K54" t="str">
        <f>VLOOKUP(C54,LU!$C$2:$D$79,2,FALSE)</f>
        <v>N/C BC Trl</v>
      </c>
      <c r="L54" s="9">
        <f>VLOOKUP($A54,NonRetention.txt!$H$8:$N$231,5,FALSE)</f>
        <v>0.19701806580031409</v>
      </c>
      <c r="M54" s="9">
        <f>VLOOKUP($A54,NonRetention.txt!$H$8:$N$231,6,FALSE)</f>
        <v>0.18157681125368888</v>
      </c>
      <c r="N54" s="16">
        <f>VLOOKUP($A54,NonRetention.txt!$H$8:$P$231,8,FALSE)</f>
        <v>2016.9999999999995</v>
      </c>
      <c r="O54" s="16">
        <f>VLOOKUP($A54,NonRetention.txt!$H$8:$P$231,9,FALSE)</f>
        <v>3929.9999999999982</v>
      </c>
      <c r="P54" s="17">
        <f t="shared" si="8"/>
        <v>0</v>
      </c>
      <c r="Q54" s="18">
        <f t="shared" si="3"/>
        <v>397.38543871923349</v>
      </c>
      <c r="R54" s="18">
        <f t="shared" si="4"/>
        <v>713.59686822699734</v>
      </c>
      <c r="S54" t="s">
        <v>232</v>
      </c>
    </row>
    <row r="55" spans="1:19" x14ac:dyDescent="0.3">
      <c r="A55" s="3" t="str">
        <f t="shared" si="6"/>
        <v>2011-9-3</v>
      </c>
      <c r="B55">
        <v>2011</v>
      </c>
      <c r="C55">
        <v>9</v>
      </c>
      <c r="D55">
        <v>3</v>
      </c>
      <c r="E55">
        <v>3</v>
      </c>
      <c r="F55">
        <v>31994</v>
      </c>
      <c r="G55">
        <v>1344</v>
      </c>
      <c r="H55">
        <v>0</v>
      </c>
      <c r="I55">
        <v>0</v>
      </c>
      <c r="J55">
        <f t="shared" si="7"/>
        <v>2011</v>
      </c>
      <c r="K55" t="str">
        <f>VLOOKUP(C55,LU!$C$2:$D$79,2,FALSE)</f>
        <v>N/C BC Trl</v>
      </c>
      <c r="L55" s="9">
        <f>VLOOKUP($A55,NonRetention.txt!$H$8:$N$231,5,FALSE)</f>
        <v>0.26653079781242156</v>
      </c>
      <c r="M55" s="9">
        <f>VLOOKUP($A55,NonRetention.txt!$H$8:$N$231,6,FALSE)</f>
        <v>0.22799175499054017</v>
      </c>
      <c r="N55" s="16">
        <f>VLOOKUP($A55,NonRetention.txt!$H$8:$P$231,8,FALSE)</f>
        <v>31994.000000000004</v>
      </c>
      <c r="O55" s="16">
        <f>VLOOKUP($A55,NonRetention.txt!$H$8:$P$231,9,FALSE)</f>
        <v>1344.0000000000009</v>
      </c>
      <c r="P55" s="17">
        <f t="shared" si="8"/>
        <v>0</v>
      </c>
      <c r="Q55" s="18">
        <f t="shared" si="3"/>
        <v>8527.3863452106161</v>
      </c>
      <c r="R55" s="18">
        <f t="shared" si="4"/>
        <v>306.42091870728598</v>
      </c>
      <c r="S55" t="s">
        <v>233</v>
      </c>
    </row>
    <row r="56" spans="1:19" x14ac:dyDescent="0.3">
      <c r="A56" s="3" t="str">
        <f t="shared" si="6"/>
        <v>2012-9-3</v>
      </c>
      <c r="B56">
        <v>2012</v>
      </c>
      <c r="C56">
        <v>9</v>
      </c>
      <c r="D56">
        <v>3</v>
      </c>
      <c r="E56">
        <v>3</v>
      </c>
      <c r="F56">
        <v>2604</v>
      </c>
      <c r="G56">
        <v>4471</v>
      </c>
      <c r="H56">
        <v>0</v>
      </c>
      <c r="I56">
        <v>0</v>
      </c>
      <c r="J56">
        <f t="shared" si="7"/>
        <v>2012</v>
      </c>
      <c r="K56" t="str">
        <f>VLOOKUP(C56,LU!$C$2:$D$79,2,FALSE)</f>
        <v>N/C BC Trl</v>
      </c>
      <c r="L56" s="9">
        <f>VLOOKUP($A56,NonRetention.txt!$H$8:$N$231,5,FALSE)</f>
        <v>0.27790046562788012</v>
      </c>
      <c r="M56" s="9">
        <f>VLOOKUP($A56,NonRetention.txt!$H$8:$N$231,6,FALSE)</f>
        <v>0.28335668438420397</v>
      </c>
      <c r="N56" s="16">
        <f>VLOOKUP($A56,NonRetention.txt!$H$8:$P$231,8,FALSE)</f>
        <v>2603.9999999999986</v>
      </c>
      <c r="O56" s="16">
        <f>VLOOKUP($A56,NonRetention.txt!$H$8:$P$231,9,FALSE)</f>
        <v>4471</v>
      </c>
      <c r="P56" s="17">
        <f t="shared" si="8"/>
        <v>0</v>
      </c>
      <c r="Q56" s="18">
        <f t="shared" si="3"/>
        <v>723.65281249499981</v>
      </c>
      <c r="R56" s="18">
        <f t="shared" si="4"/>
        <v>1266.8877358817761</v>
      </c>
      <c r="S56" t="s">
        <v>234</v>
      </c>
    </row>
    <row r="57" spans="1:19" x14ac:dyDescent="0.3">
      <c r="A57" s="3" t="str">
        <f t="shared" si="6"/>
        <v>2013-9-3</v>
      </c>
      <c r="B57">
        <v>2013</v>
      </c>
      <c r="C57">
        <v>9</v>
      </c>
      <c r="D57">
        <v>3</v>
      </c>
      <c r="E57">
        <v>3</v>
      </c>
      <c r="F57">
        <v>29994</v>
      </c>
      <c r="G57">
        <v>2588</v>
      </c>
      <c r="H57">
        <v>0</v>
      </c>
      <c r="I57">
        <v>0</v>
      </c>
      <c r="J57">
        <f t="shared" si="7"/>
        <v>2013</v>
      </c>
      <c r="K57" t="str">
        <f>VLOOKUP(C57,LU!$C$2:$D$79,2,FALSE)</f>
        <v>N/C BC Trl</v>
      </c>
      <c r="L57" s="9">
        <f>VLOOKUP($A57,NonRetention.txt!$H$8:$N$231,5,FALSE)</f>
        <v>0.25655497299912761</v>
      </c>
      <c r="M57" s="9">
        <f>VLOOKUP($A57,NonRetention.txt!$H$8:$N$231,6,FALSE)</f>
        <v>0.25855655379712567</v>
      </c>
      <c r="N57" s="16">
        <f>VLOOKUP($A57,NonRetention.txt!$H$8:$P$231,8,FALSE)</f>
        <v>29993.999999999996</v>
      </c>
      <c r="O57" s="16">
        <f>VLOOKUP($A57,NonRetention.txt!$H$8:$P$231,9,FALSE)</f>
        <v>2588</v>
      </c>
      <c r="P57" s="17">
        <f t="shared" si="8"/>
        <v>0</v>
      </c>
      <c r="Q57" s="18">
        <f t="shared" si="3"/>
        <v>7695.1098601358335</v>
      </c>
      <c r="R57" s="18">
        <f t="shared" si="4"/>
        <v>669.14436122696122</v>
      </c>
      <c r="S57" t="s">
        <v>235</v>
      </c>
    </row>
    <row r="58" spans="1:19" x14ac:dyDescent="0.3">
      <c r="A58" s="3" t="str">
        <f t="shared" si="6"/>
        <v>2008-10-3</v>
      </c>
      <c r="B58">
        <v>2008</v>
      </c>
      <c r="C58">
        <v>10</v>
      </c>
      <c r="D58">
        <v>3</v>
      </c>
      <c r="E58">
        <v>3</v>
      </c>
      <c r="F58">
        <v>0</v>
      </c>
      <c r="G58">
        <v>0</v>
      </c>
      <c r="H58">
        <v>0</v>
      </c>
      <c r="I58">
        <v>0</v>
      </c>
      <c r="J58">
        <f t="shared" si="7"/>
        <v>2008</v>
      </c>
      <c r="K58" t="str">
        <f>VLOOKUP(C58,LU!$C$2:$D$79,2,FALSE)</f>
        <v>WCVI Troll</v>
      </c>
      <c r="L58" s="9">
        <f>IF(SUM(F58:G58)=0,0,VLOOKUP($A58,NonRetention.txt!$H$8:$N$231,5,FALSE))</f>
        <v>0</v>
      </c>
      <c r="M58" s="9">
        <f>IF(SUM(G58:H58)=0,0,VLOOKUP($A58,NonRetention.txt!$H$8:$N$231,6,FALSE))</f>
        <v>0</v>
      </c>
      <c r="N58" s="16" t="e">
        <f>VLOOKUP($A58,NonRetention.txt!$H$8:$P$231,8,FALSE)</f>
        <v>#N/A</v>
      </c>
      <c r="O58" s="16" t="e">
        <f>VLOOKUP($A58,NonRetention.txt!$H$8:$P$231,9,FALSE)</f>
        <v>#N/A</v>
      </c>
      <c r="P58" s="17" t="e">
        <f t="shared" si="8"/>
        <v>#N/A</v>
      </c>
      <c r="Q58" s="18">
        <f t="shared" si="3"/>
        <v>0</v>
      </c>
      <c r="R58" s="18">
        <f t="shared" si="4"/>
        <v>0</v>
      </c>
      <c r="S58" t="s">
        <v>236</v>
      </c>
    </row>
    <row r="59" spans="1:19" x14ac:dyDescent="0.3">
      <c r="A59" s="3" t="str">
        <f t="shared" si="6"/>
        <v>2009-10-3</v>
      </c>
      <c r="B59">
        <v>2009</v>
      </c>
      <c r="C59">
        <v>10</v>
      </c>
      <c r="D59">
        <v>3</v>
      </c>
      <c r="E59">
        <v>3</v>
      </c>
      <c r="F59">
        <v>211</v>
      </c>
      <c r="G59">
        <v>259</v>
      </c>
      <c r="H59">
        <v>0</v>
      </c>
      <c r="I59">
        <v>0</v>
      </c>
      <c r="J59">
        <f t="shared" si="7"/>
        <v>2009</v>
      </c>
      <c r="K59" t="str">
        <f>VLOOKUP(C59,LU!$C$2:$D$79,2,FALSE)</f>
        <v>WCVI Troll</v>
      </c>
      <c r="L59" s="9">
        <f>VLOOKUP($A59,NonRetention.txt!$H$8:$N$231,5,FALSE)</f>
        <v>0.46335522768046072</v>
      </c>
      <c r="M59" s="9">
        <f>VLOOKUP($A59,NonRetention.txt!$H$8:$N$231,6,FALSE)</f>
        <v>0.54456652799119576</v>
      </c>
      <c r="N59" s="16">
        <f>VLOOKUP($A59,NonRetention.txt!$H$8:$P$231,8,FALSE)</f>
        <v>211.00000000000009</v>
      </c>
      <c r="O59" s="16">
        <f>VLOOKUP($A59,NonRetention.txt!$H$8:$P$231,9,FALSE)</f>
        <v>259</v>
      </c>
      <c r="P59" s="17">
        <f t="shared" si="8"/>
        <v>0</v>
      </c>
      <c r="Q59" s="18">
        <f t="shared" si="3"/>
        <v>97.767953040577211</v>
      </c>
      <c r="R59" s="18">
        <f t="shared" si="4"/>
        <v>141.04273074971971</v>
      </c>
      <c r="S59" t="s">
        <v>237</v>
      </c>
    </row>
    <row r="60" spans="1:19" x14ac:dyDescent="0.3">
      <c r="A60" s="3" t="str">
        <f t="shared" si="6"/>
        <v>2010-10-3</v>
      </c>
      <c r="B60">
        <v>2010</v>
      </c>
      <c r="C60">
        <v>10</v>
      </c>
      <c r="D60">
        <v>3</v>
      </c>
      <c r="E60">
        <v>3</v>
      </c>
      <c r="F60">
        <v>246</v>
      </c>
      <c r="G60">
        <v>169</v>
      </c>
      <c r="H60">
        <v>0</v>
      </c>
      <c r="I60">
        <v>0</v>
      </c>
      <c r="J60">
        <f t="shared" si="7"/>
        <v>2010</v>
      </c>
      <c r="K60" t="str">
        <f>VLOOKUP(C60,LU!$C$2:$D$79,2,FALSE)</f>
        <v>WCVI Troll</v>
      </c>
      <c r="L60" s="9">
        <f>VLOOKUP($A60,NonRetention.txt!$H$8:$N$231,5,FALSE)</f>
        <v>0.39890958764675488</v>
      </c>
      <c r="M60" s="9">
        <f>VLOOKUP($A60,NonRetention.txt!$H$8:$N$231,6,FALSE)</f>
        <v>0.40529594453228918</v>
      </c>
      <c r="N60" s="16">
        <f>VLOOKUP($A60,NonRetention.txt!$H$8:$P$231,8,FALSE)</f>
        <v>246.00000000000006</v>
      </c>
      <c r="O60" s="16">
        <f>VLOOKUP($A60,NonRetention.txt!$H$8:$P$231,9,FALSE)</f>
        <v>168.99999999999997</v>
      </c>
      <c r="P60" s="17">
        <f t="shared" si="8"/>
        <v>0</v>
      </c>
      <c r="Q60" s="18">
        <f t="shared" si="3"/>
        <v>98.131758561101705</v>
      </c>
      <c r="R60" s="18">
        <f t="shared" si="4"/>
        <v>68.49501462595687</v>
      </c>
      <c r="S60" t="s">
        <v>238</v>
      </c>
    </row>
    <row r="61" spans="1:19" x14ac:dyDescent="0.3">
      <c r="A61" s="3" t="str">
        <f t="shared" si="6"/>
        <v>2011-10-3</v>
      </c>
      <c r="B61">
        <v>2011</v>
      </c>
      <c r="C61">
        <v>10</v>
      </c>
      <c r="D61">
        <v>3</v>
      </c>
      <c r="E61">
        <v>3</v>
      </c>
      <c r="F61">
        <v>266</v>
      </c>
      <c r="G61">
        <v>296</v>
      </c>
      <c r="H61">
        <v>0</v>
      </c>
      <c r="I61">
        <v>0</v>
      </c>
      <c r="J61">
        <f t="shared" si="7"/>
        <v>2011</v>
      </c>
      <c r="K61" t="str">
        <f>VLOOKUP(C61,LU!$C$2:$D$79,2,FALSE)</f>
        <v>WCVI Troll</v>
      </c>
      <c r="L61" s="9">
        <f>VLOOKUP($A61,NonRetention.txt!$H$8:$N$231,5,FALSE)</f>
        <v>0.41266864289227595</v>
      </c>
      <c r="M61" s="9">
        <f>VLOOKUP($A61,NonRetention.txt!$H$8:$N$231,6,FALSE)</f>
        <v>0.47429867583589325</v>
      </c>
      <c r="N61" s="16">
        <f>VLOOKUP($A61,NonRetention.txt!$H$8:$P$231,8,FALSE)</f>
        <v>266.00000000000011</v>
      </c>
      <c r="O61" s="16">
        <f>VLOOKUP($A61,NonRetention.txt!$H$8:$P$231,9,FALSE)</f>
        <v>296</v>
      </c>
      <c r="P61" s="17">
        <f t="shared" si="8"/>
        <v>0</v>
      </c>
      <c r="Q61" s="18">
        <f t="shared" si="3"/>
        <v>109.7698590093454</v>
      </c>
      <c r="R61" s="18">
        <f t="shared" si="4"/>
        <v>140.3924080474244</v>
      </c>
      <c r="S61" t="s">
        <v>239</v>
      </c>
    </row>
    <row r="62" spans="1:19" x14ac:dyDescent="0.3">
      <c r="A62" s="3" t="str">
        <f t="shared" si="6"/>
        <v>2012-10-3</v>
      </c>
      <c r="B62">
        <v>2012</v>
      </c>
      <c r="C62">
        <v>10</v>
      </c>
      <c r="D62">
        <v>3</v>
      </c>
      <c r="E62">
        <v>3</v>
      </c>
      <c r="F62">
        <v>173</v>
      </c>
      <c r="G62">
        <v>262</v>
      </c>
      <c r="H62">
        <v>0</v>
      </c>
      <c r="I62">
        <v>0</v>
      </c>
      <c r="J62">
        <f t="shared" si="7"/>
        <v>2012</v>
      </c>
      <c r="K62" t="str">
        <f>VLOOKUP(C62,LU!$C$2:$D$79,2,FALSE)</f>
        <v>WCVI Troll</v>
      </c>
      <c r="L62" s="9">
        <f>VLOOKUP($A62,NonRetention.txt!$H$8:$N$231,5,FALSE)</f>
        <v>0.48492206081621753</v>
      </c>
      <c r="M62" s="9">
        <f>VLOOKUP($A62,NonRetention.txt!$H$8:$N$231,6,FALSE)</f>
        <v>0.51997064256338177</v>
      </c>
      <c r="N62" s="16">
        <f>VLOOKUP($A62,NonRetention.txt!$H$8:$P$231,8,FALSE)</f>
        <v>173.00000000000017</v>
      </c>
      <c r="O62" s="16">
        <f>VLOOKUP($A62,NonRetention.txt!$H$8:$P$231,9,FALSE)</f>
        <v>261.99999999999994</v>
      </c>
      <c r="P62" s="17">
        <f t="shared" si="8"/>
        <v>0</v>
      </c>
      <c r="Q62" s="18">
        <f t="shared" si="3"/>
        <v>83.891516521205631</v>
      </c>
      <c r="R62" s="18">
        <f t="shared" si="4"/>
        <v>136.23230835160604</v>
      </c>
      <c r="S62" t="s">
        <v>240</v>
      </c>
    </row>
    <row r="63" spans="1:19" x14ac:dyDescent="0.3">
      <c r="A63" s="3" t="str">
        <f t="shared" si="6"/>
        <v>2013-10-3</v>
      </c>
      <c r="B63">
        <v>2013</v>
      </c>
      <c r="C63">
        <v>10</v>
      </c>
      <c r="D63">
        <v>3</v>
      </c>
      <c r="E63">
        <v>3</v>
      </c>
      <c r="F63">
        <v>0</v>
      </c>
      <c r="G63">
        <v>0</v>
      </c>
      <c r="H63">
        <v>0</v>
      </c>
      <c r="I63">
        <v>0</v>
      </c>
      <c r="J63">
        <f t="shared" si="7"/>
        <v>2013</v>
      </c>
      <c r="K63" t="str">
        <f>VLOOKUP(C63,LU!$C$2:$D$79,2,FALSE)</f>
        <v>WCVI Troll</v>
      </c>
      <c r="L63" s="9">
        <f>IF(SUM(F63:G63)=0,0,VLOOKUP($A63,NonRetention.txt!$H$8:$N$231,5,FALSE))</f>
        <v>0</v>
      </c>
      <c r="M63" s="9">
        <f>IF(SUM(G63:H63)=0,0,VLOOKUP($A63,NonRetention.txt!$H$8:$N$231,6,FALSE))</f>
        <v>0</v>
      </c>
      <c r="N63" s="16" t="e">
        <f>VLOOKUP($A63,NonRetention.txt!$H$8:$P$231,8,FALSE)</f>
        <v>#N/A</v>
      </c>
      <c r="O63" s="16" t="e">
        <f>VLOOKUP($A63,NonRetention.txt!$H$8:$P$231,9,FALSE)</f>
        <v>#N/A</v>
      </c>
      <c r="P63" s="17" t="e">
        <f t="shared" si="8"/>
        <v>#N/A</v>
      </c>
      <c r="Q63" s="18">
        <f t="shared" si="3"/>
        <v>0</v>
      </c>
      <c r="R63" s="18">
        <f t="shared" si="4"/>
        <v>0</v>
      </c>
      <c r="S63" t="s">
        <v>241</v>
      </c>
    </row>
    <row r="64" spans="1:19" x14ac:dyDescent="0.3">
      <c r="A64" s="3" t="str">
        <f t="shared" si="6"/>
        <v>2007-11-3</v>
      </c>
      <c r="B64">
        <v>2007</v>
      </c>
      <c r="C64">
        <v>11</v>
      </c>
      <c r="D64">
        <v>3</v>
      </c>
      <c r="E64">
        <v>3</v>
      </c>
      <c r="F64">
        <v>35527</v>
      </c>
      <c r="G64">
        <v>0</v>
      </c>
      <c r="H64">
        <v>0</v>
      </c>
      <c r="I64">
        <v>0</v>
      </c>
      <c r="J64">
        <f t="shared" si="7"/>
        <v>2007</v>
      </c>
      <c r="K64" t="str">
        <f>VLOOKUP(C64,LU!$C$2:$D$79,2,FALSE)</f>
        <v>WCVI Sport</v>
      </c>
      <c r="L64" s="9">
        <f>VLOOKUP($A64,NonRetention.txt!$H$8:$N$231,5,FALSE)</f>
        <v>0.24878749391192581</v>
      </c>
      <c r="M64" s="9" t="e">
        <f>VLOOKUP($A64,NonRetention.txt!$H$8:$N$231,6,FALSE)</f>
        <v>#DIV/0!</v>
      </c>
      <c r="N64" s="16">
        <f>VLOOKUP($A64,NonRetention.txt!$H$8:$P$231,8,FALSE)</f>
        <v>35526.999999999985</v>
      </c>
      <c r="O64" s="16">
        <f>VLOOKUP($A64,NonRetention.txt!$H$8:$P$231,9,FALSE)</f>
        <v>0</v>
      </c>
      <c r="P64" s="17">
        <f t="shared" si="8"/>
        <v>0</v>
      </c>
      <c r="Q64" s="18">
        <f t="shared" si="3"/>
        <v>8838.6732962089882</v>
      </c>
      <c r="R64" s="18">
        <f t="shared" si="4"/>
        <v>0</v>
      </c>
      <c r="S64" t="s">
        <v>242</v>
      </c>
    </row>
    <row r="65" spans="1:19" x14ac:dyDescent="0.3">
      <c r="A65" s="3" t="str">
        <f t="shared" si="6"/>
        <v>2008-11-3</v>
      </c>
      <c r="B65">
        <v>2008</v>
      </c>
      <c r="C65">
        <v>11</v>
      </c>
      <c r="D65">
        <v>3</v>
      </c>
      <c r="E65">
        <v>3</v>
      </c>
      <c r="F65">
        <v>10649</v>
      </c>
      <c r="G65">
        <v>0</v>
      </c>
      <c r="H65">
        <v>0</v>
      </c>
      <c r="I65">
        <v>0</v>
      </c>
      <c r="J65">
        <f t="shared" si="7"/>
        <v>2008</v>
      </c>
      <c r="K65" t="str">
        <f>VLOOKUP(C65,LU!$C$2:$D$79,2,FALSE)</f>
        <v>WCVI Sport</v>
      </c>
      <c r="L65" s="9">
        <f>VLOOKUP($A65,NonRetention.txt!$H$8:$N$231,5,FALSE)</f>
        <v>0.29887905165347894</v>
      </c>
      <c r="M65" s="9" t="e">
        <f>VLOOKUP($A65,NonRetention.txt!$H$8:$N$231,6,FALSE)</f>
        <v>#DIV/0!</v>
      </c>
      <c r="N65" s="16">
        <f>VLOOKUP($A65,NonRetention.txt!$H$8:$P$231,8,FALSE)</f>
        <v>10649</v>
      </c>
      <c r="O65" s="16">
        <f>VLOOKUP($A65,NonRetention.txt!$H$8:$P$231,9,FALSE)</f>
        <v>0</v>
      </c>
      <c r="P65" s="17">
        <f t="shared" si="8"/>
        <v>0</v>
      </c>
      <c r="Q65" s="18">
        <f t="shared" si="3"/>
        <v>3182.7630210578973</v>
      </c>
      <c r="R65" s="18">
        <f t="shared" si="4"/>
        <v>0</v>
      </c>
      <c r="S65" t="s">
        <v>243</v>
      </c>
    </row>
    <row r="66" spans="1:19" x14ac:dyDescent="0.3">
      <c r="A66" s="3" t="str">
        <f t="shared" si="6"/>
        <v>2009-11-3</v>
      </c>
      <c r="B66">
        <v>2009</v>
      </c>
      <c r="C66">
        <v>11</v>
      </c>
      <c r="D66">
        <v>3</v>
      </c>
      <c r="E66">
        <v>3</v>
      </c>
      <c r="F66">
        <v>17234</v>
      </c>
      <c r="G66">
        <v>0</v>
      </c>
      <c r="H66">
        <v>0</v>
      </c>
      <c r="I66">
        <v>0</v>
      </c>
      <c r="J66">
        <f t="shared" si="7"/>
        <v>2009</v>
      </c>
      <c r="K66" t="str">
        <f>VLOOKUP(C66,LU!$C$2:$D$79,2,FALSE)</f>
        <v>WCVI Sport</v>
      </c>
      <c r="L66" s="9">
        <f>VLOOKUP($A66,NonRetention.txt!$H$8:$N$231,5,FALSE)</f>
        <v>0.31298096103117706</v>
      </c>
      <c r="M66" s="9" t="e">
        <f>VLOOKUP($A66,NonRetention.txt!$H$8:$N$231,6,FALSE)</f>
        <v>#DIV/0!</v>
      </c>
      <c r="N66" s="16">
        <f>VLOOKUP($A66,NonRetention.txt!$H$8:$P$231,8,FALSE)</f>
        <v>17234</v>
      </c>
      <c r="O66" s="16">
        <f>VLOOKUP($A66,NonRetention.txt!$H$8:$P$231,9,FALSE)</f>
        <v>0</v>
      </c>
      <c r="P66" s="17">
        <f t="shared" si="8"/>
        <v>0</v>
      </c>
      <c r="Q66" s="18">
        <f t="shared" si="3"/>
        <v>5393.9138824113052</v>
      </c>
      <c r="R66" s="18">
        <f t="shared" si="4"/>
        <v>0</v>
      </c>
      <c r="S66" t="s">
        <v>244</v>
      </c>
    </row>
    <row r="67" spans="1:19" x14ac:dyDescent="0.3">
      <c r="A67" s="3" t="str">
        <f t="shared" si="6"/>
        <v>2010-11-3</v>
      </c>
      <c r="B67">
        <v>2010</v>
      </c>
      <c r="C67">
        <v>11</v>
      </c>
      <c r="D67">
        <v>3</v>
      </c>
      <c r="E67">
        <v>3</v>
      </c>
      <c r="F67" s="7">
        <v>32117</v>
      </c>
      <c r="G67">
        <v>0</v>
      </c>
      <c r="H67">
        <v>0</v>
      </c>
      <c r="I67">
        <v>0</v>
      </c>
      <c r="J67">
        <f t="shared" si="7"/>
        <v>2010</v>
      </c>
      <c r="K67" t="str">
        <f>VLOOKUP(C67,LU!$C$2:$D$79,2,FALSE)</f>
        <v>WCVI Sport</v>
      </c>
      <c r="L67" s="9">
        <f>VLOOKUP($A67,NonRetention.txt!$H$8:$N$231,5,FALSE)</f>
        <v>0.34000145656814623</v>
      </c>
      <c r="M67" s="9" t="e">
        <f>VLOOKUP($A67,NonRetention.txt!$H$8:$N$231,6,FALSE)</f>
        <v>#DIV/0!</v>
      </c>
      <c r="N67" s="16">
        <f>VLOOKUP($A67,NonRetention.txt!$H$8:$P$231,8,FALSE)</f>
        <v>32117.000000000007</v>
      </c>
      <c r="O67" s="16">
        <f>VLOOKUP($A67,NonRetention.txt!$H$8:$P$231,9,FALSE)</f>
        <v>0</v>
      </c>
      <c r="P67" s="17">
        <f t="shared" si="8"/>
        <v>0</v>
      </c>
      <c r="Q67" s="18">
        <f t="shared" si="3"/>
        <v>10919.826780599153</v>
      </c>
      <c r="R67" s="18">
        <f t="shared" si="4"/>
        <v>0</v>
      </c>
      <c r="S67" t="s">
        <v>245</v>
      </c>
    </row>
    <row r="68" spans="1:19" x14ac:dyDescent="0.3">
      <c r="A68" s="3" t="str">
        <f t="shared" ref="A68:A99" si="9">TRIM(B68&amp;"-"&amp;C68&amp;"-"&amp;D68)</f>
        <v>2011-11-3</v>
      </c>
      <c r="B68">
        <v>2011</v>
      </c>
      <c r="C68">
        <v>11</v>
      </c>
      <c r="D68">
        <v>3</v>
      </c>
      <c r="E68">
        <v>3</v>
      </c>
      <c r="F68" s="7">
        <v>46453</v>
      </c>
      <c r="G68">
        <v>0</v>
      </c>
      <c r="H68">
        <v>0</v>
      </c>
      <c r="I68">
        <v>0</v>
      </c>
      <c r="J68">
        <f t="shared" ref="J68:J99" si="10">B68</f>
        <v>2011</v>
      </c>
      <c r="K68" t="str">
        <f>VLOOKUP(C68,LU!$C$2:$D$79,2,FALSE)</f>
        <v>WCVI Sport</v>
      </c>
      <c r="L68" s="9">
        <f>VLOOKUP($A68,NonRetention.txt!$H$8:$N$231,5,FALSE)</f>
        <v>0.33468963320022727</v>
      </c>
      <c r="M68" s="9" t="e">
        <f>VLOOKUP($A68,NonRetention.txt!$H$8:$N$231,6,FALSE)</f>
        <v>#DIV/0!</v>
      </c>
      <c r="N68" s="16">
        <f>VLOOKUP($A68,NonRetention.txt!$H$8:$P$231,8,FALSE)</f>
        <v>46452.999999999978</v>
      </c>
      <c r="O68" s="16">
        <f>VLOOKUP($A68,NonRetention.txt!$H$8:$P$231,9,FALSE)</f>
        <v>0</v>
      </c>
      <c r="P68" s="17">
        <f t="shared" ref="P68:P99" si="11">SUM(F68:G68)-SUM(N68:O68)</f>
        <v>0</v>
      </c>
      <c r="Q68" s="18">
        <f t="shared" si="3"/>
        <v>15547.337531050158</v>
      </c>
      <c r="R68" s="18">
        <f t="shared" si="4"/>
        <v>0</v>
      </c>
      <c r="S68" t="s">
        <v>246</v>
      </c>
    </row>
    <row r="69" spans="1:19" x14ac:dyDescent="0.3">
      <c r="A69" s="3" t="str">
        <f t="shared" si="9"/>
        <v>2012-11-3</v>
      </c>
      <c r="B69">
        <v>2012</v>
      </c>
      <c r="C69">
        <v>11</v>
      </c>
      <c r="D69">
        <v>3</v>
      </c>
      <c r="E69">
        <v>3</v>
      </c>
      <c r="F69">
        <v>22235</v>
      </c>
      <c r="G69">
        <v>0</v>
      </c>
      <c r="H69">
        <v>0</v>
      </c>
      <c r="I69">
        <v>0</v>
      </c>
      <c r="J69">
        <f t="shared" si="10"/>
        <v>2012</v>
      </c>
      <c r="K69" t="str">
        <f>VLOOKUP(C69,LU!$C$2:$D$79,2,FALSE)</f>
        <v>WCVI Sport</v>
      </c>
      <c r="L69" s="9">
        <f>VLOOKUP($A69,NonRetention.txt!$H$8:$N$231,5,FALSE)</f>
        <v>0.44500861329360059</v>
      </c>
      <c r="M69" s="9" t="e">
        <f>VLOOKUP($A69,NonRetention.txt!$H$8:$N$231,6,FALSE)</f>
        <v>#DIV/0!</v>
      </c>
      <c r="N69" s="16">
        <f>VLOOKUP($A69,NonRetention.txt!$H$8:$P$231,8,FALSE)</f>
        <v>22234.999999999993</v>
      </c>
      <c r="O69" s="16">
        <f>VLOOKUP($A69,NonRetention.txt!$H$8:$P$231,9,FALSE)</f>
        <v>0</v>
      </c>
      <c r="P69" s="17">
        <f t="shared" si="11"/>
        <v>0</v>
      </c>
      <c r="Q69" s="18">
        <f t="shared" ref="Q69:Q132" si="12">F69*L69</f>
        <v>9894.7665165832095</v>
      </c>
      <c r="R69" s="18">
        <f t="shared" ref="R69:R132" si="13">IF(G69=0,0,G69*M69)</f>
        <v>0</v>
      </c>
      <c r="S69" t="s">
        <v>247</v>
      </c>
    </row>
    <row r="70" spans="1:19" x14ac:dyDescent="0.3">
      <c r="A70" s="3" t="str">
        <f t="shared" si="9"/>
        <v>2013-11-3</v>
      </c>
      <c r="B70">
        <v>2013</v>
      </c>
      <c r="C70">
        <v>11</v>
      </c>
      <c r="D70">
        <v>3</v>
      </c>
      <c r="E70">
        <v>3</v>
      </c>
      <c r="F70">
        <v>47931</v>
      </c>
      <c r="G70">
        <v>0</v>
      </c>
      <c r="H70">
        <v>0</v>
      </c>
      <c r="I70">
        <v>0</v>
      </c>
      <c r="J70">
        <f t="shared" si="10"/>
        <v>2013</v>
      </c>
      <c r="K70" t="str">
        <f>VLOOKUP(C70,LU!$C$2:$D$79,2,FALSE)</f>
        <v>WCVI Sport</v>
      </c>
      <c r="L70" s="9">
        <f>VLOOKUP($A70,NonRetention.txt!$H$8:$N$231,5,FALSE)</f>
        <v>0.32160341847373874</v>
      </c>
      <c r="M70" s="9" t="e">
        <f>VLOOKUP($A70,NonRetention.txt!$H$8:$N$231,6,FALSE)</f>
        <v>#DIV/0!</v>
      </c>
      <c r="N70" s="16">
        <f>VLOOKUP($A70,NonRetention.txt!$H$8:$P$231,8,FALSE)</f>
        <v>47931</v>
      </c>
      <c r="O70" s="16">
        <f>VLOOKUP($A70,NonRetention.txt!$H$8:$P$231,9,FALSE)</f>
        <v>0</v>
      </c>
      <c r="P70" s="17">
        <f t="shared" si="11"/>
        <v>0</v>
      </c>
      <c r="Q70" s="18">
        <f t="shared" si="12"/>
        <v>15414.773450864772</v>
      </c>
      <c r="R70" s="18">
        <f t="shared" si="13"/>
        <v>0</v>
      </c>
      <c r="S70" t="s">
        <v>248</v>
      </c>
    </row>
    <row r="71" spans="1:19" x14ac:dyDescent="0.3">
      <c r="A71" s="3" t="str">
        <f t="shared" si="9"/>
        <v>2007-13-3</v>
      </c>
      <c r="B71">
        <v>2007</v>
      </c>
      <c r="C71">
        <v>13</v>
      </c>
      <c r="D71">
        <v>3</v>
      </c>
      <c r="E71">
        <v>3</v>
      </c>
      <c r="F71">
        <v>1774</v>
      </c>
      <c r="G71">
        <v>0</v>
      </c>
      <c r="H71">
        <v>0</v>
      </c>
      <c r="I71">
        <v>0</v>
      </c>
      <c r="J71">
        <f t="shared" si="10"/>
        <v>2007</v>
      </c>
      <c r="K71" t="str">
        <f>VLOOKUP(C71,LU!$C$2:$D$79,2,FALSE)</f>
        <v>N GS Sport</v>
      </c>
      <c r="L71" s="9">
        <f>VLOOKUP($A71,NonRetention.txt!$H$8:$N$231,5,FALSE)</f>
        <v>5.1115215520916302E-2</v>
      </c>
      <c r="M71" s="9" t="e">
        <f>VLOOKUP($A71,NonRetention.txt!$H$8:$N$231,6,FALSE)</f>
        <v>#DIV/0!</v>
      </c>
      <c r="N71" s="16">
        <f>VLOOKUP($A71,NonRetention.txt!$H$8:$P$231,8,FALSE)</f>
        <v>1774.0000000000011</v>
      </c>
      <c r="O71" s="16">
        <f>VLOOKUP($A71,NonRetention.txt!$H$8:$P$231,9,FALSE)</f>
        <v>0</v>
      </c>
      <c r="P71" s="17">
        <f t="shared" si="11"/>
        <v>0</v>
      </c>
      <c r="Q71" s="18">
        <f t="shared" si="12"/>
        <v>90.678392334105524</v>
      </c>
      <c r="R71" s="18">
        <f t="shared" si="13"/>
        <v>0</v>
      </c>
      <c r="S71" t="s">
        <v>249</v>
      </c>
    </row>
    <row r="72" spans="1:19" x14ac:dyDescent="0.3">
      <c r="A72" s="3" t="str">
        <f t="shared" si="9"/>
        <v>2008-13-3</v>
      </c>
      <c r="B72">
        <v>2008</v>
      </c>
      <c r="C72">
        <v>13</v>
      </c>
      <c r="D72">
        <v>3</v>
      </c>
      <c r="E72">
        <v>3</v>
      </c>
      <c r="F72">
        <v>829</v>
      </c>
      <c r="G72">
        <v>0</v>
      </c>
      <c r="H72">
        <v>0</v>
      </c>
      <c r="I72">
        <v>0</v>
      </c>
      <c r="J72">
        <f t="shared" si="10"/>
        <v>2008</v>
      </c>
      <c r="K72" t="str">
        <f>VLOOKUP(C72,LU!$C$2:$D$79,2,FALSE)</f>
        <v>N GS Sport</v>
      </c>
      <c r="L72" s="9">
        <f>VLOOKUP($A72,NonRetention.txt!$H$8:$N$231,5,FALSE)</f>
        <v>5.2097839204378382E-2</v>
      </c>
      <c r="M72" s="9" t="e">
        <f>VLOOKUP($A72,NonRetention.txt!$H$8:$N$231,6,FALSE)</f>
        <v>#DIV/0!</v>
      </c>
      <c r="N72" s="16">
        <f>VLOOKUP($A72,NonRetention.txt!$H$8:$P$231,8,FALSE)</f>
        <v>828.99999999999966</v>
      </c>
      <c r="O72" s="16">
        <f>VLOOKUP($A72,NonRetention.txt!$H$8:$P$231,9,FALSE)</f>
        <v>0</v>
      </c>
      <c r="P72" s="17">
        <f t="shared" si="11"/>
        <v>0</v>
      </c>
      <c r="Q72" s="18">
        <f t="shared" si="12"/>
        <v>43.189108700429678</v>
      </c>
      <c r="R72" s="18">
        <f t="shared" si="13"/>
        <v>0</v>
      </c>
      <c r="S72" t="s">
        <v>250</v>
      </c>
    </row>
    <row r="73" spans="1:19" x14ac:dyDescent="0.3">
      <c r="A73" s="3" t="str">
        <f t="shared" si="9"/>
        <v>2009-13-3</v>
      </c>
      <c r="B73">
        <v>2009</v>
      </c>
      <c r="C73">
        <v>13</v>
      </c>
      <c r="D73">
        <v>3</v>
      </c>
      <c r="E73">
        <v>3</v>
      </c>
      <c r="F73">
        <v>1432</v>
      </c>
      <c r="G73">
        <v>0</v>
      </c>
      <c r="H73">
        <v>0</v>
      </c>
      <c r="I73">
        <v>0</v>
      </c>
      <c r="J73">
        <f t="shared" si="10"/>
        <v>2009</v>
      </c>
      <c r="K73" t="str">
        <f>VLOOKUP(C73,LU!$C$2:$D$79,2,FALSE)</f>
        <v>N GS Sport</v>
      </c>
      <c r="L73" s="9">
        <f>VLOOKUP($A73,NonRetention.txt!$H$8:$N$231,5,FALSE)</f>
        <v>7.2435515316718782E-2</v>
      </c>
      <c r="M73" s="9" t="e">
        <f>VLOOKUP($A73,NonRetention.txt!$H$8:$N$231,6,FALSE)</f>
        <v>#DIV/0!</v>
      </c>
      <c r="N73" s="16">
        <f>VLOOKUP($A73,NonRetention.txt!$H$8:$P$231,8,FALSE)</f>
        <v>1431.9999999999998</v>
      </c>
      <c r="O73" s="16">
        <f>VLOOKUP($A73,NonRetention.txt!$H$8:$P$231,9,FALSE)</f>
        <v>0</v>
      </c>
      <c r="P73" s="17">
        <f t="shared" si="11"/>
        <v>0</v>
      </c>
      <c r="Q73" s="18">
        <f t="shared" si="12"/>
        <v>103.72765793354129</v>
      </c>
      <c r="R73" s="18">
        <f t="shared" si="13"/>
        <v>0</v>
      </c>
      <c r="S73" t="s">
        <v>251</v>
      </c>
    </row>
    <row r="74" spans="1:19" x14ac:dyDescent="0.3">
      <c r="A74" s="3" t="str">
        <f t="shared" si="9"/>
        <v>2010-13-3</v>
      </c>
      <c r="B74">
        <v>2010</v>
      </c>
      <c r="C74">
        <v>13</v>
      </c>
      <c r="D74">
        <v>3</v>
      </c>
      <c r="E74">
        <v>3</v>
      </c>
      <c r="F74">
        <v>1158</v>
      </c>
      <c r="G74">
        <v>0</v>
      </c>
      <c r="H74">
        <v>0</v>
      </c>
      <c r="I74">
        <v>0</v>
      </c>
      <c r="J74">
        <f t="shared" si="10"/>
        <v>2010</v>
      </c>
      <c r="K74" t="str">
        <f>VLOOKUP(C74,LU!$C$2:$D$79,2,FALSE)</f>
        <v>N GS Sport</v>
      </c>
      <c r="L74" s="9">
        <f>VLOOKUP($A74,NonRetention.txt!$H$8:$N$231,5,FALSE)</f>
        <v>8.0382999620615944E-2</v>
      </c>
      <c r="M74" s="9" t="e">
        <f>VLOOKUP($A74,NonRetention.txt!$H$8:$N$231,6,FALSE)</f>
        <v>#DIV/0!</v>
      </c>
      <c r="N74" s="16">
        <f>VLOOKUP($A74,NonRetention.txt!$H$8:$P$231,8,FALSE)</f>
        <v>1158.0000000000005</v>
      </c>
      <c r="O74" s="16">
        <f>VLOOKUP($A74,NonRetention.txt!$H$8:$P$231,9,FALSE)</f>
        <v>0</v>
      </c>
      <c r="P74" s="17">
        <f t="shared" si="11"/>
        <v>0</v>
      </c>
      <c r="Q74" s="18">
        <f t="shared" si="12"/>
        <v>93.083513560673268</v>
      </c>
      <c r="R74" s="18">
        <f t="shared" si="13"/>
        <v>0</v>
      </c>
      <c r="S74" t="s">
        <v>252</v>
      </c>
    </row>
    <row r="75" spans="1:19" x14ac:dyDescent="0.3">
      <c r="A75" s="3" t="str">
        <f t="shared" si="9"/>
        <v>2011-13-3</v>
      </c>
      <c r="B75">
        <v>2011</v>
      </c>
      <c r="C75">
        <v>13</v>
      </c>
      <c r="D75">
        <v>3</v>
      </c>
      <c r="E75">
        <v>3</v>
      </c>
      <c r="F75" s="7">
        <v>1952</v>
      </c>
      <c r="G75">
        <v>0</v>
      </c>
      <c r="H75">
        <v>0</v>
      </c>
      <c r="I75">
        <v>0</v>
      </c>
      <c r="J75">
        <f t="shared" si="10"/>
        <v>2011</v>
      </c>
      <c r="K75" t="str">
        <f>VLOOKUP(C75,LU!$C$2:$D$79,2,FALSE)</f>
        <v>N GS Sport</v>
      </c>
      <c r="L75" s="9">
        <f>VLOOKUP($A75,NonRetention.txt!$H$8:$N$231,5,FALSE)</f>
        <v>9.7875582836651487E-2</v>
      </c>
      <c r="M75" s="9" t="e">
        <f>VLOOKUP($A75,NonRetention.txt!$H$8:$N$231,6,FALSE)</f>
        <v>#DIV/0!</v>
      </c>
      <c r="N75" s="16">
        <f>VLOOKUP($A75,NonRetention.txt!$H$8:$P$231,8,FALSE)</f>
        <v>1951.9999999999995</v>
      </c>
      <c r="O75" s="16">
        <f>VLOOKUP($A75,NonRetention.txt!$H$8:$P$231,9,FALSE)</f>
        <v>0</v>
      </c>
      <c r="P75" s="17">
        <f t="shared" si="11"/>
        <v>0</v>
      </c>
      <c r="Q75" s="18">
        <f t="shared" si="12"/>
        <v>191.05313769714371</v>
      </c>
      <c r="R75" s="18">
        <f t="shared" si="13"/>
        <v>0</v>
      </c>
      <c r="S75" t="s">
        <v>253</v>
      </c>
    </row>
    <row r="76" spans="1:19" x14ac:dyDescent="0.3">
      <c r="A76" s="3" t="str">
        <f t="shared" si="9"/>
        <v>2012-13-3</v>
      </c>
      <c r="B76">
        <v>2012</v>
      </c>
      <c r="C76">
        <v>13</v>
      </c>
      <c r="D76">
        <v>3</v>
      </c>
      <c r="E76">
        <v>3</v>
      </c>
      <c r="F76">
        <v>1447</v>
      </c>
      <c r="G76">
        <v>0</v>
      </c>
      <c r="H76">
        <v>0</v>
      </c>
      <c r="I76">
        <v>0</v>
      </c>
      <c r="J76">
        <f t="shared" si="10"/>
        <v>2012</v>
      </c>
      <c r="K76" t="str">
        <f>VLOOKUP(C76,LU!$C$2:$D$79,2,FALSE)</f>
        <v>N GS Sport</v>
      </c>
      <c r="L76" s="9">
        <f>VLOOKUP($A76,NonRetention.txt!$H$8:$N$231,5,FALSE)</f>
        <v>0.11558758789858356</v>
      </c>
      <c r="M76" s="9" t="e">
        <f>VLOOKUP($A76,NonRetention.txt!$H$8:$N$231,6,FALSE)</f>
        <v>#DIV/0!</v>
      </c>
      <c r="N76" s="16">
        <f>VLOOKUP($A76,NonRetention.txt!$H$8:$P$231,8,FALSE)</f>
        <v>1446.9999999999984</v>
      </c>
      <c r="O76" s="16">
        <f>VLOOKUP($A76,NonRetention.txt!$H$8:$P$231,9,FALSE)</f>
        <v>0</v>
      </c>
      <c r="P76" s="17">
        <f t="shared" si="11"/>
        <v>0</v>
      </c>
      <c r="Q76" s="18">
        <f t="shared" si="12"/>
        <v>167.2552396892504</v>
      </c>
      <c r="R76" s="18">
        <f t="shared" si="13"/>
        <v>0</v>
      </c>
      <c r="S76" t="s">
        <v>254</v>
      </c>
    </row>
    <row r="77" spans="1:19" x14ac:dyDescent="0.3">
      <c r="A77" s="3" t="str">
        <f t="shared" si="9"/>
        <v>2013-13-3</v>
      </c>
      <c r="B77">
        <v>2013</v>
      </c>
      <c r="C77">
        <v>13</v>
      </c>
      <c r="D77">
        <v>3</v>
      </c>
      <c r="E77">
        <v>3</v>
      </c>
      <c r="F77">
        <v>1652</v>
      </c>
      <c r="G77">
        <v>0</v>
      </c>
      <c r="H77">
        <v>0</v>
      </c>
      <c r="I77">
        <v>0</v>
      </c>
      <c r="J77">
        <f t="shared" si="10"/>
        <v>2013</v>
      </c>
      <c r="K77" t="str">
        <f>VLOOKUP(C77,LU!$C$2:$D$79,2,FALSE)</f>
        <v>N GS Sport</v>
      </c>
      <c r="L77" s="9">
        <f>VLOOKUP($A77,NonRetention.txt!$H$8:$N$231,5,FALSE)</f>
        <v>0.11047990656410532</v>
      </c>
      <c r="M77" s="9" t="e">
        <f>VLOOKUP($A77,NonRetention.txt!$H$8:$N$231,6,FALSE)</f>
        <v>#DIV/0!</v>
      </c>
      <c r="N77" s="16">
        <f>VLOOKUP($A77,NonRetention.txt!$H$8:$P$231,8,FALSE)</f>
        <v>1651.9999999999995</v>
      </c>
      <c r="O77" s="16">
        <f>VLOOKUP($A77,NonRetention.txt!$H$8:$P$231,9,FALSE)</f>
        <v>0</v>
      </c>
      <c r="P77" s="17">
        <f t="shared" si="11"/>
        <v>0</v>
      </c>
      <c r="Q77" s="18">
        <f t="shared" si="12"/>
        <v>182.512805643902</v>
      </c>
      <c r="R77" s="18">
        <f t="shared" si="13"/>
        <v>0</v>
      </c>
      <c r="S77" t="s">
        <v>255</v>
      </c>
    </row>
    <row r="78" spans="1:19" x14ac:dyDescent="0.3">
      <c r="A78" s="3" t="str">
        <f t="shared" si="9"/>
        <v>2007-14-3</v>
      </c>
      <c r="B78">
        <v>2007</v>
      </c>
      <c r="C78">
        <v>14</v>
      </c>
      <c r="D78">
        <v>3</v>
      </c>
      <c r="E78">
        <v>3</v>
      </c>
      <c r="F78">
        <v>1823</v>
      </c>
      <c r="G78">
        <v>0</v>
      </c>
      <c r="H78">
        <v>0</v>
      </c>
      <c r="I78">
        <v>0</v>
      </c>
      <c r="J78">
        <f t="shared" si="10"/>
        <v>2007</v>
      </c>
      <c r="K78" t="str">
        <f>VLOOKUP(C78,LU!$C$2:$D$79,2,FALSE)</f>
        <v>S GS Sport</v>
      </c>
      <c r="L78" s="9">
        <f>VLOOKUP($A78,NonRetention.txt!$H$8:$N$231,5,FALSE)</f>
        <v>0.19044258083636004</v>
      </c>
      <c r="M78" s="9" t="e">
        <f>VLOOKUP($A78,NonRetention.txt!$H$8:$N$231,6,FALSE)</f>
        <v>#DIV/0!</v>
      </c>
      <c r="N78" s="16">
        <f>VLOOKUP($A78,NonRetention.txt!$H$8:$P$231,8,FALSE)</f>
        <v>1822.9999999999998</v>
      </c>
      <c r="O78" s="16">
        <f>VLOOKUP($A78,NonRetention.txt!$H$8:$P$231,9,FALSE)</f>
        <v>0</v>
      </c>
      <c r="P78" s="17">
        <f t="shared" si="11"/>
        <v>0</v>
      </c>
      <c r="Q78" s="18">
        <f t="shared" si="12"/>
        <v>347.17682486468436</v>
      </c>
      <c r="R78" s="18">
        <f t="shared" si="13"/>
        <v>0</v>
      </c>
      <c r="S78" t="s">
        <v>256</v>
      </c>
    </row>
    <row r="79" spans="1:19" x14ac:dyDescent="0.3">
      <c r="A79" s="3" t="str">
        <f t="shared" si="9"/>
        <v>2008-14-3</v>
      </c>
      <c r="B79">
        <v>2008</v>
      </c>
      <c r="C79">
        <v>14</v>
      </c>
      <c r="D79">
        <v>3</v>
      </c>
      <c r="E79">
        <v>3</v>
      </c>
      <c r="F79">
        <v>377</v>
      </c>
      <c r="G79">
        <v>0</v>
      </c>
      <c r="H79">
        <v>0</v>
      </c>
      <c r="I79">
        <v>0</v>
      </c>
      <c r="J79">
        <f t="shared" si="10"/>
        <v>2008</v>
      </c>
      <c r="K79" t="str">
        <f>VLOOKUP(C79,LU!$C$2:$D$79,2,FALSE)</f>
        <v>S GS Sport</v>
      </c>
      <c r="L79" s="9">
        <f>VLOOKUP($A79,NonRetention.txt!$H$8:$N$231,5,FALSE)</f>
        <v>0.14790527566131875</v>
      </c>
      <c r="M79" s="9" t="e">
        <f>VLOOKUP($A79,NonRetention.txt!$H$8:$N$231,6,FALSE)</f>
        <v>#DIV/0!</v>
      </c>
      <c r="N79" s="16">
        <f>VLOOKUP($A79,NonRetention.txt!$H$8:$P$231,8,FALSE)</f>
        <v>376.99999999999977</v>
      </c>
      <c r="O79" s="16">
        <f>VLOOKUP($A79,NonRetention.txt!$H$8:$P$231,9,FALSE)</f>
        <v>0</v>
      </c>
      <c r="P79" s="17">
        <f t="shared" si="11"/>
        <v>0</v>
      </c>
      <c r="Q79" s="18">
        <f t="shared" si="12"/>
        <v>55.760288924317173</v>
      </c>
      <c r="R79" s="18">
        <f t="shared" si="13"/>
        <v>0</v>
      </c>
      <c r="S79" t="s">
        <v>257</v>
      </c>
    </row>
    <row r="80" spans="1:19" x14ac:dyDescent="0.3">
      <c r="A80" s="3" t="str">
        <f t="shared" si="9"/>
        <v>2009-14-3</v>
      </c>
      <c r="B80">
        <v>2009</v>
      </c>
      <c r="C80">
        <v>14</v>
      </c>
      <c r="D80">
        <v>3</v>
      </c>
      <c r="E80">
        <v>3</v>
      </c>
      <c r="F80">
        <v>3940</v>
      </c>
      <c r="G80">
        <v>0</v>
      </c>
      <c r="H80">
        <v>0</v>
      </c>
      <c r="I80">
        <v>0</v>
      </c>
      <c r="J80">
        <f t="shared" si="10"/>
        <v>2009</v>
      </c>
      <c r="K80" t="str">
        <f>VLOOKUP(C80,LU!$C$2:$D$79,2,FALSE)</f>
        <v>S GS Sport</v>
      </c>
      <c r="L80" s="9">
        <f>VLOOKUP($A80,NonRetention.txt!$H$8:$N$231,5,FALSE)</f>
        <v>0.16406339859848504</v>
      </c>
      <c r="M80" s="9" t="e">
        <f>VLOOKUP($A80,NonRetention.txt!$H$8:$N$231,6,FALSE)</f>
        <v>#DIV/0!</v>
      </c>
      <c r="N80" s="16">
        <f>VLOOKUP($A80,NonRetention.txt!$H$8:$P$231,8,FALSE)</f>
        <v>3940.000000000005</v>
      </c>
      <c r="O80" s="16">
        <f>VLOOKUP($A80,NonRetention.txt!$H$8:$P$231,9,FALSE)</f>
        <v>0</v>
      </c>
      <c r="P80" s="17">
        <f t="shared" si="11"/>
        <v>-5.0022208597511053E-12</v>
      </c>
      <c r="Q80" s="18">
        <f t="shared" si="12"/>
        <v>646.40979047803103</v>
      </c>
      <c r="R80" s="18">
        <f t="shared" si="13"/>
        <v>0</v>
      </c>
      <c r="S80" t="s">
        <v>258</v>
      </c>
    </row>
    <row r="81" spans="1:19" x14ac:dyDescent="0.3">
      <c r="A81" s="3" t="str">
        <f t="shared" si="9"/>
        <v>2010-14-3</v>
      </c>
      <c r="B81">
        <v>2010</v>
      </c>
      <c r="C81">
        <v>14</v>
      </c>
      <c r="D81">
        <v>3</v>
      </c>
      <c r="E81">
        <v>3</v>
      </c>
      <c r="F81">
        <v>1538</v>
      </c>
      <c r="G81">
        <v>0</v>
      </c>
      <c r="H81">
        <v>0</v>
      </c>
      <c r="I81">
        <v>0</v>
      </c>
      <c r="J81">
        <f t="shared" si="10"/>
        <v>2010</v>
      </c>
      <c r="K81" t="str">
        <f>VLOOKUP(C81,LU!$C$2:$D$79,2,FALSE)</f>
        <v>S GS Sport</v>
      </c>
      <c r="L81" s="9">
        <f>VLOOKUP($A81,NonRetention.txt!$H$8:$N$231,5,FALSE)</f>
        <v>0.19279127806442417</v>
      </c>
      <c r="M81" s="9" t="e">
        <f>VLOOKUP($A81,NonRetention.txt!$H$8:$N$231,6,FALSE)</f>
        <v>#DIV/0!</v>
      </c>
      <c r="N81" s="16">
        <f>VLOOKUP($A81,NonRetention.txt!$H$8:$P$231,8,FALSE)</f>
        <v>1538.0000000000014</v>
      </c>
      <c r="O81" s="16">
        <f>VLOOKUP($A81,NonRetention.txt!$H$8:$P$231,9,FALSE)</f>
        <v>0</v>
      </c>
      <c r="P81" s="17">
        <f t="shared" si="11"/>
        <v>0</v>
      </c>
      <c r="Q81" s="18">
        <f t="shared" si="12"/>
        <v>296.51298566308435</v>
      </c>
      <c r="R81" s="18">
        <f t="shared" si="13"/>
        <v>0</v>
      </c>
      <c r="S81" t="s">
        <v>259</v>
      </c>
    </row>
    <row r="82" spans="1:19" x14ac:dyDescent="0.3">
      <c r="A82" s="3" t="str">
        <f t="shared" si="9"/>
        <v>2011-14-3</v>
      </c>
      <c r="B82">
        <v>2011</v>
      </c>
      <c r="C82">
        <v>14</v>
      </c>
      <c r="D82">
        <v>3</v>
      </c>
      <c r="E82">
        <v>3</v>
      </c>
      <c r="F82" s="7">
        <v>2072</v>
      </c>
      <c r="G82">
        <v>0</v>
      </c>
      <c r="H82">
        <v>0</v>
      </c>
      <c r="I82">
        <v>0</v>
      </c>
      <c r="J82">
        <f t="shared" si="10"/>
        <v>2011</v>
      </c>
      <c r="K82" t="str">
        <f>VLOOKUP(C82,LU!$C$2:$D$79,2,FALSE)</f>
        <v>S GS Sport</v>
      </c>
      <c r="L82" s="9">
        <f>VLOOKUP($A82,NonRetention.txt!$H$8:$N$231,5,FALSE)</f>
        <v>0.18779086846833626</v>
      </c>
      <c r="M82" s="9" t="e">
        <f>VLOOKUP($A82,NonRetention.txt!$H$8:$N$231,6,FALSE)</f>
        <v>#DIV/0!</v>
      </c>
      <c r="N82" s="16">
        <f>VLOOKUP($A82,NonRetention.txt!$H$8:$P$231,8,FALSE)</f>
        <v>2071.9999999999995</v>
      </c>
      <c r="O82" s="16">
        <f>VLOOKUP($A82,NonRetention.txt!$H$8:$P$231,9,FALSE)</f>
        <v>0</v>
      </c>
      <c r="P82" s="17">
        <f t="shared" si="11"/>
        <v>0</v>
      </c>
      <c r="Q82" s="18">
        <f t="shared" si="12"/>
        <v>389.10267946639271</v>
      </c>
      <c r="R82" s="18">
        <f t="shared" si="13"/>
        <v>0</v>
      </c>
      <c r="S82" t="s">
        <v>260</v>
      </c>
    </row>
    <row r="83" spans="1:19" x14ac:dyDescent="0.3">
      <c r="A83" s="3" t="str">
        <f t="shared" si="9"/>
        <v>2012-14-3</v>
      </c>
      <c r="B83">
        <v>2012</v>
      </c>
      <c r="C83">
        <v>14</v>
      </c>
      <c r="D83">
        <v>3</v>
      </c>
      <c r="E83">
        <v>3</v>
      </c>
      <c r="F83">
        <v>2010</v>
      </c>
      <c r="G83">
        <v>0</v>
      </c>
      <c r="H83">
        <v>0</v>
      </c>
      <c r="I83">
        <v>0</v>
      </c>
      <c r="J83">
        <f t="shared" si="10"/>
        <v>2012</v>
      </c>
      <c r="K83" t="str">
        <f>VLOOKUP(C83,LU!$C$2:$D$79,2,FALSE)</f>
        <v>S GS Sport</v>
      </c>
      <c r="L83" s="9">
        <f>VLOOKUP($A83,NonRetention.txt!$H$8:$N$231,5,FALSE)</f>
        <v>0.15651546202998393</v>
      </c>
      <c r="M83" s="9" t="e">
        <f>VLOOKUP($A83,NonRetention.txt!$H$8:$N$231,6,FALSE)</f>
        <v>#DIV/0!</v>
      </c>
      <c r="N83" s="16">
        <f>VLOOKUP($A83,NonRetention.txt!$H$8:$P$231,8,FALSE)</f>
        <v>2010.0000000000009</v>
      </c>
      <c r="O83" s="16">
        <f>VLOOKUP($A83,NonRetention.txt!$H$8:$P$231,9,FALSE)</f>
        <v>0</v>
      </c>
      <c r="P83" s="17">
        <f t="shared" si="11"/>
        <v>0</v>
      </c>
      <c r="Q83" s="18">
        <f t="shared" si="12"/>
        <v>314.59607868026768</v>
      </c>
      <c r="R83" s="18">
        <f t="shared" si="13"/>
        <v>0</v>
      </c>
      <c r="S83" t="s">
        <v>261</v>
      </c>
    </row>
    <row r="84" spans="1:19" x14ac:dyDescent="0.3">
      <c r="A84" s="3" t="str">
        <f t="shared" si="9"/>
        <v>2013-14-3</v>
      </c>
      <c r="B84">
        <v>2013</v>
      </c>
      <c r="C84">
        <v>14</v>
      </c>
      <c r="D84">
        <v>3</v>
      </c>
      <c r="E84">
        <v>3</v>
      </c>
      <c r="F84">
        <v>3127</v>
      </c>
      <c r="G84">
        <v>0</v>
      </c>
      <c r="H84">
        <v>0</v>
      </c>
      <c r="I84">
        <v>0</v>
      </c>
      <c r="J84">
        <f t="shared" si="10"/>
        <v>2013</v>
      </c>
      <c r="K84" t="str">
        <f>VLOOKUP(C84,LU!$C$2:$D$79,2,FALSE)</f>
        <v>S GS Sport</v>
      </c>
      <c r="L84" s="9">
        <f>VLOOKUP($A84,NonRetention.txt!$H$8:$N$231,5,FALSE)</f>
        <v>0.21024979688291065</v>
      </c>
      <c r="M84" s="9" t="e">
        <f>VLOOKUP($A84,NonRetention.txt!$H$8:$N$231,6,FALSE)</f>
        <v>#DIV/0!</v>
      </c>
      <c r="N84" s="16">
        <f>VLOOKUP($A84,NonRetention.txt!$H$8:$P$231,8,FALSE)</f>
        <v>3127.0000000000032</v>
      </c>
      <c r="O84" s="16">
        <f>VLOOKUP($A84,NonRetention.txt!$H$8:$P$231,9,FALSE)</f>
        <v>0</v>
      </c>
      <c r="P84" s="17">
        <f t="shared" si="11"/>
        <v>0</v>
      </c>
      <c r="Q84" s="18">
        <f t="shared" si="12"/>
        <v>657.45111485286156</v>
      </c>
      <c r="R84" s="18">
        <f t="shared" si="13"/>
        <v>0</v>
      </c>
      <c r="S84" t="s">
        <v>262</v>
      </c>
    </row>
    <row r="85" spans="1:19" x14ac:dyDescent="0.3">
      <c r="A85" s="3" t="str">
        <f t="shared" si="9"/>
        <v>2007-15-3</v>
      </c>
      <c r="B85">
        <v>2007</v>
      </c>
      <c r="C85">
        <v>15</v>
      </c>
      <c r="D85">
        <v>3</v>
      </c>
      <c r="E85">
        <v>3</v>
      </c>
      <c r="F85">
        <v>4569</v>
      </c>
      <c r="G85">
        <v>0</v>
      </c>
      <c r="H85">
        <v>0</v>
      </c>
      <c r="I85">
        <v>0</v>
      </c>
      <c r="J85">
        <f t="shared" si="10"/>
        <v>2007</v>
      </c>
      <c r="K85" t="str">
        <f>VLOOKUP(C85,LU!$C$2:$D$79,2,FALSE)</f>
        <v>BC JDF Spt</v>
      </c>
      <c r="L85" s="9">
        <f>VLOOKUP($A85,NonRetention.txt!$H$8:$N$231,5,FALSE)</f>
        <v>0.2143989032853772</v>
      </c>
      <c r="M85" s="9" t="e">
        <f>VLOOKUP($A85,NonRetention.txt!$H$8:$N$231,6,FALSE)</f>
        <v>#DIV/0!</v>
      </c>
      <c r="N85" s="16">
        <f>VLOOKUP($A85,NonRetention.txt!$H$8:$P$231,8,FALSE)</f>
        <v>4568.9999999999991</v>
      </c>
      <c r="O85" s="16">
        <f>VLOOKUP($A85,NonRetention.txt!$H$8:$P$231,9,FALSE)</f>
        <v>0</v>
      </c>
      <c r="P85" s="17">
        <f t="shared" si="11"/>
        <v>0</v>
      </c>
      <c r="Q85" s="18">
        <f t="shared" si="12"/>
        <v>979.58858911088839</v>
      </c>
      <c r="R85" s="18">
        <f t="shared" si="13"/>
        <v>0</v>
      </c>
      <c r="S85" t="s">
        <v>263</v>
      </c>
    </row>
    <row r="86" spans="1:19" x14ac:dyDescent="0.3">
      <c r="A86" s="3" t="str">
        <f t="shared" si="9"/>
        <v>2008-15-3</v>
      </c>
      <c r="B86">
        <v>2008</v>
      </c>
      <c r="C86">
        <v>15</v>
      </c>
      <c r="D86">
        <v>3</v>
      </c>
      <c r="E86">
        <v>3</v>
      </c>
      <c r="F86">
        <v>1460</v>
      </c>
      <c r="G86">
        <v>0</v>
      </c>
      <c r="H86">
        <v>0</v>
      </c>
      <c r="I86">
        <v>0</v>
      </c>
      <c r="J86">
        <f t="shared" si="10"/>
        <v>2008</v>
      </c>
      <c r="K86" t="str">
        <f>VLOOKUP(C86,LU!$C$2:$D$79,2,FALSE)</f>
        <v>BC JDF Spt</v>
      </c>
      <c r="L86" s="9">
        <f>VLOOKUP($A86,NonRetention.txt!$H$8:$N$231,5,FALSE)</f>
        <v>0.17558268499712557</v>
      </c>
      <c r="M86" s="9" t="e">
        <f>VLOOKUP($A86,NonRetention.txt!$H$8:$N$231,6,FALSE)</f>
        <v>#DIV/0!</v>
      </c>
      <c r="N86" s="16">
        <f>VLOOKUP($A86,NonRetention.txt!$H$8:$P$231,8,FALSE)</f>
        <v>1460.0000000000009</v>
      </c>
      <c r="O86" s="16">
        <f>VLOOKUP($A86,NonRetention.txt!$H$8:$P$231,9,FALSE)</f>
        <v>0</v>
      </c>
      <c r="P86" s="17">
        <f t="shared" si="11"/>
        <v>0</v>
      </c>
      <c r="Q86" s="18">
        <f t="shared" si="12"/>
        <v>256.35072009580335</v>
      </c>
      <c r="R86" s="18">
        <f t="shared" si="13"/>
        <v>0</v>
      </c>
      <c r="S86" t="s">
        <v>264</v>
      </c>
    </row>
    <row r="87" spans="1:19" x14ac:dyDescent="0.3">
      <c r="A87" s="3" t="str">
        <f t="shared" si="9"/>
        <v>2009-15-3</v>
      </c>
      <c r="B87">
        <v>2009</v>
      </c>
      <c r="C87">
        <v>15</v>
      </c>
      <c r="D87">
        <v>3</v>
      </c>
      <c r="E87">
        <v>3</v>
      </c>
      <c r="F87">
        <v>3746</v>
      </c>
      <c r="G87">
        <v>0</v>
      </c>
      <c r="H87">
        <v>0</v>
      </c>
      <c r="I87">
        <v>0</v>
      </c>
      <c r="J87">
        <f t="shared" si="10"/>
        <v>2009</v>
      </c>
      <c r="K87" t="str">
        <f>VLOOKUP(C87,LU!$C$2:$D$79,2,FALSE)</f>
        <v>BC JDF Spt</v>
      </c>
      <c r="L87" s="9">
        <f>VLOOKUP($A87,NonRetention.txt!$H$8:$N$231,5,FALSE)</f>
        <v>0.17652630908199696</v>
      </c>
      <c r="M87" s="9" t="e">
        <f>VLOOKUP($A87,NonRetention.txt!$H$8:$N$231,6,FALSE)</f>
        <v>#DIV/0!</v>
      </c>
      <c r="N87" s="16">
        <f>VLOOKUP($A87,NonRetention.txt!$H$8:$P$231,8,FALSE)</f>
        <v>3745.9999999999964</v>
      </c>
      <c r="O87" s="16">
        <f>VLOOKUP($A87,NonRetention.txt!$H$8:$P$231,9,FALSE)</f>
        <v>0</v>
      </c>
      <c r="P87" s="17">
        <f t="shared" si="11"/>
        <v>3.637978807091713E-12</v>
      </c>
      <c r="Q87" s="18">
        <f t="shared" si="12"/>
        <v>661.26755382116062</v>
      </c>
      <c r="R87" s="18">
        <f t="shared" si="13"/>
        <v>0</v>
      </c>
      <c r="S87" t="s">
        <v>265</v>
      </c>
    </row>
    <row r="88" spans="1:19" x14ac:dyDescent="0.3">
      <c r="A88" s="3" t="str">
        <f t="shared" si="9"/>
        <v>2010-15-3</v>
      </c>
      <c r="B88">
        <v>2010</v>
      </c>
      <c r="C88">
        <v>15</v>
      </c>
      <c r="D88">
        <v>3</v>
      </c>
      <c r="E88">
        <v>3</v>
      </c>
      <c r="F88">
        <v>2089</v>
      </c>
      <c r="G88">
        <v>0</v>
      </c>
      <c r="H88">
        <v>0</v>
      </c>
      <c r="I88">
        <v>0</v>
      </c>
      <c r="J88">
        <f t="shared" si="10"/>
        <v>2010</v>
      </c>
      <c r="K88" t="str">
        <f>VLOOKUP(C88,LU!$C$2:$D$79,2,FALSE)</f>
        <v>BC JDF Spt</v>
      </c>
      <c r="L88" s="9">
        <f>VLOOKUP($A88,NonRetention.txt!$H$8:$N$231,5,FALSE)</f>
        <v>0.18241914443091831</v>
      </c>
      <c r="M88" s="9" t="e">
        <f>VLOOKUP($A88,NonRetention.txt!$H$8:$N$231,6,FALSE)</f>
        <v>#DIV/0!</v>
      </c>
      <c r="N88" s="16">
        <f>VLOOKUP($A88,NonRetention.txt!$H$8:$P$231,8,FALSE)</f>
        <v>2088.9999999999995</v>
      </c>
      <c r="O88" s="16">
        <f>VLOOKUP($A88,NonRetention.txt!$H$8:$P$231,9,FALSE)</f>
        <v>0</v>
      </c>
      <c r="P88" s="17">
        <f t="shared" si="11"/>
        <v>0</v>
      </c>
      <c r="Q88" s="18">
        <f t="shared" si="12"/>
        <v>381.07359271618833</v>
      </c>
      <c r="R88" s="18">
        <f t="shared" si="13"/>
        <v>0</v>
      </c>
      <c r="S88" t="s">
        <v>266</v>
      </c>
    </row>
    <row r="89" spans="1:19" x14ac:dyDescent="0.3">
      <c r="A89" s="3" t="str">
        <f t="shared" si="9"/>
        <v>2011-15-3</v>
      </c>
      <c r="B89">
        <v>2011</v>
      </c>
      <c r="C89">
        <v>15</v>
      </c>
      <c r="D89">
        <v>3</v>
      </c>
      <c r="E89">
        <v>3</v>
      </c>
      <c r="F89">
        <v>3648</v>
      </c>
      <c r="G89">
        <v>0</v>
      </c>
      <c r="H89">
        <v>0</v>
      </c>
      <c r="I89">
        <v>0</v>
      </c>
      <c r="J89">
        <f t="shared" si="10"/>
        <v>2011</v>
      </c>
      <c r="K89" t="str">
        <f>VLOOKUP(C89,LU!$C$2:$D$79,2,FALSE)</f>
        <v>BC JDF Spt</v>
      </c>
      <c r="L89" s="9">
        <f>VLOOKUP($A89,NonRetention.txt!$H$8:$N$231,5,FALSE)</f>
        <v>0.1965511839496957</v>
      </c>
      <c r="M89" s="9" t="e">
        <f>VLOOKUP($A89,NonRetention.txt!$H$8:$N$231,6,FALSE)</f>
        <v>#DIV/0!</v>
      </c>
      <c r="N89" s="16">
        <f>VLOOKUP($A89,NonRetention.txt!$H$8:$P$231,8,FALSE)</f>
        <v>3648.0000000000045</v>
      </c>
      <c r="O89" s="16">
        <f>VLOOKUP($A89,NonRetention.txt!$H$8:$P$231,9,FALSE)</f>
        <v>0</v>
      </c>
      <c r="P89" s="17">
        <f t="shared" si="11"/>
        <v>-4.5474735088646412E-12</v>
      </c>
      <c r="Q89" s="18">
        <f t="shared" si="12"/>
        <v>717.01871904848997</v>
      </c>
      <c r="R89" s="18">
        <f t="shared" si="13"/>
        <v>0</v>
      </c>
      <c r="S89" t="s">
        <v>267</v>
      </c>
    </row>
    <row r="90" spans="1:19" x14ac:dyDescent="0.3">
      <c r="A90" s="3" t="str">
        <f t="shared" si="9"/>
        <v>2012-15-3</v>
      </c>
      <c r="B90">
        <v>2012</v>
      </c>
      <c r="C90">
        <v>15</v>
      </c>
      <c r="D90">
        <v>3</v>
      </c>
      <c r="E90">
        <v>3</v>
      </c>
      <c r="F90">
        <v>3147</v>
      </c>
      <c r="G90">
        <v>0</v>
      </c>
      <c r="H90">
        <v>0</v>
      </c>
      <c r="I90">
        <v>0</v>
      </c>
      <c r="J90">
        <f t="shared" si="10"/>
        <v>2012</v>
      </c>
      <c r="K90" t="str">
        <f>VLOOKUP(C90,LU!$C$2:$D$79,2,FALSE)</f>
        <v>BC JDF Spt</v>
      </c>
      <c r="L90" s="9">
        <f>VLOOKUP($A90,NonRetention.txt!$H$8:$N$231,5,FALSE)</f>
        <v>0.28933369749946264</v>
      </c>
      <c r="M90" s="9" t="e">
        <f>VLOOKUP($A90,NonRetention.txt!$H$8:$N$231,6,FALSE)</f>
        <v>#DIV/0!</v>
      </c>
      <c r="N90" s="16">
        <f>VLOOKUP($A90,NonRetention.txt!$H$8:$P$231,8,FALSE)</f>
        <v>3147.0000000000005</v>
      </c>
      <c r="O90" s="16">
        <f>VLOOKUP($A90,NonRetention.txt!$H$8:$P$231,9,FALSE)</f>
        <v>0</v>
      </c>
      <c r="P90" s="17">
        <f t="shared" si="11"/>
        <v>0</v>
      </c>
      <c r="Q90" s="18">
        <f t="shared" si="12"/>
        <v>910.53314603080889</v>
      </c>
      <c r="R90" s="18">
        <f t="shared" si="13"/>
        <v>0</v>
      </c>
      <c r="S90" t="s">
        <v>268</v>
      </c>
    </row>
    <row r="91" spans="1:19" x14ac:dyDescent="0.3">
      <c r="A91" s="3" t="str">
        <f t="shared" si="9"/>
        <v>2013-15-3</v>
      </c>
      <c r="B91">
        <v>2013</v>
      </c>
      <c r="C91">
        <v>15</v>
      </c>
      <c r="D91">
        <v>3</v>
      </c>
      <c r="E91">
        <v>3</v>
      </c>
      <c r="F91">
        <v>8500</v>
      </c>
      <c r="G91">
        <v>0</v>
      </c>
      <c r="H91">
        <v>0</v>
      </c>
      <c r="I91">
        <v>0</v>
      </c>
      <c r="J91">
        <f t="shared" si="10"/>
        <v>2013</v>
      </c>
      <c r="K91" t="str">
        <f>VLOOKUP(C91,LU!$C$2:$D$79,2,FALSE)</f>
        <v>BC JDF Spt</v>
      </c>
      <c r="L91" s="9">
        <f>VLOOKUP($A91,NonRetention.txt!$H$8:$N$231,5,FALSE)</f>
        <v>0.22490027971633242</v>
      </c>
      <c r="M91" s="9" t="e">
        <f>VLOOKUP($A91,NonRetention.txt!$H$8:$N$231,6,FALSE)</f>
        <v>#DIV/0!</v>
      </c>
      <c r="N91" s="16">
        <f>VLOOKUP($A91,NonRetention.txt!$H$8:$P$231,8,FALSE)</f>
        <v>8500.0000000000036</v>
      </c>
      <c r="O91" s="16">
        <f>VLOOKUP($A91,NonRetention.txt!$H$8:$P$231,9,FALSE)</f>
        <v>0</v>
      </c>
      <c r="P91" s="17">
        <f t="shared" si="11"/>
        <v>0</v>
      </c>
      <c r="Q91" s="18">
        <f t="shared" si="12"/>
        <v>1911.6523775888256</v>
      </c>
      <c r="R91" s="18">
        <f t="shared" si="13"/>
        <v>0</v>
      </c>
      <c r="S91" t="s">
        <v>269</v>
      </c>
    </row>
    <row r="92" spans="1:19" x14ac:dyDescent="0.3">
      <c r="A92" s="3" t="str">
        <f t="shared" si="9"/>
        <v>2007-36-1</v>
      </c>
      <c r="B92">
        <v>2007</v>
      </c>
      <c r="C92">
        <v>36</v>
      </c>
      <c r="D92">
        <v>1</v>
      </c>
      <c r="E92">
        <v>4</v>
      </c>
      <c r="F92">
        <v>0</v>
      </c>
      <c r="G92">
        <v>0</v>
      </c>
      <c r="H92">
        <v>0</v>
      </c>
      <c r="I92">
        <v>0</v>
      </c>
      <c r="J92">
        <f t="shared" si="10"/>
        <v>2007</v>
      </c>
      <c r="K92" t="str">
        <f>VLOOKUP(C92,LU!$C$2:$D$79,2,FALSE)</f>
        <v>Ar 7 Sport</v>
      </c>
      <c r="L92" s="9">
        <f>IF(SUM(F92:G92)=0,0,VLOOKUP($A92,NonRetention.txt!$H$8:$N$231,5,FALSE))</f>
        <v>0</v>
      </c>
      <c r="M92" s="9">
        <f>IF(SUM(G92:H92)=0,0,VLOOKUP($A92,NonRetention.txt!$H$8:$N$231,6,FALSE))</f>
        <v>0</v>
      </c>
      <c r="N92" s="16" t="e">
        <f>VLOOKUP($A92,NonRetention.txt!$H$8:$P$231,8,FALSE)</f>
        <v>#N/A</v>
      </c>
      <c r="O92" s="16" t="e">
        <f>VLOOKUP($A92,NonRetention.txt!$H$8:$P$231,9,FALSE)</f>
        <v>#N/A</v>
      </c>
      <c r="P92" s="17" t="e">
        <f t="shared" si="11"/>
        <v>#N/A</v>
      </c>
      <c r="Q92" s="18">
        <f t="shared" si="12"/>
        <v>0</v>
      </c>
      <c r="R92" s="18">
        <f t="shared" si="13"/>
        <v>0</v>
      </c>
      <c r="S92" t="s">
        <v>270</v>
      </c>
    </row>
    <row r="93" spans="1:19" x14ac:dyDescent="0.3">
      <c r="A93" s="3" t="str">
        <f t="shared" si="9"/>
        <v>2008-36-1</v>
      </c>
      <c r="B93">
        <v>2008</v>
      </c>
      <c r="C93">
        <v>36</v>
      </c>
      <c r="D93">
        <v>1</v>
      </c>
      <c r="E93">
        <v>4</v>
      </c>
      <c r="F93">
        <v>31</v>
      </c>
      <c r="G93">
        <v>0</v>
      </c>
      <c r="H93">
        <v>0</v>
      </c>
      <c r="I93">
        <v>0</v>
      </c>
      <c r="J93">
        <f t="shared" si="10"/>
        <v>2008</v>
      </c>
      <c r="K93" t="str">
        <f>VLOOKUP(C93,LU!$C$2:$D$79,2,FALSE)</f>
        <v>Ar 7 Sport</v>
      </c>
      <c r="L93" s="9">
        <f>VLOOKUP($A93,NonRetention.txt!$H$8:$N$231,5,FALSE)</f>
        <v>0.57288006576230044</v>
      </c>
      <c r="M93" s="9">
        <f>VLOOKUP($A93,NonRetention.txt!$H$8:$N$231,6,FALSE)</f>
        <v>0.63622552790854914</v>
      </c>
      <c r="N93" s="16">
        <f>VLOOKUP($A93,NonRetention.txt!$H$8:$P$231,8,FALSE)</f>
        <v>25.102929212238536</v>
      </c>
      <c r="O93" s="16">
        <f>VLOOKUP($A93,NonRetention.txt!$H$8:$P$231,9,FALSE)</f>
        <v>5.8970707877614821</v>
      </c>
      <c r="P93" s="17">
        <f t="shared" si="11"/>
        <v>0</v>
      </c>
      <c r="Q93" s="18">
        <f t="shared" si="12"/>
        <v>17.759282038631312</v>
      </c>
      <c r="R93" s="18">
        <f t="shared" si="13"/>
        <v>0</v>
      </c>
      <c r="S93" t="s">
        <v>271</v>
      </c>
    </row>
    <row r="94" spans="1:19" x14ac:dyDescent="0.3">
      <c r="A94" s="3" t="str">
        <f t="shared" si="9"/>
        <v>2009-36-1</v>
      </c>
      <c r="B94">
        <v>2009</v>
      </c>
      <c r="C94">
        <v>36</v>
      </c>
      <c r="D94">
        <v>1</v>
      </c>
      <c r="E94">
        <v>4</v>
      </c>
      <c r="F94">
        <v>40</v>
      </c>
      <c r="G94">
        <v>0</v>
      </c>
      <c r="H94">
        <v>0</v>
      </c>
      <c r="I94">
        <v>0</v>
      </c>
      <c r="J94">
        <f t="shared" si="10"/>
        <v>2009</v>
      </c>
      <c r="K94" t="str">
        <f>VLOOKUP(C94,LU!$C$2:$D$79,2,FALSE)</f>
        <v>Ar 7 Sport</v>
      </c>
      <c r="L94" s="9">
        <f>VLOOKUP($A94,NonRetention.txt!$H$8:$N$231,5,FALSE)</f>
        <v>0.62056144675356906</v>
      </c>
      <c r="M94" s="9">
        <f>VLOOKUP($A94,NonRetention.txt!$H$8:$N$231,6,FALSE)</f>
        <v>0.71434590718163038</v>
      </c>
      <c r="N94" s="16">
        <f>VLOOKUP($A94,NonRetention.txt!$H$8:$P$231,8,FALSE)</f>
        <v>35.553801793438993</v>
      </c>
      <c r="O94" s="16">
        <f>VLOOKUP($A94,NonRetention.txt!$H$8:$P$231,9,FALSE)</f>
        <v>4.4461982065610055</v>
      </c>
      <c r="P94" s="17">
        <f t="shared" si="11"/>
        <v>0</v>
      </c>
      <c r="Q94" s="18">
        <f t="shared" si="12"/>
        <v>24.822457870142763</v>
      </c>
      <c r="R94" s="18">
        <f t="shared" si="13"/>
        <v>0</v>
      </c>
      <c r="S94" t="s">
        <v>272</v>
      </c>
    </row>
    <row r="95" spans="1:19" x14ac:dyDescent="0.3">
      <c r="A95" s="3" t="str">
        <f t="shared" si="9"/>
        <v>2010-36-1</v>
      </c>
      <c r="B95">
        <v>2010</v>
      </c>
      <c r="C95">
        <v>36</v>
      </c>
      <c r="D95">
        <v>1</v>
      </c>
      <c r="E95">
        <v>4</v>
      </c>
      <c r="F95">
        <v>60</v>
      </c>
      <c r="G95">
        <v>0</v>
      </c>
      <c r="H95">
        <v>0</v>
      </c>
      <c r="I95">
        <v>0</v>
      </c>
      <c r="J95">
        <f t="shared" si="10"/>
        <v>2010</v>
      </c>
      <c r="K95" t="str">
        <f>VLOOKUP(C95,LU!$C$2:$D$79,2,FALSE)</f>
        <v>Ar 7 Sport</v>
      </c>
      <c r="L95" s="9">
        <f>VLOOKUP($A95,NonRetention.txt!$H$8:$N$231,5,FALSE)</f>
        <v>0.64354050117875872</v>
      </c>
      <c r="M95" s="9">
        <f>VLOOKUP($A95,NonRetention.txt!$H$8:$N$231,6,FALSE)</f>
        <v>0.66090119732327135</v>
      </c>
      <c r="N95" s="16">
        <f>VLOOKUP($A95,NonRetention.txt!$H$8:$P$231,8,FALSE)</f>
        <v>46.672355482972542</v>
      </c>
      <c r="O95" s="16">
        <f>VLOOKUP($A95,NonRetention.txt!$H$8:$P$231,9,FALSE)</f>
        <v>13.327644517027466</v>
      </c>
      <c r="P95" s="17">
        <f t="shared" si="11"/>
        <v>0</v>
      </c>
      <c r="Q95" s="18">
        <f t="shared" si="12"/>
        <v>38.612430070725523</v>
      </c>
      <c r="R95" s="18">
        <f t="shared" si="13"/>
        <v>0</v>
      </c>
      <c r="S95" t="s">
        <v>273</v>
      </c>
    </row>
    <row r="96" spans="1:19" x14ac:dyDescent="0.3">
      <c r="A96" s="3" t="str">
        <f t="shared" si="9"/>
        <v>2011-36-1</v>
      </c>
      <c r="B96">
        <v>2011</v>
      </c>
      <c r="C96">
        <v>36</v>
      </c>
      <c r="D96">
        <v>1</v>
      </c>
      <c r="E96">
        <v>4</v>
      </c>
      <c r="F96">
        <v>87</v>
      </c>
      <c r="G96">
        <v>0</v>
      </c>
      <c r="H96">
        <v>0</v>
      </c>
      <c r="I96">
        <v>0</v>
      </c>
      <c r="J96">
        <f t="shared" si="10"/>
        <v>2011</v>
      </c>
      <c r="K96" t="str">
        <f>VLOOKUP(C96,LU!$C$2:$D$79,2,FALSE)</f>
        <v>Ar 7 Sport</v>
      </c>
      <c r="L96" s="9">
        <f>VLOOKUP($A96,NonRetention.txt!$H$8:$N$231,5,FALSE)</f>
        <v>0.71442605299039408</v>
      </c>
      <c r="M96" s="9">
        <f>VLOOKUP($A96,NonRetention.txt!$H$8:$N$231,6,FALSE)</f>
        <v>0.6162098211089948</v>
      </c>
      <c r="N96" s="16">
        <f>VLOOKUP($A96,NonRetention.txt!$H$8:$P$231,8,FALSE)</f>
        <v>76.63146125692144</v>
      </c>
      <c r="O96" s="16">
        <f>VLOOKUP($A96,NonRetention.txt!$H$8:$P$231,9,FALSE)</f>
        <v>10.368538743078524</v>
      </c>
      <c r="P96" s="17">
        <f t="shared" si="11"/>
        <v>0</v>
      </c>
      <c r="Q96" s="18">
        <f t="shared" si="12"/>
        <v>62.155066610164283</v>
      </c>
      <c r="R96" s="18">
        <f t="shared" si="13"/>
        <v>0</v>
      </c>
      <c r="S96" t="s">
        <v>274</v>
      </c>
    </row>
    <row r="97" spans="1:19" x14ac:dyDescent="0.3">
      <c r="A97" s="3" t="str">
        <f t="shared" si="9"/>
        <v>2012-36-1</v>
      </c>
      <c r="B97">
        <v>2012</v>
      </c>
      <c r="C97">
        <v>36</v>
      </c>
      <c r="D97">
        <v>1</v>
      </c>
      <c r="E97">
        <v>4</v>
      </c>
      <c r="F97">
        <v>151</v>
      </c>
      <c r="G97">
        <v>0</v>
      </c>
      <c r="H97">
        <v>0</v>
      </c>
      <c r="I97">
        <v>0</v>
      </c>
      <c r="J97">
        <f t="shared" si="10"/>
        <v>2012</v>
      </c>
      <c r="K97" t="str">
        <f>VLOOKUP(C97,LU!$C$2:$D$79,2,FALSE)</f>
        <v>Ar 7 Sport</v>
      </c>
      <c r="L97" s="9">
        <f>VLOOKUP($A97,NonRetention.txt!$H$8:$N$231,5,FALSE)</f>
        <v>0.66798165001535204</v>
      </c>
      <c r="M97" s="9">
        <f>VLOOKUP($A97,NonRetention.txt!$H$8:$N$231,6,FALSE)</f>
        <v>0.75475012031639155</v>
      </c>
      <c r="N97" s="16">
        <f>VLOOKUP($A97,NonRetention.txt!$H$8:$P$231,8,FALSE)</f>
        <v>126.53825697079662</v>
      </c>
      <c r="O97" s="16">
        <f>VLOOKUP($A97,NonRetention.txt!$H$8:$P$231,9,FALSE)</f>
        <v>24.461743029203333</v>
      </c>
      <c r="P97" s="17">
        <f t="shared" si="11"/>
        <v>0</v>
      </c>
      <c r="Q97" s="18">
        <f t="shared" si="12"/>
        <v>100.86522915231815</v>
      </c>
      <c r="R97" s="18">
        <f t="shared" si="13"/>
        <v>0</v>
      </c>
      <c r="S97" t="s">
        <v>275</v>
      </c>
    </row>
    <row r="98" spans="1:19" x14ac:dyDescent="0.3">
      <c r="A98" s="3" t="str">
        <f t="shared" si="9"/>
        <v>2013-36-1</v>
      </c>
      <c r="B98">
        <v>2013</v>
      </c>
      <c r="C98">
        <v>36</v>
      </c>
      <c r="D98">
        <v>1</v>
      </c>
      <c r="E98">
        <v>4</v>
      </c>
      <c r="F98">
        <v>179</v>
      </c>
      <c r="G98">
        <v>0</v>
      </c>
      <c r="H98">
        <v>0</v>
      </c>
      <c r="I98">
        <v>0</v>
      </c>
      <c r="J98">
        <f t="shared" si="10"/>
        <v>2013</v>
      </c>
      <c r="K98" t="str">
        <f>VLOOKUP(C98,LU!$C$2:$D$79,2,FALSE)</f>
        <v>Ar 7 Sport</v>
      </c>
      <c r="L98" s="9">
        <f>VLOOKUP($A98,NonRetention.txt!$H$8:$N$231,5,FALSE)</f>
        <v>0.73044564897487241</v>
      </c>
      <c r="M98" s="9">
        <f>VLOOKUP($A98,NonRetention.txt!$H$8:$N$231,6,FALSE)</f>
        <v>0.7183139758724163</v>
      </c>
      <c r="N98" s="16">
        <f>VLOOKUP($A98,NonRetention.txt!$H$8:$P$231,8,FALSE)</f>
        <v>155.5939481765335</v>
      </c>
      <c r="O98" s="16">
        <f>VLOOKUP($A98,NonRetention.txt!$H$8:$P$231,9,FALSE)</f>
        <v>23.406051823466573</v>
      </c>
      <c r="P98" s="17">
        <f t="shared" si="11"/>
        <v>0</v>
      </c>
      <c r="Q98" s="18">
        <f t="shared" si="12"/>
        <v>130.74977116650217</v>
      </c>
      <c r="R98" s="18">
        <f t="shared" si="13"/>
        <v>0</v>
      </c>
      <c r="S98" t="s">
        <v>276</v>
      </c>
    </row>
    <row r="99" spans="1:19" x14ac:dyDescent="0.3">
      <c r="A99" s="3" t="str">
        <f t="shared" si="9"/>
        <v>2007-37-1</v>
      </c>
      <c r="B99">
        <v>2007</v>
      </c>
      <c r="C99">
        <v>37</v>
      </c>
      <c r="D99">
        <v>1</v>
      </c>
      <c r="E99">
        <v>4</v>
      </c>
      <c r="F99">
        <v>44.5</v>
      </c>
      <c r="G99">
        <v>0</v>
      </c>
      <c r="H99">
        <v>0</v>
      </c>
      <c r="I99">
        <v>0</v>
      </c>
      <c r="J99">
        <f t="shared" si="10"/>
        <v>2007</v>
      </c>
      <c r="K99" t="str">
        <f>VLOOKUP(C99,LU!$C$2:$D$79,2,FALSE)</f>
        <v>NT 7:7ANet</v>
      </c>
      <c r="L99" s="9">
        <f>VLOOKUP($A99,NonRetention.txt!$H$8:$N$231,5,FALSE)</f>
        <v>5.7684991004531463E-2</v>
      </c>
      <c r="M99" s="9" t="e">
        <f>VLOOKUP($A99,NonRetention.txt!$H$8:$N$231,6,FALSE)</f>
        <v>#DIV/0!</v>
      </c>
      <c r="N99" s="16">
        <f>VLOOKUP($A99,NonRetention.txt!$H$8:$P$231,8,FALSE)</f>
        <v>44.50000000000005</v>
      </c>
      <c r="O99" s="16">
        <f>VLOOKUP($A99,NonRetention.txt!$H$8:$P$231,9,FALSE)</f>
        <v>0</v>
      </c>
      <c r="P99" s="17">
        <f t="shared" si="11"/>
        <v>0</v>
      </c>
      <c r="Q99" s="18">
        <f t="shared" si="12"/>
        <v>2.5669820997016499</v>
      </c>
      <c r="R99" s="18">
        <f t="shared" si="13"/>
        <v>0</v>
      </c>
      <c r="S99" t="s">
        <v>277</v>
      </c>
    </row>
    <row r="100" spans="1:19" x14ac:dyDescent="0.3">
      <c r="A100" s="3" t="str">
        <f t="shared" ref="A100:A131" si="14">TRIM(B100&amp;"-"&amp;C100&amp;"-"&amp;D100)</f>
        <v>2007-37-3</v>
      </c>
      <c r="B100">
        <v>2007</v>
      </c>
      <c r="C100">
        <v>37</v>
      </c>
      <c r="D100">
        <v>3</v>
      </c>
      <c r="E100">
        <v>4</v>
      </c>
      <c r="F100">
        <v>460</v>
      </c>
      <c r="G100">
        <v>0</v>
      </c>
      <c r="H100">
        <v>0</v>
      </c>
      <c r="I100">
        <v>0</v>
      </c>
      <c r="J100">
        <f t="shared" ref="J100:J131" si="15">B100</f>
        <v>2007</v>
      </c>
      <c r="K100" t="str">
        <f>VLOOKUP(C100,LU!$C$2:$D$79,2,FALSE)</f>
        <v>NT 7:7ANet</v>
      </c>
      <c r="L100" s="9">
        <f>VLOOKUP($A100,NonRetention.txt!$H$8:$N$231,5,FALSE)</f>
        <v>5.754006901638857E-2</v>
      </c>
      <c r="M100" s="9" t="e">
        <f>VLOOKUP($A100,NonRetention.txt!$H$8:$N$231,6,FALSE)</f>
        <v>#DIV/0!</v>
      </c>
      <c r="N100" s="16">
        <f>VLOOKUP($A100,NonRetention.txt!$H$8:$P$231,8,FALSE)</f>
        <v>459.99999999999955</v>
      </c>
      <c r="O100" s="16">
        <f>VLOOKUP($A100,NonRetention.txt!$H$8:$P$231,9,FALSE)</f>
        <v>0</v>
      </c>
      <c r="P100" s="17">
        <f t="shared" ref="P100:P131" si="16">SUM(F100:G100)-SUM(N100:O100)</f>
        <v>4.5474735088646412E-13</v>
      </c>
      <c r="Q100" s="18">
        <f t="shared" si="12"/>
        <v>26.468431747538741</v>
      </c>
      <c r="R100" s="18">
        <f t="shared" si="13"/>
        <v>0</v>
      </c>
      <c r="S100" t="s">
        <v>278</v>
      </c>
    </row>
    <row r="101" spans="1:19" x14ac:dyDescent="0.3">
      <c r="A101" s="3" t="str">
        <f t="shared" si="14"/>
        <v>2008-37-1</v>
      </c>
      <c r="B101">
        <v>2008</v>
      </c>
      <c r="C101">
        <v>37</v>
      </c>
      <c r="D101">
        <v>1</v>
      </c>
      <c r="E101">
        <v>4</v>
      </c>
      <c r="F101">
        <v>15.3</v>
      </c>
      <c r="G101">
        <v>0</v>
      </c>
      <c r="H101">
        <v>0</v>
      </c>
      <c r="I101">
        <v>0</v>
      </c>
      <c r="J101">
        <f t="shared" si="15"/>
        <v>2008</v>
      </c>
      <c r="K101" t="str">
        <f>VLOOKUP(C101,LU!$C$2:$D$79,2,FALSE)</f>
        <v>NT 7:7ANet</v>
      </c>
      <c r="L101" s="9">
        <f>VLOOKUP($A101,NonRetention.txt!$H$8:$N$231,5,FALSE)</f>
        <v>7.1585648733055715E-2</v>
      </c>
      <c r="M101" s="9" t="e">
        <f>VLOOKUP($A101,NonRetention.txt!$H$8:$N$231,6,FALSE)</f>
        <v>#DIV/0!</v>
      </c>
      <c r="N101" s="16">
        <f>VLOOKUP($A101,NonRetention.txt!$H$8:$P$231,8,FALSE)</f>
        <v>15.299999999999999</v>
      </c>
      <c r="O101" s="16">
        <f>VLOOKUP($A101,NonRetention.txt!$H$8:$P$231,9,FALSE)</f>
        <v>0</v>
      </c>
      <c r="P101" s="17">
        <f t="shared" si="16"/>
        <v>0</v>
      </c>
      <c r="Q101" s="18">
        <f t="shared" si="12"/>
        <v>1.0952604256157525</v>
      </c>
      <c r="R101" s="18">
        <f t="shared" si="13"/>
        <v>0</v>
      </c>
      <c r="S101" t="s">
        <v>279</v>
      </c>
    </row>
    <row r="102" spans="1:19" x14ac:dyDescent="0.3">
      <c r="A102" s="3" t="str">
        <f t="shared" si="14"/>
        <v>2008-37-3</v>
      </c>
      <c r="B102">
        <v>2008</v>
      </c>
      <c r="C102">
        <v>37</v>
      </c>
      <c r="D102">
        <v>3</v>
      </c>
      <c r="E102">
        <v>4</v>
      </c>
      <c r="F102">
        <v>26</v>
      </c>
      <c r="G102">
        <v>0</v>
      </c>
      <c r="H102">
        <v>0</v>
      </c>
      <c r="I102">
        <v>0</v>
      </c>
      <c r="J102">
        <f t="shared" si="15"/>
        <v>2008</v>
      </c>
      <c r="K102" t="str">
        <f>VLOOKUP(C102,LU!$C$2:$D$79,2,FALSE)</f>
        <v>NT 7:7ANet</v>
      </c>
      <c r="L102" s="9">
        <f>VLOOKUP($A102,NonRetention.txt!$H$8:$N$231,5,FALSE)</f>
        <v>7.1962746867624577E-2</v>
      </c>
      <c r="M102" s="9" t="e">
        <f>VLOOKUP($A102,NonRetention.txt!$H$8:$N$231,6,FALSE)</f>
        <v>#DIV/0!</v>
      </c>
      <c r="N102" s="16">
        <f>VLOOKUP($A102,NonRetention.txt!$H$8:$P$231,8,FALSE)</f>
        <v>26.000000000000043</v>
      </c>
      <c r="O102" s="16">
        <f>VLOOKUP($A102,NonRetention.txt!$H$8:$P$231,9,FALSE)</f>
        <v>0</v>
      </c>
      <c r="P102" s="17">
        <f t="shared" si="16"/>
        <v>-4.2632564145606011E-14</v>
      </c>
      <c r="Q102" s="18">
        <f t="shared" si="12"/>
        <v>1.8710314185582391</v>
      </c>
      <c r="R102" s="18">
        <f t="shared" si="13"/>
        <v>0</v>
      </c>
      <c r="S102" t="s">
        <v>280</v>
      </c>
    </row>
    <row r="103" spans="1:19" x14ac:dyDescent="0.3">
      <c r="A103" s="3" t="str">
        <f t="shared" si="14"/>
        <v>2009-37-1</v>
      </c>
      <c r="B103">
        <v>2009</v>
      </c>
      <c r="C103">
        <v>37</v>
      </c>
      <c r="D103">
        <v>1</v>
      </c>
      <c r="E103">
        <v>4</v>
      </c>
      <c r="F103">
        <v>13.8</v>
      </c>
      <c r="G103">
        <v>0</v>
      </c>
      <c r="H103">
        <v>0</v>
      </c>
      <c r="I103">
        <v>0</v>
      </c>
      <c r="J103">
        <f t="shared" si="15"/>
        <v>2009</v>
      </c>
      <c r="K103" t="str">
        <f>VLOOKUP(C103,LU!$C$2:$D$79,2,FALSE)</f>
        <v>NT 7:7ANet</v>
      </c>
      <c r="L103" s="9">
        <f>VLOOKUP($A103,NonRetention.txt!$H$8:$N$231,5,FALSE)</f>
        <v>5.0141917633585498E-2</v>
      </c>
      <c r="M103" s="9" t="e">
        <f>VLOOKUP($A103,NonRetention.txt!$H$8:$N$231,6,FALSE)</f>
        <v>#DIV/0!</v>
      </c>
      <c r="N103" s="16">
        <f>VLOOKUP($A103,NonRetention.txt!$H$8:$P$231,8,FALSE)</f>
        <v>13.799999999999999</v>
      </c>
      <c r="O103" s="16">
        <f>VLOOKUP($A103,NonRetention.txt!$H$8:$P$231,9,FALSE)</f>
        <v>0</v>
      </c>
      <c r="P103" s="17">
        <f t="shared" si="16"/>
        <v>0</v>
      </c>
      <c r="Q103" s="18">
        <f t="shared" si="12"/>
        <v>0.69195846334347988</v>
      </c>
      <c r="R103" s="18">
        <f t="shared" si="13"/>
        <v>0</v>
      </c>
      <c r="S103" t="s">
        <v>281</v>
      </c>
    </row>
    <row r="104" spans="1:19" x14ac:dyDescent="0.3">
      <c r="A104" s="3" t="str">
        <f t="shared" si="14"/>
        <v>2009-37-3</v>
      </c>
      <c r="B104">
        <v>2009</v>
      </c>
      <c r="C104">
        <v>37</v>
      </c>
      <c r="D104">
        <v>3</v>
      </c>
      <c r="E104">
        <v>4</v>
      </c>
      <c r="F104">
        <v>3021.4</v>
      </c>
      <c r="G104">
        <v>0</v>
      </c>
      <c r="H104">
        <v>0</v>
      </c>
      <c r="I104">
        <v>0</v>
      </c>
      <c r="J104">
        <f t="shared" si="15"/>
        <v>2009</v>
      </c>
      <c r="K104" t="str">
        <f>VLOOKUP(C104,LU!$C$2:$D$79,2,FALSE)</f>
        <v>NT 7:7ANet</v>
      </c>
      <c r="L104" s="9">
        <f>VLOOKUP($A104,NonRetention.txt!$H$8:$N$231,5,FALSE)</f>
        <v>5.0297751381094248E-2</v>
      </c>
      <c r="M104" s="9" t="e">
        <f>VLOOKUP($A104,NonRetention.txt!$H$8:$N$231,6,FALSE)</f>
        <v>#DIV/0!</v>
      </c>
      <c r="N104" s="16">
        <f>VLOOKUP($A104,NonRetention.txt!$H$8:$P$231,8,FALSE)</f>
        <v>3021.3999999999969</v>
      </c>
      <c r="O104" s="16">
        <f>VLOOKUP($A104,NonRetention.txt!$H$8:$P$231,9,FALSE)</f>
        <v>0</v>
      </c>
      <c r="P104" s="17">
        <f t="shared" si="16"/>
        <v>0</v>
      </c>
      <c r="Q104" s="18">
        <f t="shared" si="12"/>
        <v>151.96962602283816</v>
      </c>
      <c r="R104" s="18">
        <f t="shared" si="13"/>
        <v>0</v>
      </c>
      <c r="S104" t="s">
        <v>282</v>
      </c>
    </row>
    <row r="105" spans="1:19" x14ac:dyDescent="0.3">
      <c r="A105" s="3" t="str">
        <f t="shared" si="14"/>
        <v>2010-37-1</v>
      </c>
      <c r="B105">
        <v>2010</v>
      </c>
      <c r="C105">
        <v>37</v>
      </c>
      <c r="D105">
        <v>1</v>
      </c>
      <c r="E105">
        <v>4</v>
      </c>
      <c r="F105">
        <v>7.3</v>
      </c>
      <c r="G105">
        <v>0</v>
      </c>
      <c r="H105">
        <v>0</v>
      </c>
      <c r="I105">
        <v>0</v>
      </c>
      <c r="J105">
        <f t="shared" si="15"/>
        <v>2010</v>
      </c>
      <c r="K105" t="str">
        <f>VLOOKUP(C105,LU!$C$2:$D$79,2,FALSE)</f>
        <v>NT 7:7ANet</v>
      </c>
      <c r="L105" s="9">
        <f>VLOOKUP($A105,NonRetention.txt!$H$8:$N$231,5,FALSE)</f>
        <v>7.9129999496062295E-2</v>
      </c>
      <c r="M105" s="9" t="e">
        <f>VLOOKUP($A105,NonRetention.txt!$H$8:$N$231,6,FALSE)</f>
        <v>#DIV/0!</v>
      </c>
      <c r="N105" s="16">
        <f>VLOOKUP($A105,NonRetention.txt!$H$8:$P$231,8,FALSE)</f>
        <v>7.2999999999999989</v>
      </c>
      <c r="O105" s="16">
        <f>VLOOKUP($A105,NonRetention.txt!$H$8:$P$231,9,FALSE)</f>
        <v>0</v>
      </c>
      <c r="P105" s="17">
        <f t="shared" si="16"/>
        <v>0</v>
      </c>
      <c r="Q105" s="18">
        <f t="shared" si="12"/>
        <v>0.57764899632125477</v>
      </c>
      <c r="R105" s="18">
        <f t="shared" si="13"/>
        <v>0</v>
      </c>
      <c r="S105" t="s">
        <v>283</v>
      </c>
    </row>
    <row r="106" spans="1:19" x14ac:dyDescent="0.3">
      <c r="A106" s="3" t="str">
        <f t="shared" si="14"/>
        <v>2010-37-3</v>
      </c>
      <c r="B106">
        <v>2010</v>
      </c>
      <c r="C106">
        <v>37</v>
      </c>
      <c r="D106">
        <v>3</v>
      </c>
      <c r="E106">
        <v>4</v>
      </c>
      <c r="F106">
        <v>6290.7</v>
      </c>
      <c r="G106">
        <v>0</v>
      </c>
      <c r="H106">
        <v>0</v>
      </c>
      <c r="I106">
        <v>0</v>
      </c>
      <c r="J106">
        <f t="shared" si="15"/>
        <v>2010</v>
      </c>
      <c r="K106" t="str">
        <f>VLOOKUP(C106,LU!$C$2:$D$79,2,FALSE)</f>
        <v>NT 7:7ANet</v>
      </c>
      <c r="L106" s="9">
        <f>VLOOKUP($A106,NonRetention.txt!$H$8:$N$231,5,FALSE)</f>
        <v>7.9167352672702862E-2</v>
      </c>
      <c r="M106" s="9" t="e">
        <f>VLOOKUP($A106,NonRetention.txt!$H$8:$N$231,6,FALSE)</f>
        <v>#DIV/0!</v>
      </c>
      <c r="N106" s="16">
        <f>VLOOKUP($A106,NonRetention.txt!$H$8:$P$231,8,FALSE)</f>
        <v>6290.7000000000044</v>
      </c>
      <c r="O106" s="16">
        <f>VLOOKUP($A106,NonRetention.txt!$H$8:$P$231,9,FALSE)</f>
        <v>0</v>
      </c>
      <c r="P106" s="17">
        <f t="shared" si="16"/>
        <v>0</v>
      </c>
      <c r="Q106" s="18">
        <f t="shared" si="12"/>
        <v>498.01806545817186</v>
      </c>
      <c r="R106" s="18">
        <f t="shared" si="13"/>
        <v>0</v>
      </c>
      <c r="S106" t="s">
        <v>284</v>
      </c>
    </row>
    <row r="107" spans="1:19" x14ac:dyDescent="0.3">
      <c r="A107" s="3" t="str">
        <f t="shared" si="14"/>
        <v>2011-37-1</v>
      </c>
      <c r="B107">
        <v>2011</v>
      </c>
      <c r="C107">
        <v>37</v>
      </c>
      <c r="D107">
        <v>1</v>
      </c>
      <c r="E107">
        <v>4</v>
      </c>
      <c r="F107" s="7">
        <v>3.8</v>
      </c>
      <c r="G107">
        <v>0</v>
      </c>
      <c r="H107">
        <v>0</v>
      </c>
      <c r="I107">
        <v>0</v>
      </c>
      <c r="J107">
        <f t="shared" si="15"/>
        <v>2011</v>
      </c>
      <c r="K107" t="str">
        <f>VLOOKUP(C107,LU!$C$2:$D$79,2,FALSE)</f>
        <v>NT 7:7ANet</v>
      </c>
      <c r="L107" s="9">
        <f>VLOOKUP($A107,NonRetention.txt!$H$8:$N$231,5,FALSE)</f>
        <v>7.4631289866448056E-2</v>
      </c>
      <c r="M107" s="9" t="e">
        <f>VLOOKUP($A107,NonRetention.txt!$H$8:$N$231,6,FALSE)</f>
        <v>#DIV/0!</v>
      </c>
      <c r="N107" s="16">
        <f>VLOOKUP($A107,NonRetention.txt!$H$8:$P$231,8,FALSE)</f>
        <v>3.8000000000000029</v>
      </c>
      <c r="O107" s="16">
        <f>VLOOKUP($A107,NonRetention.txt!$H$8:$P$231,9,FALSE)</f>
        <v>0</v>
      </c>
      <c r="P107" s="17">
        <f t="shared" si="16"/>
        <v>0</v>
      </c>
      <c r="Q107" s="18">
        <f t="shared" si="12"/>
        <v>0.28359890149250261</v>
      </c>
      <c r="R107" s="18">
        <f t="shared" si="13"/>
        <v>0</v>
      </c>
      <c r="S107" t="s">
        <v>285</v>
      </c>
    </row>
    <row r="108" spans="1:19" x14ac:dyDescent="0.3">
      <c r="A108" s="3" t="str">
        <f t="shared" si="14"/>
        <v>2011-37-3</v>
      </c>
      <c r="B108">
        <v>2011</v>
      </c>
      <c r="C108">
        <v>37</v>
      </c>
      <c r="D108">
        <v>3</v>
      </c>
      <c r="E108">
        <v>4</v>
      </c>
      <c r="F108" s="7">
        <v>14682.4</v>
      </c>
      <c r="G108">
        <v>0</v>
      </c>
      <c r="H108">
        <v>0</v>
      </c>
      <c r="I108">
        <v>0</v>
      </c>
      <c r="J108">
        <f t="shared" si="15"/>
        <v>2011</v>
      </c>
      <c r="K108" t="str">
        <f>VLOOKUP(C108,LU!$C$2:$D$79,2,FALSE)</f>
        <v>NT 7:7ANet</v>
      </c>
      <c r="L108" s="9">
        <f>VLOOKUP($A108,NonRetention.txt!$H$8:$N$231,5,FALSE)</f>
        <v>7.4740527688885006E-2</v>
      </c>
      <c r="M108" s="9" t="e">
        <f>VLOOKUP($A108,NonRetention.txt!$H$8:$N$231,6,FALSE)</f>
        <v>#DIV/0!</v>
      </c>
      <c r="N108" s="16">
        <f>VLOOKUP($A108,NonRetention.txt!$H$8:$P$231,8,FALSE)</f>
        <v>14682.400000000003</v>
      </c>
      <c r="O108" s="16">
        <f>VLOOKUP($A108,NonRetention.txt!$H$8:$P$231,9,FALSE)</f>
        <v>0</v>
      </c>
      <c r="P108" s="17">
        <f t="shared" si="16"/>
        <v>0</v>
      </c>
      <c r="Q108" s="18">
        <f t="shared" si="12"/>
        <v>1097.3703237392851</v>
      </c>
      <c r="R108" s="18">
        <f t="shared" si="13"/>
        <v>0</v>
      </c>
      <c r="S108" t="s">
        <v>286</v>
      </c>
    </row>
    <row r="109" spans="1:19" x14ac:dyDescent="0.3">
      <c r="A109" s="3" t="str">
        <f t="shared" si="14"/>
        <v>2012-37-1</v>
      </c>
      <c r="B109">
        <v>2012</v>
      </c>
      <c r="C109">
        <v>37</v>
      </c>
      <c r="D109">
        <v>1</v>
      </c>
      <c r="E109">
        <v>4</v>
      </c>
      <c r="F109">
        <v>178</v>
      </c>
      <c r="G109">
        <v>0</v>
      </c>
      <c r="H109">
        <v>0</v>
      </c>
      <c r="I109">
        <v>0</v>
      </c>
      <c r="J109">
        <f t="shared" si="15"/>
        <v>2012</v>
      </c>
      <c r="K109" t="str">
        <f>VLOOKUP(C109,LU!$C$2:$D$79,2,FALSE)</f>
        <v>NT 7:7ANet</v>
      </c>
      <c r="L109" s="9">
        <f>VLOOKUP($A109,NonRetention.txt!$H$8:$N$231,5,FALSE)</f>
        <v>9.7662894827278537E-2</v>
      </c>
      <c r="M109" s="9" t="e">
        <f>VLOOKUP($A109,NonRetention.txt!$H$8:$N$231,6,FALSE)</f>
        <v>#DIV/0!</v>
      </c>
      <c r="N109" s="16">
        <f>VLOOKUP($A109,NonRetention.txt!$H$8:$P$231,8,FALSE)</f>
        <v>178</v>
      </c>
      <c r="O109" s="16">
        <f>VLOOKUP($A109,NonRetention.txt!$H$8:$P$231,9,FALSE)</f>
        <v>0</v>
      </c>
      <c r="P109" s="17">
        <f t="shared" si="16"/>
        <v>0</v>
      </c>
      <c r="Q109" s="18">
        <f t="shared" si="12"/>
        <v>17.383995279255579</v>
      </c>
      <c r="R109" s="18">
        <f t="shared" si="13"/>
        <v>0</v>
      </c>
      <c r="S109" t="s">
        <v>287</v>
      </c>
    </row>
    <row r="110" spans="1:19" x14ac:dyDescent="0.3">
      <c r="A110" s="3" t="str">
        <f t="shared" si="14"/>
        <v>2012-37-3</v>
      </c>
      <c r="B110">
        <v>2012</v>
      </c>
      <c r="C110">
        <v>37</v>
      </c>
      <c r="D110">
        <v>3</v>
      </c>
      <c r="E110">
        <v>4</v>
      </c>
      <c r="F110">
        <v>218.5</v>
      </c>
      <c r="G110">
        <v>0</v>
      </c>
      <c r="H110">
        <v>0</v>
      </c>
      <c r="I110">
        <v>0</v>
      </c>
      <c r="J110">
        <f t="shared" si="15"/>
        <v>2012</v>
      </c>
      <c r="K110" t="str">
        <f>VLOOKUP(C110,LU!$C$2:$D$79,2,FALSE)</f>
        <v>NT 7:7ANet</v>
      </c>
      <c r="L110" s="9">
        <f>VLOOKUP($A110,NonRetention.txt!$H$8:$N$231,5,FALSE)</f>
        <v>9.7148056292519144E-2</v>
      </c>
      <c r="M110" s="9" t="e">
        <f>VLOOKUP($A110,NonRetention.txt!$H$8:$N$231,6,FALSE)</f>
        <v>#DIV/0!</v>
      </c>
      <c r="N110" s="16">
        <f>VLOOKUP($A110,NonRetention.txt!$H$8:$P$231,8,FALSE)</f>
        <v>218.49999999999955</v>
      </c>
      <c r="O110" s="16">
        <f>VLOOKUP($A110,NonRetention.txt!$H$8:$P$231,9,FALSE)</f>
        <v>0</v>
      </c>
      <c r="P110" s="17">
        <f t="shared" si="16"/>
        <v>4.5474735088646412E-13</v>
      </c>
      <c r="Q110" s="18">
        <f t="shared" si="12"/>
        <v>21.226850299915434</v>
      </c>
      <c r="R110" s="18">
        <f t="shared" si="13"/>
        <v>0</v>
      </c>
      <c r="S110" t="s">
        <v>288</v>
      </c>
    </row>
    <row r="111" spans="1:19" x14ac:dyDescent="0.3">
      <c r="A111" s="3" t="str">
        <f t="shared" si="14"/>
        <v>2013-37-1</v>
      </c>
      <c r="B111">
        <v>2013</v>
      </c>
      <c r="C111">
        <v>37</v>
      </c>
      <c r="D111">
        <v>1</v>
      </c>
      <c r="E111">
        <v>4</v>
      </c>
      <c r="F111">
        <v>60.8</v>
      </c>
      <c r="G111">
        <v>0</v>
      </c>
      <c r="H111">
        <v>0</v>
      </c>
      <c r="I111">
        <v>0</v>
      </c>
      <c r="J111">
        <f t="shared" si="15"/>
        <v>2013</v>
      </c>
      <c r="K111" t="str">
        <f>VLOOKUP(C111,LU!$C$2:$D$79,2,FALSE)</f>
        <v>NT 7:7ANet</v>
      </c>
      <c r="L111" s="9">
        <f>VLOOKUP($A111,NonRetention.txt!$H$8:$N$231,5,FALSE)</f>
        <v>9.040924695527737E-2</v>
      </c>
      <c r="M111" s="9" t="e">
        <f>VLOOKUP($A111,NonRetention.txt!$H$8:$N$231,6,FALSE)</f>
        <v>#DIV/0!</v>
      </c>
      <c r="N111" s="16">
        <f>VLOOKUP($A111,NonRetention.txt!$H$8:$P$231,8,FALSE)</f>
        <v>60.800000000000018</v>
      </c>
      <c r="O111" s="16">
        <f>VLOOKUP($A111,NonRetention.txt!$H$8:$P$231,9,FALSE)</f>
        <v>0</v>
      </c>
      <c r="P111" s="17">
        <f t="shared" si="16"/>
        <v>0</v>
      </c>
      <c r="Q111" s="18">
        <f t="shared" si="12"/>
        <v>5.4968822148808636</v>
      </c>
      <c r="R111" s="18">
        <f t="shared" si="13"/>
        <v>0</v>
      </c>
      <c r="S111" t="s">
        <v>289</v>
      </c>
    </row>
    <row r="112" spans="1:19" x14ac:dyDescent="0.3">
      <c r="A112" s="3" t="str">
        <f t="shared" si="14"/>
        <v>2013-37-3</v>
      </c>
      <c r="B112">
        <v>2013</v>
      </c>
      <c r="C112">
        <v>37</v>
      </c>
      <c r="D112">
        <v>3</v>
      </c>
      <c r="E112">
        <v>4</v>
      </c>
      <c r="F112">
        <v>7091.3</v>
      </c>
      <c r="G112">
        <v>0</v>
      </c>
      <c r="H112">
        <v>0</v>
      </c>
      <c r="I112">
        <v>0</v>
      </c>
      <c r="J112">
        <f t="shared" si="15"/>
        <v>2013</v>
      </c>
      <c r="K112" t="str">
        <f>VLOOKUP(C112,LU!$C$2:$D$79,2,FALSE)</f>
        <v>NT 7:7ANet</v>
      </c>
      <c r="L112" s="9">
        <f>VLOOKUP($A112,NonRetention.txt!$H$8:$N$231,5,FALSE)</f>
        <v>9.0221391256681771E-2</v>
      </c>
      <c r="M112" s="9" t="e">
        <f>VLOOKUP($A112,NonRetention.txt!$H$8:$N$231,6,FALSE)</f>
        <v>#DIV/0!</v>
      </c>
      <c r="N112" s="16">
        <f>VLOOKUP($A112,NonRetention.txt!$H$8:$P$231,8,FALSE)</f>
        <v>7091.2999999999975</v>
      </c>
      <c r="O112" s="16">
        <f>VLOOKUP($A112,NonRetention.txt!$H$8:$P$231,9,FALSE)</f>
        <v>0</v>
      </c>
      <c r="P112" s="17">
        <f t="shared" si="16"/>
        <v>0</v>
      </c>
      <c r="Q112" s="18">
        <f t="shared" si="12"/>
        <v>639.78695181850742</v>
      </c>
      <c r="R112" s="18">
        <f t="shared" si="13"/>
        <v>0</v>
      </c>
      <c r="S112" t="s">
        <v>290</v>
      </c>
    </row>
    <row r="113" spans="1:19" x14ac:dyDescent="0.3">
      <c r="A113" s="3" t="str">
        <f t="shared" si="14"/>
        <v>2007-42-1</v>
      </c>
      <c r="B113">
        <v>2007</v>
      </c>
      <c r="C113">
        <v>42</v>
      </c>
      <c r="D113">
        <v>1</v>
      </c>
      <c r="E113">
        <v>4</v>
      </c>
      <c r="F113">
        <v>239.14285714285711</v>
      </c>
      <c r="G113">
        <v>0</v>
      </c>
      <c r="H113">
        <v>0</v>
      </c>
      <c r="I113">
        <v>0</v>
      </c>
      <c r="J113">
        <f t="shared" si="15"/>
        <v>2007</v>
      </c>
      <c r="K113" t="str">
        <f>VLOOKUP(C113,LU!$C$2:$D$79,2,FALSE)</f>
        <v>Ar 5 Sport</v>
      </c>
      <c r="L113" s="9">
        <f>VLOOKUP($A113,NonRetention.txt!$H$8:$N$231,5,FALSE)</f>
        <v>0.53680467667827014</v>
      </c>
      <c r="M113" s="9">
        <f>VLOOKUP($A113,NonRetention.txt!$H$8:$N$231,6,FALSE)</f>
        <v>0.63314229130051802</v>
      </c>
      <c r="N113" s="16">
        <f>VLOOKUP($A113,NonRetention.txt!$H$8:$P$231,8,FALSE)</f>
        <v>86.311679928439702</v>
      </c>
      <c r="O113" s="16">
        <f>VLOOKUP($A113,NonRetention.txt!$H$8:$P$231,9,FALSE)</f>
        <v>152.83122007156035</v>
      </c>
      <c r="P113" s="17">
        <f t="shared" si="16"/>
        <v>-4.2857142943830695E-5</v>
      </c>
      <c r="Q113" s="18">
        <f t="shared" si="12"/>
        <v>128.37300410848917</v>
      </c>
      <c r="R113" s="18">
        <f t="shared" si="13"/>
        <v>0</v>
      </c>
      <c r="S113" t="s">
        <v>291</v>
      </c>
    </row>
    <row r="114" spans="1:19" x14ac:dyDescent="0.3">
      <c r="A114" s="3" t="str">
        <f t="shared" si="14"/>
        <v>2007-42-3</v>
      </c>
      <c r="B114">
        <v>2007</v>
      </c>
      <c r="C114">
        <v>42</v>
      </c>
      <c r="D114">
        <v>3</v>
      </c>
      <c r="E114">
        <v>4</v>
      </c>
      <c r="F114">
        <v>12808.96625251847</v>
      </c>
      <c r="G114">
        <v>0</v>
      </c>
      <c r="H114">
        <v>0</v>
      </c>
      <c r="I114">
        <v>0</v>
      </c>
      <c r="J114">
        <f t="shared" si="15"/>
        <v>2007</v>
      </c>
      <c r="K114" t="str">
        <f>VLOOKUP(C114,LU!$C$2:$D$79,2,FALSE)</f>
        <v>Ar 5 Sport</v>
      </c>
      <c r="L114" s="9">
        <f>VLOOKUP($A114,NonRetention.txt!$H$8:$N$231,5,FALSE)</f>
        <v>0.58675861348525482</v>
      </c>
      <c r="M114" s="9">
        <f>VLOOKUP($A114,NonRetention.txt!$H$8:$N$231,6,FALSE)</f>
        <v>0.70407811761952432</v>
      </c>
      <c r="N114" s="16">
        <f>VLOOKUP($A114,NonRetention.txt!$H$8:$P$231,8,FALSE)</f>
        <v>7095.8710055939973</v>
      </c>
      <c r="O114" s="16">
        <f>VLOOKUP($A114,NonRetention.txt!$H$8:$P$231,9,FALSE)</f>
        <v>5713.0952944060018</v>
      </c>
      <c r="P114" s="17">
        <f t="shared" si="16"/>
        <v>-4.7481529691140167E-5</v>
      </c>
      <c r="Q114" s="18">
        <f t="shared" si="12"/>
        <v>7515.7712785071581</v>
      </c>
      <c r="R114" s="18">
        <f t="shared" si="13"/>
        <v>0</v>
      </c>
      <c r="S114" t="s">
        <v>292</v>
      </c>
    </row>
    <row r="115" spans="1:19" x14ac:dyDescent="0.3">
      <c r="A115" s="3" t="str">
        <f t="shared" si="14"/>
        <v>2008-42-3</v>
      </c>
      <c r="B115">
        <v>2008</v>
      </c>
      <c r="C115">
        <v>42</v>
      </c>
      <c r="D115">
        <v>3</v>
      </c>
      <c r="E115">
        <v>4</v>
      </c>
      <c r="F115">
        <v>8928.4631348989624</v>
      </c>
      <c r="G115">
        <v>0</v>
      </c>
      <c r="H115">
        <v>0</v>
      </c>
      <c r="I115">
        <v>0</v>
      </c>
      <c r="J115">
        <f t="shared" si="15"/>
        <v>2008</v>
      </c>
      <c r="K115" t="str">
        <f>VLOOKUP(C115,LU!$C$2:$D$79,2,FALSE)</f>
        <v>Ar 5 Sport</v>
      </c>
      <c r="L115" s="9">
        <f>VLOOKUP($A115,NonRetention.txt!$H$8:$N$231,5,FALSE)</f>
        <v>0.52441619475161183</v>
      </c>
      <c r="M115" s="9">
        <f>VLOOKUP($A115,NonRetention.txt!$H$8:$N$231,6,FALSE)</f>
        <v>0.51025634477322623</v>
      </c>
      <c r="N115" s="16">
        <f>VLOOKUP($A115,NonRetention.txt!$H$8:$P$231,8,FALSE)</f>
        <v>4917.9671879728758</v>
      </c>
      <c r="O115" s="16">
        <f>VLOOKUP($A115,NonRetention.txt!$H$8:$P$231,9,FALSE)</f>
        <v>4010.4959120271315</v>
      </c>
      <c r="P115" s="17">
        <f t="shared" si="16"/>
        <v>3.4898954254458658E-5</v>
      </c>
      <c r="Q115" s="18">
        <f t="shared" si="12"/>
        <v>4682.2306621837606</v>
      </c>
      <c r="R115" s="18">
        <f t="shared" si="13"/>
        <v>0</v>
      </c>
      <c r="S115" t="s">
        <v>293</v>
      </c>
    </row>
    <row r="116" spans="1:19" x14ac:dyDescent="0.3">
      <c r="A116" s="3" t="str">
        <f t="shared" si="14"/>
        <v>2009-42-1</v>
      </c>
      <c r="B116">
        <v>2009</v>
      </c>
      <c r="C116">
        <v>42</v>
      </c>
      <c r="D116">
        <v>1</v>
      </c>
      <c r="E116">
        <v>4</v>
      </c>
      <c r="F116">
        <v>115.3336697504906</v>
      </c>
      <c r="G116">
        <v>0</v>
      </c>
      <c r="H116">
        <v>0</v>
      </c>
      <c r="I116">
        <v>0</v>
      </c>
      <c r="J116">
        <f t="shared" si="15"/>
        <v>2009</v>
      </c>
      <c r="K116" t="str">
        <f>VLOOKUP(C116,LU!$C$2:$D$79,2,FALSE)</f>
        <v>Ar 5 Sport</v>
      </c>
      <c r="L116" s="9">
        <f>VLOOKUP($A116,NonRetention.txt!$H$8:$N$231,5,FALSE)</f>
        <v>0.70510029141054598</v>
      </c>
      <c r="M116" s="9">
        <f>VLOOKUP($A116,NonRetention.txt!$H$8:$N$231,6,FALSE)</f>
        <v>0.55945020607057783</v>
      </c>
      <c r="N116" s="16">
        <f>VLOOKUP($A116,NonRetention.txt!$H$8:$P$231,8,FALSE)</f>
        <v>55.140180252291692</v>
      </c>
      <c r="O116" s="16">
        <f>VLOOKUP($A116,NonRetention.txt!$H$8:$P$231,9,FALSE)</f>
        <v>60.193519747708237</v>
      </c>
      <c r="P116" s="17">
        <f t="shared" si="16"/>
        <v>-3.0249509336499614E-5</v>
      </c>
      <c r="Q116" s="18">
        <f t="shared" si="12"/>
        <v>81.321804150518588</v>
      </c>
      <c r="R116" s="18">
        <f t="shared" si="13"/>
        <v>0</v>
      </c>
      <c r="S116" t="s">
        <v>294</v>
      </c>
    </row>
    <row r="117" spans="1:19" x14ac:dyDescent="0.3">
      <c r="A117" s="3" t="str">
        <f t="shared" si="14"/>
        <v>2009-42-3</v>
      </c>
      <c r="B117">
        <v>2009</v>
      </c>
      <c r="C117">
        <v>42</v>
      </c>
      <c r="D117">
        <v>3</v>
      </c>
      <c r="E117">
        <v>4</v>
      </c>
      <c r="F117">
        <v>12404.127224489341</v>
      </c>
      <c r="G117">
        <v>0</v>
      </c>
      <c r="H117">
        <v>0</v>
      </c>
      <c r="I117">
        <v>0</v>
      </c>
      <c r="J117">
        <f t="shared" si="15"/>
        <v>2009</v>
      </c>
      <c r="K117" t="str">
        <f>VLOOKUP(C117,LU!$C$2:$D$79,2,FALSE)</f>
        <v>Ar 5 Sport</v>
      </c>
      <c r="L117" s="9">
        <f>VLOOKUP($A117,NonRetention.txt!$H$8:$N$231,5,FALSE)</f>
        <v>0.6309443355113884</v>
      </c>
      <c r="M117" s="9">
        <f>VLOOKUP($A117,NonRetention.txt!$H$8:$N$231,6,FALSE)</f>
        <v>0.74721464438815843</v>
      </c>
      <c r="N117" s="16">
        <f>VLOOKUP($A117,NonRetention.txt!$H$8:$P$231,8,FALSE)</f>
        <v>8221.6267582878099</v>
      </c>
      <c r="O117" s="16">
        <f>VLOOKUP($A117,NonRetention.txt!$H$8:$P$231,9,FALSE)</f>
        <v>4182.5004417121809</v>
      </c>
      <c r="P117" s="17">
        <f t="shared" si="16"/>
        <v>2.448934901622124E-5</v>
      </c>
      <c r="Q117" s="18">
        <f t="shared" si="12"/>
        <v>7826.3138092541494</v>
      </c>
      <c r="R117" s="18">
        <f t="shared" si="13"/>
        <v>0</v>
      </c>
      <c r="S117" t="s">
        <v>295</v>
      </c>
    </row>
    <row r="118" spans="1:19" x14ac:dyDescent="0.3">
      <c r="A118" s="3" t="str">
        <f t="shared" si="14"/>
        <v>2010-42-1</v>
      </c>
      <c r="B118">
        <v>2010</v>
      </c>
      <c r="C118">
        <v>42</v>
      </c>
      <c r="D118">
        <v>1</v>
      </c>
      <c r="E118">
        <v>4</v>
      </c>
      <c r="F118">
        <v>278.86435331230291</v>
      </c>
      <c r="G118">
        <v>0</v>
      </c>
      <c r="H118">
        <v>0</v>
      </c>
      <c r="I118">
        <v>0</v>
      </c>
      <c r="J118">
        <f t="shared" si="15"/>
        <v>2010</v>
      </c>
      <c r="K118" t="str">
        <f>VLOOKUP(C118,LU!$C$2:$D$79,2,FALSE)</f>
        <v>Ar 5 Sport</v>
      </c>
      <c r="L118" s="9">
        <f>VLOOKUP($A118,NonRetention.txt!$H$8:$N$231,5,FALSE)</f>
        <v>0.76451017250307596</v>
      </c>
      <c r="M118" s="9">
        <f>VLOOKUP($A118,NonRetention.txt!$H$8:$N$231,6,FALSE)</f>
        <v>0.60311643948234661</v>
      </c>
      <c r="N118" s="16">
        <f>VLOOKUP($A118,NonRetention.txt!$H$8:$P$231,8,FALSE)</f>
        <v>58.39319169130988</v>
      </c>
      <c r="O118" s="16">
        <f>VLOOKUP($A118,NonRetention.txt!$H$8:$P$231,9,FALSE)</f>
        <v>220.47120830869011</v>
      </c>
      <c r="P118" s="17">
        <f t="shared" si="16"/>
        <v>-4.6687697079050849E-5</v>
      </c>
      <c r="Q118" s="18">
        <f t="shared" si="12"/>
        <v>213.19463485574741</v>
      </c>
      <c r="R118" s="18">
        <f t="shared" si="13"/>
        <v>0</v>
      </c>
      <c r="S118" t="s">
        <v>296</v>
      </c>
    </row>
    <row r="119" spans="1:19" x14ac:dyDescent="0.3">
      <c r="A119" s="3" t="str">
        <f t="shared" si="14"/>
        <v>2010-42-3</v>
      </c>
      <c r="B119">
        <v>2010</v>
      </c>
      <c r="C119">
        <v>42</v>
      </c>
      <c r="D119">
        <v>3</v>
      </c>
      <c r="E119">
        <v>4</v>
      </c>
      <c r="F119">
        <v>11585.51728883537</v>
      </c>
      <c r="G119">
        <v>0</v>
      </c>
      <c r="H119">
        <v>0</v>
      </c>
      <c r="I119">
        <v>0</v>
      </c>
      <c r="J119">
        <f t="shared" si="15"/>
        <v>2010</v>
      </c>
      <c r="K119" t="str">
        <f>VLOOKUP(C119,LU!$C$2:$D$79,2,FALSE)</f>
        <v>Ar 5 Sport</v>
      </c>
      <c r="L119" s="9">
        <f>VLOOKUP($A119,NonRetention.txt!$H$8:$N$231,5,FALSE)</f>
        <v>0.53940807403085378</v>
      </c>
      <c r="M119" s="9">
        <f>VLOOKUP($A119,NonRetention.txt!$H$8:$N$231,6,FALSE)</f>
        <v>0.55130337038764754</v>
      </c>
      <c r="N119" s="16">
        <f>VLOOKUP($A119,NonRetention.txt!$H$8:$P$231,8,FALSE)</f>
        <v>6463.9366414914603</v>
      </c>
      <c r="O119" s="16">
        <f>VLOOKUP($A119,NonRetention.txt!$H$8:$P$231,9,FALSE)</f>
        <v>5121.5806585085447</v>
      </c>
      <c r="P119" s="17">
        <f t="shared" si="16"/>
        <v>-1.1164634997840039E-5</v>
      </c>
      <c r="Q119" s="18">
        <f t="shared" si="12"/>
        <v>6249.3215674218454</v>
      </c>
      <c r="R119" s="18">
        <f t="shared" si="13"/>
        <v>0</v>
      </c>
      <c r="S119" t="s">
        <v>297</v>
      </c>
    </row>
    <row r="120" spans="1:19" x14ac:dyDescent="0.3">
      <c r="A120" s="3" t="str">
        <f t="shared" si="14"/>
        <v>2011-42-1</v>
      </c>
      <c r="B120">
        <v>2011</v>
      </c>
      <c r="C120">
        <v>42</v>
      </c>
      <c r="D120">
        <v>1</v>
      </c>
      <c r="E120">
        <v>4</v>
      </c>
      <c r="F120">
        <v>111.9435483870968</v>
      </c>
      <c r="G120">
        <v>0</v>
      </c>
      <c r="H120">
        <v>0</v>
      </c>
      <c r="I120">
        <v>0</v>
      </c>
      <c r="J120">
        <f t="shared" si="15"/>
        <v>2011</v>
      </c>
      <c r="K120" t="str">
        <f>VLOOKUP(C120,LU!$C$2:$D$79,2,FALSE)</f>
        <v>Ar 5 Sport</v>
      </c>
      <c r="L120" s="9">
        <f>VLOOKUP($A120,NonRetention.txt!$H$8:$N$231,5,FALSE)</f>
        <v>0.86262126614037482</v>
      </c>
      <c r="M120" s="9">
        <f>VLOOKUP($A120,NonRetention.txt!$H$8:$N$231,6,FALSE)</f>
        <v>0.52022357543867392</v>
      </c>
      <c r="N120" s="16">
        <f>VLOOKUP($A120,NonRetention.txt!$H$8:$P$231,8,FALSE)</f>
        <v>53.052761260597769</v>
      </c>
      <c r="O120" s="16">
        <f>VLOOKUP($A120,NonRetention.txt!$H$8:$P$231,9,FALSE)</f>
        <v>58.890738739402103</v>
      </c>
      <c r="P120" s="17">
        <f t="shared" si="16"/>
        <v>4.8387096924784601E-5</v>
      </c>
      <c r="Q120" s="18">
        <f t="shared" si="12"/>
        <v>96.56488544592375</v>
      </c>
      <c r="R120" s="18">
        <f t="shared" si="13"/>
        <v>0</v>
      </c>
      <c r="S120" t="s">
        <v>298</v>
      </c>
    </row>
    <row r="121" spans="1:19" x14ac:dyDescent="0.3">
      <c r="A121" s="3" t="str">
        <f t="shared" si="14"/>
        <v>2011-42-3</v>
      </c>
      <c r="B121">
        <v>2011</v>
      </c>
      <c r="C121">
        <v>42</v>
      </c>
      <c r="D121">
        <v>3</v>
      </c>
      <c r="E121">
        <v>4</v>
      </c>
      <c r="F121">
        <v>3559.2259387819499</v>
      </c>
      <c r="G121">
        <v>0</v>
      </c>
      <c r="H121">
        <v>0</v>
      </c>
      <c r="I121">
        <v>0</v>
      </c>
      <c r="J121">
        <f t="shared" si="15"/>
        <v>2011</v>
      </c>
      <c r="K121" t="str">
        <f>VLOOKUP(C121,LU!$C$2:$D$79,2,FALSE)</f>
        <v>Ar 5 Sport</v>
      </c>
      <c r="L121" s="9">
        <f>VLOOKUP($A121,NonRetention.txt!$H$8:$N$231,5,FALSE)</f>
        <v>0.64230999793322796</v>
      </c>
      <c r="M121" s="9">
        <f>VLOOKUP($A121,NonRetention.txt!$H$8:$N$231,6,FALSE)</f>
        <v>0.55288444917166324</v>
      </c>
      <c r="N121" s="16">
        <f>VLOOKUP($A121,NonRetention.txt!$H$8:$P$231,8,FALSE)</f>
        <v>2268.6063119005962</v>
      </c>
      <c r="O121" s="16">
        <f>VLOOKUP($A121,NonRetention.txt!$H$8:$P$231,9,FALSE)</f>
        <v>1290.6195880994037</v>
      </c>
      <c r="P121" s="17">
        <f t="shared" si="16"/>
        <v>3.8781950024713296E-5</v>
      </c>
      <c r="Q121" s="18">
        <f t="shared" si="12"/>
        <v>2286.1264053829254</v>
      </c>
      <c r="R121" s="18">
        <f t="shared" si="13"/>
        <v>0</v>
      </c>
      <c r="S121" t="s">
        <v>299</v>
      </c>
    </row>
    <row r="122" spans="1:19" x14ac:dyDescent="0.3">
      <c r="A122" s="3" t="str">
        <f t="shared" si="14"/>
        <v>2012-42-3</v>
      </c>
      <c r="B122">
        <v>2012</v>
      </c>
      <c r="C122">
        <v>42</v>
      </c>
      <c r="D122">
        <v>3</v>
      </c>
      <c r="E122">
        <v>4</v>
      </c>
      <c r="F122">
        <v>7964.3925759280082</v>
      </c>
      <c r="G122">
        <v>0</v>
      </c>
      <c r="H122">
        <v>0</v>
      </c>
      <c r="I122">
        <v>0</v>
      </c>
      <c r="J122">
        <f t="shared" si="15"/>
        <v>2012</v>
      </c>
      <c r="K122" t="str">
        <f>VLOOKUP(C122,LU!$C$2:$D$79,2,FALSE)</f>
        <v>Ar 5 Sport</v>
      </c>
      <c r="L122" s="9">
        <f>VLOOKUP($A122,NonRetention.txt!$H$8:$N$231,5,FALSE)</f>
        <v>0.72330432796812161</v>
      </c>
      <c r="M122" s="9">
        <f>VLOOKUP($A122,NonRetention.txt!$H$8:$N$231,6,FALSE)</f>
        <v>0.59909700668263977</v>
      </c>
      <c r="N122" s="16">
        <f>VLOOKUP($A122,NonRetention.txt!$H$8:$P$231,8,FALSE)</f>
        <v>4320.1295850476799</v>
      </c>
      <c r="O122" s="16">
        <f>VLOOKUP($A122,NonRetention.txt!$H$8:$P$231,9,FALSE)</f>
        <v>3644.2630149523302</v>
      </c>
      <c r="P122" s="17">
        <f t="shared" si="16"/>
        <v>-2.4072001906461082E-5</v>
      </c>
      <c r="Q122" s="18">
        <f t="shared" si="12"/>
        <v>5760.6796198059046</v>
      </c>
      <c r="R122" s="18">
        <f t="shared" si="13"/>
        <v>0</v>
      </c>
      <c r="S122" t="s">
        <v>300</v>
      </c>
    </row>
    <row r="123" spans="1:19" x14ac:dyDescent="0.3">
      <c r="A123" s="3" t="str">
        <f t="shared" si="14"/>
        <v>2013-42-3</v>
      </c>
      <c r="B123">
        <v>2013</v>
      </c>
      <c r="C123">
        <v>42</v>
      </c>
      <c r="D123">
        <v>3</v>
      </c>
      <c r="E123">
        <v>4</v>
      </c>
      <c r="F123">
        <v>13271.982287449389</v>
      </c>
      <c r="G123">
        <v>0</v>
      </c>
      <c r="H123">
        <v>0</v>
      </c>
      <c r="I123">
        <v>0</v>
      </c>
      <c r="J123">
        <f t="shared" si="15"/>
        <v>2013</v>
      </c>
      <c r="K123" t="str">
        <f>VLOOKUP(C123,LU!$C$2:$D$79,2,FALSE)</f>
        <v>Ar 5 Sport</v>
      </c>
      <c r="L123" s="9">
        <f>VLOOKUP($A123,NonRetention.txt!$H$8:$N$231,5,FALSE)</f>
        <v>0.57724541122853146</v>
      </c>
      <c r="M123" s="9">
        <f>VLOOKUP($A123,NonRetention.txt!$H$8:$N$231,6,FALSE)</f>
        <v>0.47305110053584487</v>
      </c>
      <c r="N123" s="16">
        <f>VLOOKUP($A123,NonRetention.txt!$H$8:$P$231,8,FALSE)</f>
        <v>5817.184360353127</v>
      </c>
      <c r="O123" s="16">
        <f>VLOOKUP($A123,NonRetention.txt!$H$8:$P$231,9,FALSE)</f>
        <v>7454.7979396468763</v>
      </c>
      <c r="P123" s="17">
        <f t="shared" si="16"/>
        <v>-1.2550613973871805E-5</v>
      </c>
      <c r="Q123" s="18">
        <f t="shared" si="12"/>
        <v>7661.190873336508</v>
      </c>
      <c r="R123" s="18">
        <f t="shared" si="13"/>
        <v>0</v>
      </c>
      <c r="S123" t="s">
        <v>301</v>
      </c>
    </row>
    <row r="124" spans="1:19" x14ac:dyDescent="0.3">
      <c r="A124" s="3" t="str">
        <f t="shared" si="14"/>
        <v>2007-45-1</v>
      </c>
      <c r="B124">
        <v>2007</v>
      </c>
      <c r="C124">
        <v>45</v>
      </c>
      <c r="D124">
        <v>1</v>
      </c>
      <c r="E124">
        <v>4</v>
      </c>
      <c r="F124">
        <v>3972.5875635352372</v>
      </c>
      <c r="G124">
        <v>0</v>
      </c>
      <c r="H124">
        <v>0</v>
      </c>
      <c r="I124">
        <v>0</v>
      </c>
      <c r="J124">
        <f t="shared" si="15"/>
        <v>2007</v>
      </c>
      <c r="K124" t="str">
        <f>VLOOKUP(C124,LU!$C$2:$D$79,2,FALSE)</f>
        <v>Ar 8-1 Spt</v>
      </c>
      <c r="L124" s="9">
        <f>VLOOKUP($A124,NonRetention.txt!$H$8:$N$231,5,FALSE)</f>
        <v>0.70711394107703018</v>
      </c>
      <c r="M124" s="9">
        <f>VLOOKUP($A124,NonRetention.txt!$H$8:$N$231,6,FALSE)</f>
        <v>0.8373000282297357</v>
      </c>
      <c r="N124" s="16">
        <f>VLOOKUP($A124,NonRetention.txt!$H$8:$P$231,8,FALSE)</f>
        <v>1059.7940832293477</v>
      </c>
      <c r="O124" s="16">
        <f>VLOOKUP($A124,NonRetention.txt!$H$8:$P$231,9,FALSE)</f>
        <v>2912.7935167706537</v>
      </c>
      <c r="P124" s="17">
        <f t="shared" si="16"/>
        <v>-3.6464764434640529E-5</v>
      </c>
      <c r="Q124" s="18">
        <f t="shared" si="12"/>
        <v>2809.0720483249988</v>
      </c>
      <c r="R124" s="18">
        <f t="shared" si="13"/>
        <v>0</v>
      </c>
      <c r="S124" t="s">
        <v>302</v>
      </c>
    </row>
    <row r="125" spans="1:19" x14ac:dyDescent="0.3">
      <c r="A125" s="3" t="str">
        <f t="shared" si="14"/>
        <v>2007-45-3</v>
      </c>
      <c r="B125">
        <v>2007</v>
      </c>
      <c r="C125">
        <v>45</v>
      </c>
      <c r="D125">
        <v>3</v>
      </c>
      <c r="E125">
        <v>4</v>
      </c>
      <c r="F125">
        <v>3686.7355385149831</v>
      </c>
      <c r="G125">
        <v>0</v>
      </c>
      <c r="H125">
        <v>0</v>
      </c>
      <c r="I125">
        <v>0</v>
      </c>
      <c r="J125">
        <f t="shared" si="15"/>
        <v>2007</v>
      </c>
      <c r="K125" t="str">
        <f>VLOOKUP(C125,LU!$C$2:$D$79,2,FALSE)</f>
        <v>Ar 8-1 Spt</v>
      </c>
      <c r="L125" s="9">
        <f>VLOOKUP($A125,NonRetention.txt!$H$8:$N$231,5,FALSE)</f>
        <v>0.71024538838276252</v>
      </c>
      <c r="M125" s="9">
        <f>VLOOKUP($A125,NonRetention.txt!$H$8:$N$231,6,FALSE)</f>
        <v>0.76840048836476271</v>
      </c>
      <c r="N125" s="16">
        <f>VLOOKUP($A125,NonRetention.txt!$H$8:$P$231,8,FALSE)</f>
        <v>2378.3407433302527</v>
      </c>
      <c r="O125" s="16">
        <f>VLOOKUP($A125,NonRetention.txt!$H$8:$P$231,9,FALSE)</f>
        <v>1308.3947566697457</v>
      </c>
      <c r="P125" s="17">
        <f t="shared" si="16"/>
        <v>3.8514984680659836E-5</v>
      </c>
      <c r="Q125" s="18">
        <f t="shared" si="12"/>
        <v>2618.4869144171071</v>
      </c>
      <c r="R125" s="18">
        <f t="shared" si="13"/>
        <v>0</v>
      </c>
      <c r="S125" t="s">
        <v>303</v>
      </c>
    </row>
    <row r="126" spans="1:19" x14ac:dyDescent="0.3">
      <c r="A126" s="3" t="str">
        <f t="shared" si="14"/>
        <v>2008-45-1</v>
      </c>
      <c r="B126">
        <v>2008</v>
      </c>
      <c r="C126">
        <v>45</v>
      </c>
      <c r="D126">
        <v>1</v>
      </c>
      <c r="E126">
        <v>4</v>
      </c>
      <c r="F126">
        <v>562</v>
      </c>
      <c r="G126">
        <v>0</v>
      </c>
      <c r="H126">
        <v>0</v>
      </c>
      <c r="I126">
        <v>0</v>
      </c>
      <c r="J126">
        <f t="shared" si="15"/>
        <v>2008</v>
      </c>
      <c r="K126" t="str">
        <f>VLOOKUP(C126,LU!$C$2:$D$79,2,FALSE)</f>
        <v>Ar 8-1 Spt</v>
      </c>
      <c r="L126" s="9">
        <f>VLOOKUP($A126,NonRetention.txt!$H$8:$N$231,5,FALSE)</f>
        <v>0.71603523306973438</v>
      </c>
      <c r="M126" s="9">
        <f>VLOOKUP($A126,NonRetention.txt!$H$8:$N$231,6,FALSE)</f>
        <v>0.7849056625642179</v>
      </c>
      <c r="N126" s="16">
        <f>VLOOKUP($A126,NonRetention.txt!$H$8:$P$231,8,FALSE)</f>
        <v>167.57960188516904</v>
      </c>
      <c r="O126" s="16">
        <f>VLOOKUP($A126,NonRetention.txt!$H$8:$P$231,9,FALSE)</f>
        <v>394.42039811483068</v>
      </c>
      <c r="P126" s="17">
        <f t="shared" si="16"/>
        <v>0</v>
      </c>
      <c r="Q126" s="18">
        <f t="shared" si="12"/>
        <v>402.41180098519072</v>
      </c>
      <c r="R126" s="18">
        <f t="shared" si="13"/>
        <v>0</v>
      </c>
      <c r="S126" t="s">
        <v>304</v>
      </c>
    </row>
    <row r="127" spans="1:19" x14ac:dyDescent="0.3">
      <c r="A127" s="3" t="str">
        <f t="shared" si="14"/>
        <v>2008-45-3</v>
      </c>
      <c r="B127">
        <v>2008</v>
      </c>
      <c r="C127">
        <v>45</v>
      </c>
      <c r="D127">
        <v>3</v>
      </c>
      <c r="E127">
        <v>4</v>
      </c>
      <c r="F127">
        <v>4673.7536717144812</v>
      </c>
      <c r="G127">
        <v>0</v>
      </c>
      <c r="H127">
        <v>0</v>
      </c>
      <c r="I127">
        <v>0</v>
      </c>
      <c r="J127">
        <f t="shared" si="15"/>
        <v>2008</v>
      </c>
      <c r="K127" t="str">
        <f>VLOOKUP(C127,LU!$C$2:$D$79,2,FALSE)</f>
        <v>Ar 8-1 Spt</v>
      </c>
      <c r="L127" s="9">
        <f>VLOOKUP($A127,NonRetention.txt!$H$8:$N$231,5,FALSE)</f>
        <v>0.70866623579929577</v>
      </c>
      <c r="M127" s="9">
        <f>VLOOKUP($A127,NonRetention.txt!$H$8:$N$231,6,FALSE)</f>
        <v>0.75428584875045268</v>
      </c>
      <c r="N127" s="16">
        <f>VLOOKUP($A127,NonRetention.txt!$H$8:$P$231,8,FALSE)</f>
        <v>2991.1805270175214</v>
      </c>
      <c r="O127" s="16">
        <f>VLOOKUP($A127,NonRetention.txt!$H$8:$P$231,9,FALSE)</f>
        <v>1682.5731729824768</v>
      </c>
      <c r="P127" s="17">
        <f t="shared" si="16"/>
        <v>-2.828551714628702E-5</v>
      </c>
      <c r="Q127" s="18">
        <f t="shared" si="12"/>
        <v>3312.1314215870389</v>
      </c>
      <c r="R127" s="18">
        <f t="shared" si="13"/>
        <v>0</v>
      </c>
      <c r="S127" t="s">
        <v>305</v>
      </c>
    </row>
    <row r="128" spans="1:19" x14ac:dyDescent="0.3">
      <c r="A128" s="3" t="str">
        <f t="shared" si="14"/>
        <v>2009-45-1</v>
      </c>
      <c r="B128">
        <v>2009</v>
      </c>
      <c r="C128">
        <v>45</v>
      </c>
      <c r="D128">
        <v>1</v>
      </c>
      <c r="E128">
        <v>4</v>
      </c>
      <c r="F128" s="7">
        <v>404.59843590615441</v>
      </c>
      <c r="G128">
        <v>0</v>
      </c>
      <c r="H128">
        <v>0</v>
      </c>
      <c r="I128">
        <v>0</v>
      </c>
      <c r="J128">
        <f t="shared" si="15"/>
        <v>2009</v>
      </c>
      <c r="K128" t="str">
        <f>VLOOKUP(C128,LU!$C$2:$D$79,2,FALSE)</f>
        <v>Ar 8-1 Spt</v>
      </c>
      <c r="L128" s="9">
        <f>VLOOKUP($A128,NonRetention.txt!$H$8:$N$231,5,FALSE)</f>
        <v>0.7819415686900133</v>
      </c>
      <c r="M128" s="9">
        <f>VLOOKUP($A128,NonRetention.txt!$H$8:$N$231,6,FALSE)</f>
        <v>0.89731060588217426</v>
      </c>
      <c r="N128" s="16">
        <f>VLOOKUP($A128,NonRetention.txt!$H$8:$P$231,8,FALSE)</f>
        <v>138.76861737412574</v>
      </c>
      <c r="O128" s="16">
        <f>VLOOKUP($A128,NonRetention.txt!$H$8:$P$231,9,FALSE)</f>
        <v>265.82978262587437</v>
      </c>
      <c r="P128" s="17">
        <f t="shared" si="16"/>
        <v>3.5906154323583905E-5</v>
      </c>
      <c r="Q128" s="18">
        <f t="shared" si="12"/>
        <v>316.37233566198415</v>
      </c>
      <c r="R128" s="18">
        <f t="shared" si="13"/>
        <v>0</v>
      </c>
      <c r="S128" t="s">
        <v>306</v>
      </c>
    </row>
    <row r="129" spans="1:19" x14ac:dyDescent="0.3">
      <c r="A129" s="3" t="str">
        <f t="shared" si="14"/>
        <v>2009-45-3</v>
      </c>
      <c r="B129">
        <v>2009</v>
      </c>
      <c r="C129">
        <v>45</v>
      </c>
      <c r="D129">
        <v>3</v>
      </c>
      <c r="E129">
        <v>4</v>
      </c>
      <c r="F129" s="7">
        <v>1588.789975844164</v>
      </c>
      <c r="G129">
        <v>0</v>
      </c>
      <c r="H129">
        <v>0</v>
      </c>
      <c r="I129">
        <v>0</v>
      </c>
      <c r="J129">
        <f t="shared" si="15"/>
        <v>2009</v>
      </c>
      <c r="K129" t="str">
        <f>VLOOKUP(C129,LU!$C$2:$D$79,2,FALSE)</f>
        <v>Ar 8-1 Spt</v>
      </c>
      <c r="L129" s="9">
        <f>VLOOKUP($A129,NonRetention.txt!$H$8:$N$231,5,FALSE)</f>
        <v>0.77905809308855267</v>
      </c>
      <c r="M129" s="9">
        <f>VLOOKUP($A129,NonRetention.txt!$H$8:$N$231,6,FALSE)</f>
        <v>0.83051908852313849</v>
      </c>
      <c r="N129" s="16">
        <f>VLOOKUP($A129,NonRetention.txt!$H$8:$P$231,8,FALSE)</f>
        <v>1220.905794668472</v>
      </c>
      <c r="O129" s="16">
        <f>VLOOKUP($A129,NonRetention.txt!$H$8:$P$231,9,FALSE)</f>
        <v>367.88420533152845</v>
      </c>
      <c r="P129" s="17">
        <f t="shared" si="16"/>
        <v>-2.4155836399586406E-5</v>
      </c>
      <c r="Q129" s="18">
        <f t="shared" si="12"/>
        <v>1237.7596888993621</v>
      </c>
      <c r="R129" s="18">
        <f t="shared" si="13"/>
        <v>0</v>
      </c>
      <c r="S129" t="s">
        <v>307</v>
      </c>
    </row>
    <row r="130" spans="1:19" x14ac:dyDescent="0.3">
      <c r="A130" s="3" t="str">
        <f t="shared" si="14"/>
        <v>2010-45-1</v>
      </c>
      <c r="B130">
        <v>2010</v>
      </c>
      <c r="C130">
        <v>45</v>
      </c>
      <c r="D130">
        <v>1</v>
      </c>
      <c r="E130">
        <v>4</v>
      </c>
      <c r="F130">
        <v>1526.327482781604</v>
      </c>
      <c r="G130">
        <v>0</v>
      </c>
      <c r="H130">
        <v>0</v>
      </c>
      <c r="I130">
        <v>0</v>
      </c>
      <c r="J130">
        <f t="shared" si="15"/>
        <v>2010</v>
      </c>
      <c r="K130" t="str">
        <f>VLOOKUP(C130,LU!$C$2:$D$79,2,FALSE)</f>
        <v>Ar 8-1 Spt</v>
      </c>
      <c r="L130" s="9">
        <f>VLOOKUP($A130,NonRetention.txt!$H$8:$N$231,5,FALSE)</f>
        <v>0.77347382675999932</v>
      </c>
      <c r="M130" s="9">
        <f>VLOOKUP($A130,NonRetention.txt!$H$8:$N$231,6,FALSE)</f>
        <v>0.81747030366757401</v>
      </c>
      <c r="N130" s="16">
        <f>VLOOKUP($A130,NonRetention.txt!$H$8:$P$231,8,FALSE)</f>
        <v>377.46779651348112</v>
      </c>
      <c r="O130" s="16">
        <f>VLOOKUP($A130,NonRetention.txt!$H$8:$P$231,9,FALSE)</f>
        <v>1148.859703486519</v>
      </c>
      <c r="P130" s="17">
        <f t="shared" si="16"/>
        <v>-1.7218396124007995E-5</v>
      </c>
      <c r="Q130" s="18">
        <f t="shared" si="12"/>
        <v>1180.5743589960441</v>
      </c>
      <c r="R130" s="18">
        <f t="shared" si="13"/>
        <v>0</v>
      </c>
      <c r="S130" t="s">
        <v>308</v>
      </c>
    </row>
    <row r="131" spans="1:19" x14ac:dyDescent="0.3">
      <c r="A131" s="3" t="str">
        <f t="shared" si="14"/>
        <v>2010-45-3</v>
      </c>
      <c r="B131">
        <v>2010</v>
      </c>
      <c r="C131">
        <v>45</v>
      </c>
      <c r="D131">
        <v>3</v>
      </c>
      <c r="E131">
        <v>4</v>
      </c>
      <c r="F131">
        <v>909.5323499832383</v>
      </c>
      <c r="G131">
        <v>0</v>
      </c>
      <c r="H131">
        <v>0</v>
      </c>
      <c r="I131">
        <v>0</v>
      </c>
      <c r="J131">
        <f t="shared" si="15"/>
        <v>2010</v>
      </c>
      <c r="K131" t="str">
        <f>VLOOKUP(C131,LU!$C$2:$D$79,2,FALSE)</f>
        <v>Ar 8-1 Spt</v>
      </c>
      <c r="L131" s="9">
        <f>VLOOKUP($A131,NonRetention.txt!$H$8:$N$231,5,FALSE)</f>
        <v>0.76914334119832772</v>
      </c>
      <c r="M131" s="9">
        <f>VLOOKUP($A131,NonRetention.txt!$H$8:$N$231,6,FALSE)</f>
        <v>0.76140686992658335</v>
      </c>
      <c r="N131" s="16">
        <f>VLOOKUP($A131,NonRetention.txt!$H$8:$P$231,8,FALSE)</f>
        <v>557.71962944617997</v>
      </c>
      <c r="O131" s="16">
        <f>VLOOKUP($A131,NonRetention.txt!$H$8:$P$231,9,FALSE)</f>
        <v>351.81267055381926</v>
      </c>
      <c r="P131" s="17">
        <f t="shared" si="16"/>
        <v>4.9983239136963675E-5</v>
      </c>
      <c r="Q131" s="18">
        <f t="shared" si="12"/>
        <v>699.56075059407465</v>
      </c>
      <c r="R131" s="18">
        <f t="shared" si="13"/>
        <v>0</v>
      </c>
      <c r="S131" t="s">
        <v>309</v>
      </c>
    </row>
    <row r="132" spans="1:19" x14ac:dyDescent="0.3">
      <c r="A132" s="3" t="str">
        <f t="shared" ref="A132:A163" si="17">TRIM(B132&amp;"-"&amp;C132&amp;"-"&amp;D132)</f>
        <v>2011-45-1</v>
      </c>
      <c r="B132">
        <v>2011</v>
      </c>
      <c r="C132">
        <v>45</v>
      </c>
      <c r="D132">
        <v>1</v>
      </c>
      <c r="E132">
        <v>4</v>
      </c>
      <c r="F132">
        <v>115.6848701880036</v>
      </c>
      <c r="G132">
        <v>0</v>
      </c>
      <c r="H132">
        <v>0</v>
      </c>
      <c r="I132">
        <v>0</v>
      </c>
      <c r="J132">
        <f t="shared" ref="J132:J163" si="18">B132</f>
        <v>2011</v>
      </c>
      <c r="K132" t="str">
        <f>VLOOKUP(C132,LU!$C$2:$D$79,2,FALSE)</f>
        <v>Ar 8-1 Spt</v>
      </c>
      <c r="L132" s="9">
        <f>VLOOKUP($A132,NonRetention.txt!$H$8:$N$231,5,FALSE)</f>
        <v>0.80343281294213909</v>
      </c>
      <c r="M132" s="9">
        <f>VLOOKUP($A132,NonRetention.txt!$H$8:$N$231,6,FALSE)</f>
        <v>0.83347649962935988</v>
      </c>
      <c r="N132" s="16">
        <f>VLOOKUP($A132,NonRetention.txt!$H$8:$P$231,8,FALSE)</f>
        <v>53.895846328044485</v>
      </c>
      <c r="O132" s="16">
        <f>VLOOKUP($A132,NonRetention.txt!$H$8:$P$231,9,FALSE)</f>
        <v>61.789053671955543</v>
      </c>
      <c r="P132" s="17">
        <f t="shared" ref="P132:P163" si="19">SUM(F132:G132)-SUM(N132:O132)</f>
        <v>-2.9811996427042686E-5</v>
      </c>
      <c r="Q132" s="18">
        <f t="shared" si="12"/>
        <v>92.945020669993937</v>
      </c>
      <c r="R132" s="18">
        <f t="shared" si="13"/>
        <v>0</v>
      </c>
      <c r="S132" t="s">
        <v>310</v>
      </c>
    </row>
    <row r="133" spans="1:19" x14ac:dyDescent="0.3">
      <c r="A133" s="3" t="str">
        <f t="shared" si="17"/>
        <v>2011-45-3</v>
      </c>
      <c r="B133">
        <v>2011</v>
      </c>
      <c r="C133">
        <v>45</v>
      </c>
      <c r="D133">
        <v>3</v>
      </c>
      <c r="E133">
        <v>4</v>
      </c>
      <c r="F133">
        <v>1621.4954926950579</v>
      </c>
      <c r="G133">
        <v>0</v>
      </c>
      <c r="H133">
        <v>0</v>
      </c>
      <c r="I133">
        <v>0</v>
      </c>
      <c r="J133">
        <f t="shared" si="18"/>
        <v>2011</v>
      </c>
      <c r="K133" t="str">
        <f>VLOOKUP(C133,LU!$C$2:$D$79,2,FALSE)</f>
        <v>Ar 8-1 Spt</v>
      </c>
      <c r="L133" s="9">
        <f>VLOOKUP($A133,NonRetention.txt!$H$8:$N$231,5,FALSE)</f>
        <v>0.80147123018085187</v>
      </c>
      <c r="M133" s="9">
        <f>VLOOKUP($A133,NonRetention.txt!$H$8:$N$231,6,FALSE)</f>
        <v>0.76783515899955013</v>
      </c>
      <c r="N133" s="16">
        <f>VLOOKUP($A133,NonRetention.txt!$H$8:$P$231,8,FALSE)</f>
        <v>1334.5668261945746</v>
      </c>
      <c r="O133" s="16">
        <f>VLOOKUP($A133,NonRetention.txt!$H$8:$P$231,9,FALSE)</f>
        <v>286.92867380542543</v>
      </c>
      <c r="P133" s="17">
        <f t="shared" si="19"/>
        <v>-7.3049420734605519E-6</v>
      </c>
      <c r="Q133" s="18">
        <f t="shared" ref="Q133:Q195" si="20">F133*L133</f>
        <v>1299.5819872630145</v>
      </c>
      <c r="R133" s="18">
        <f t="shared" ref="R133:R195" si="21">IF(G133=0,0,G133*M133)</f>
        <v>0</v>
      </c>
      <c r="S133" t="s">
        <v>311</v>
      </c>
    </row>
    <row r="134" spans="1:19" x14ac:dyDescent="0.3">
      <c r="A134" s="3" t="str">
        <f t="shared" si="17"/>
        <v>2012-45-1</v>
      </c>
      <c r="B134">
        <v>2012</v>
      </c>
      <c r="C134">
        <v>45</v>
      </c>
      <c r="D134">
        <v>1</v>
      </c>
      <c r="E134">
        <v>4</v>
      </c>
      <c r="F134">
        <v>1333.715765765766</v>
      </c>
      <c r="G134">
        <v>0</v>
      </c>
      <c r="H134">
        <v>0</v>
      </c>
      <c r="I134">
        <v>0</v>
      </c>
      <c r="J134">
        <f t="shared" si="18"/>
        <v>2012</v>
      </c>
      <c r="K134" t="str">
        <f>VLOOKUP(C134,LU!$C$2:$D$79,2,FALSE)</f>
        <v>Ar 8-1 Spt</v>
      </c>
      <c r="L134" s="9">
        <f>VLOOKUP($A134,NonRetention.txt!$H$8:$N$231,5,FALSE)</f>
        <v>0.8138409782468875</v>
      </c>
      <c r="M134" s="9">
        <f>VLOOKUP($A134,NonRetention.txt!$H$8:$N$231,6,FALSE)</f>
        <v>0.88493825549894534</v>
      </c>
      <c r="N134" s="16">
        <f>VLOOKUP($A134,NonRetention.txt!$H$8:$P$231,8,FALSE)</f>
        <v>391.97984689069466</v>
      </c>
      <c r="O134" s="16">
        <f>VLOOKUP($A134,NonRetention.txt!$H$8:$P$231,9,FALSE)</f>
        <v>941.73595310930614</v>
      </c>
      <c r="P134" s="17">
        <f t="shared" si="19"/>
        <v>-3.4234234817631659E-5</v>
      </c>
      <c r="Q134" s="18">
        <f t="shared" si="20"/>
        <v>1085.4325435141077</v>
      </c>
      <c r="R134" s="18">
        <f t="shared" si="21"/>
        <v>0</v>
      </c>
      <c r="S134" t="s">
        <v>312</v>
      </c>
    </row>
    <row r="135" spans="1:19" x14ac:dyDescent="0.3">
      <c r="A135" s="3" t="str">
        <f t="shared" si="17"/>
        <v>2012-45-3</v>
      </c>
      <c r="B135">
        <v>2012</v>
      </c>
      <c r="C135">
        <v>45</v>
      </c>
      <c r="D135">
        <v>3</v>
      </c>
      <c r="E135">
        <v>4</v>
      </c>
      <c r="F135">
        <v>1440.526315789474</v>
      </c>
      <c r="G135">
        <v>0</v>
      </c>
      <c r="H135">
        <v>0</v>
      </c>
      <c r="I135">
        <v>0</v>
      </c>
      <c r="J135">
        <f t="shared" si="18"/>
        <v>2012</v>
      </c>
      <c r="K135" t="str">
        <f>VLOOKUP(C135,LU!$C$2:$D$79,2,FALSE)</f>
        <v>Ar 8-1 Spt</v>
      </c>
      <c r="L135" s="9">
        <f>VLOOKUP($A135,NonRetention.txt!$H$8:$N$231,5,FALSE)</f>
        <v>0.81018688477073941</v>
      </c>
      <c r="M135" s="9">
        <f>VLOOKUP($A135,NonRetention.txt!$H$8:$N$231,6,FALSE)</f>
        <v>0.86805427185996054</v>
      </c>
      <c r="N135" s="16">
        <f>VLOOKUP($A135,NonRetention.txt!$H$8:$P$231,8,FALSE)</f>
        <v>921.10334786518888</v>
      </c>
      <c r="O135" s="16">
        <f>VLOOKUP($A135,NonRetention.txt!$H$8:$P$231,9,FALSE)</f>
        <v>519.42295213481236</v>
      </c>
      <c r="P135" s="17">
        <f t="shared" si="19"/>
        <v>1.5789472627147916E-5</v>
      </c>
      <c r="Q135" s="18">
        <f t="shared" si="20"/>
        <v>1167.0955282197444</v>
      </c>
      <c r="R135" s="18">
        <f t="shared" si="21"/>
        <v>0</v>
      </c>
      <c r="S135" t="s">
        <v>313</v>
      </c>
    </row>
    <row r="136" spans="1:19" x14ac:dyDescent="0.3">
      <c r="A136" s="3" t="str">
        <f t="shared" si="17"/>
        <v>2013-45-1</v>
      </c>
      <c r="B136">
        <v>2013</v>
      </c>
      <c r="C136">
        <v>45</v>
      </c>
      <c r="D136">
        <v>1</v>
      </c>
      <c r="E136">
        <v>4</v>
      </c>
      <c r="F136">
        <v>728.14385150812063</v>
      </c>
      <c r="G136">
        <v>0</v>
      </c>
      <c r="H136">
        <v>0</v>
      </c>
      <c r="I136">
        <v>0</v>
      </c>
      <c r="J136">
        <f t="shared" si="18"/>
        <v>2013</v>
      </c>
      <c r="K136" t="str">
        <f>VLOOKUP(C136,LU!$C$2:$D$79,2,FALSE)</f>
        <v>Ar 8-1 Spt</v>
      </c>
      <c r="L136" s="9">
        <f>VLOOKUP($A136,NonRetention.txt!$H$8:$N$231,5,FALSE)</f>
        <v>0.82291045993315148</v>
      </c>
      <c r="M136" s="9">
        <f>VLOOKUP($A136,NonRetention.txt!$H$8:$N$231,6,FALSE)</f>
        <v>0.84292943167804879</v>
      </c>
      <c r="N136" s="16">
        <f>VLOOKUP($A136,NonRetention.txt!$H$8:$P$231,8,FALSE)</f>
        <v>300.15832955117946</v>
      </c>
      <c r="O136" s="16">
        <f>VLOOKUP($A136,NonRetention.txt!$H$8:$P$231,9,FALSE)</f>
        <v>427.9855704488204</v>
      </c>
      <c r="P136" s="17">
        <f t="shared" si="19"/>
        <v>-4.8491879169887397E-5</v>
      </c>
      <c r="Q136" s="18">
        <f t="shared" si="20"/>
        <v>599.19719174204386</v>
      </c>
      <c r="R136" s="18">
        <f t="shared" si="21"/>
        <v>0</v>
      </c>
      <c r="S136" t="s">
        <v>314</v>
      </c>
    </row>
    <row r="137" spans="1:19" x14ac:dyDescent="0.3">
      <c r="A137" s="3" t="str">
        <f t="shared" si="17"/>
        <v>2013-45-3</v>
      </c>
      <c r="B137">
        <v>2013</v>
      </c>
      <c r="C137">
        <v>45</v>
      </c>
      <c r="D137">
        <v>3</v>
      </c>
      <c r="E137">
        <v>4</v>
      </c>
      <c r="F137">
        <v>1058.3592343409459</v>
      </c>
      <c r="G137">
        <v>0</v>
      </c>
      <c r="H137">
        <v>0</v>
      </c>
      <c r="I137">
        <v>0</v>
      </c>
      <c r="J137">
        <f t="shared" si="18"/>
        <v>2013</v>
      </c>
      <c r="K137" t="str">
        <f>VLOOKUP(C137,LU!$C$2:$D$79,2,FALSE)</f>
        <v>Ar 8-1 Spt</v>
      </c>
      <c r="L137" s="9">
        <f>VLOOKUP($A137,NonRetention.txt!$H$8:$N$231,5,FALSE)</f>
        <v>0.81901474866601232</v>
      </c>
      <c r="M137" s="9">
        <f>VLOOKUP($A137,NonRetention.txt!$H$8:$N$231,6,FALSE)</f>
        <v>0.8433584493992875</v>
      </c>
      <c r="N137" s="16">
        <f>VLOOKUP($A137,NonRetention.txt!$H$8:$P$231,8,FALSE)</f>
        <v>759.23561974787356</v>
      </c>
      <c r="O137" s="16">
        <f>VLOOKUP($A137,NonRetention.txt!$H$8:$P$231,9,FALSE)</f>
        <v>299.12358025212626</v>
      </c>
      <c r="P137" s="17">
        <f t="shared" si="19"/>
        <v>3.4340946058364352E-5</v>
      </c>
      <c r="Q137" s="18">
        <f t="shared" si="20"/>
        <v>866.81182231210312</v>
      </c>
      <c r="R137" s="18">
        <f t="shared" si="21"/>
        <v>0</v>
      </c>
      <c r="S137" t="s">
        <v>315</v>
      </c>
    </row>
    <row r="138" spans="1:19" x14ac:dyDescent="0.3">
      <c r="A138" s="3" t="str">
        <f t="shared" si="17"/>
        <v>2007-53-1</v>
      </c>
      <c r="B138">
        <v>2007</v>
      </c>
      <c r="C138">
        <v>53</v>
      </c>
      <c r="D138">
        <v>1</v>
      </c>
      <c r="E138">
        <v>4</v>
      </c>
      <c r="F138">
        <v>6504.3638672438674</v>
      </c>
      <c r="G138">
        <v>0</v>
      </c>
      <c r="H138">
        <v>0</v>
      </c>
      <c r="I138">
        <v>0</v>
      </c>
      <c r="J138">
        <f t="shared" si="18"/>
        <v>2007</v>
      </c>
      <c r="K138" t="str">
        <f>VLOOKUP(C138,LU!$C$2:$D$79,2,FALSE)</f>
        <v>Ar 9 Sport</v>
      </c>
      <c r="L138" s="9">
        <f>VLOOKUP($A138,NonRetention.txt!$H$8:$N$231,5,FALSE)</f>
        <v>0.71085472801728877</v>
      </c>
      <c r="M138" s="9">
        <f>VLOOKUP($A138,NonRetention.txt!$H$8:$N$231,6,FALSE)</f>
        <v>0.83434740477298031</v>
      </c>
      <c r="N138" s="16">
        <f>VLOOKUP($A138,NonRetention.txt!$H$8:$P$231,8,FALSE)</f>
        <v>2033.5695253118502</v>
      </c>
      <c r="O138" s="16">
        <f>VLOOKUP($A138,NonRetention.txt!$H$8:$P$231,9,FALSE)</f>
        <v>4470.794374688151</v>
      </c>
      <c r="P138" s="17">
        <f t="shared" si="19"/>
        <v>-3.275613380537834E-5</v>
      </c>
      <c r="Q138" s="18">
        <f t="shared" si="20"/>
        <v>4623.6578077751201</v>
      </c>
      <c r="R138" s="18">
        <f t="shared" si="21"/>
        <v>0</v>
      </c>
      <c r="S138" t="s">
        <v>316</v>
      </c>
    </row>
    <row r="139" spans="1:19" x14ac:dyDescent="0.3">
      <c r="A139" s="3" t="str">
        <f t="shared" si="17"/>
        <v>2007-53-3</v>
      </c>
      <c r="B139">
        <v>2007</v>
      </c>
      <c r="C139">
        <v>53</v>
      </c>
      <c r="D139">
        <v>3</v>
      </c>
      <c r="E139">
        <v>4</v>
      </c>
      <c r="F139">
        <v>9541.4380857817705</v>
      </c>
      <c r="G139">
        <v>0</v>
      </c>
      <c r="H139">
        <v>0</v>
      </c>
      <c r="I139">
        <v>0</v>
      </c>
      <c r="J139">
        <f t="shared" si="18"/>
        <v>2007</v>
      </c>
      <c r="K139" t="str">
        <f>VLOOKUP(C139,LU!$C$2:$D$79,2,FALSE)</f>
        <v>Ar 9 Sport</v>
      </c>
      <c r="L139" s="9">
        <f>VLOOKUP($A139,NonRetention.txt!$H$8:$N$231,5,FALSE)</f>
        <v>0.79790198730159456</v>
      </c>
      <c r="M139" s="9">
        <f>VLOOKUP($A139,NonRetention.txt!$H$8:$N$231,6,FALSE)</f>
        <v>0.87990200405781538</v>
      </c>
      <c r="N139" s="16">
        <f>VLOOKUP($A139,NonRetention.txt!$H$8:$P$231,8,FALSE)</f>
        <v>5015.3976293898886</v>
      </c>
      <c r="O139" s="16">
        <f>VLOOKUP($A139,NonRetention.txt!$H$8:$P$231,9,FALSE)</f>
        <v>4526.0404706101208</v>
      </c>
      <c r="P139" s="17">
        <f t="shared" si="19"/>
        <v>-1.42182398121804E-5</v>
      </c>
      <c r="Q139" s="18">
        <f t="shared" si="20"/>
        <v>7613.1324103603965</v>
      </c>
      <c r="R139" s="18">
        <f t="shared" si="21"/>
        <v>0</v>
      </c>
      <c r="S139" t="s">
        <v>317</v>
      </c>
    </row>
    <row r="140" spans="1:19" x14ac:dyDescent="0.3">
      <c r="A140" s="3" t="str">
        <f t="shared" si="17"/>
        <v>2008-53-1</v>
      </c>
      <c r="B140">
        <v>2008</v>
      </c>
      <c r="C140">
        <v>53</v>
      </c>
      <c r="D140">
        <v>1</v>
      </c>
      <c r="E140">
        <v>4</v>
      </c>
      <c r="F140">
        <v>2758.5611301442941</v>
      </c>
      <c r="G140">
        <v>0</v>
      </c>
      <c r="H140">
        <v>0</v>
      </c>
      <c r="I140">
        <v>0</v>
      </c>
      <c r="J140">
        <f t="shared" si="18"/>
        <v>2008</v>
      </c>
      <c r="K140" t="str">
        <f>VLOOKUP(C140,LU!$C$2:$D$79,2,FALSE)</f>
        <v>Ar 9 Sport</v>
      </c>
      <c r="L140" s="9">
        <f>VLOOKUP($A140,NonRetention.txt!$H$8:$N$231,5,FALSE)</f>
        <v>0.68903871519476911</v>
      </c>
      <c r="M140" s="9">
        <f>VLOOKUP($A140,NonRetention.txt!$H$8:$N$231,6,FALSE)</f>
        <v>0.74895514244702255</v>
      </c>
      <c r="N140" s="16">
        <f>VLOOKUP($A140,NonRetention.txt!$H$8:$P$231,8,FALSE)</f>
        <v>872.99616110906823</v>
      </c>
      <c r="O140" s="16">
        <f>VLOOKUP($A140,NonRetention.txt!$H$8:$P$231,9,FALSE)</f>
        <v>1885.5649388909333</v>
      </c>
      <c r="P140" s="17">
        <f t="shared" si="19"/>
        <v>3.0144292395561934E-5</v>
      </c>
      <c r="Q140" s="18">
        <f t="shared" si="20"/>
        <v>1900.7554169008547</v>
      </c>
      <c r="R140" s="18">
        <f t="shared" si="21"/>
        <v>0</v>
      </c>
      <c r="S140" t="s">
        <v>318</v>
      </c>
    </row>
    <row r="141" spans="1:19" x14ac:dyDescent="0.3">
      <c r="A141" s="3" t="str">
        <f t="shared" si="17"/>
        <v>2008-53-3</v>
      </c>
      <c r="B141">
        <v>2008</v>
      </c>
      <c r="C141">
        <v>53</v>
      </c>
      <c r="D141">
        <v>3</v>
      </c>
      <c r="E141">
        <v>4</v>
      </c>
      <c r="F141">
        <v>10274.270797698649</v>
      </c>
      <c r="G141">
        <v>0</v>
      </c>
      <c r="H141">
        <v>0</v>
      </c>
      <c r="I141">
        <v>0</v>
      </c>
      <c r="J141">
        <f t="shared" si="18"/>
        <v>2008</v>
      </c>
      <c r="K141" t="str">
        <f>VLOOKUP(C141,LU!$C$2:$D$79,2,FALSE)</f>
        <v>Ar 9 Sport</v>
      </c>
      <c r="L141" s="9">
        <f>VLOOKUP($A141,NonRetention.txt!$H$8:$N$231,5,FALSE)</f>
        <v>0.78113084623900364</v>
      </c>
      <c r="M141" s="9">
        <f>VLOOKUP($A141,NonRetention.txt!$H$8:$N$231,6,FALSE)</f>
        <v>0.8883591331731493</v>
      </c>
      <c r="N141" s="16">
        <f>VLOOKUP($A141,NonRetention.txt!$H$8:$P$231,8,FALSE)</f>
        <v>5339.0714531873055</v>
      </c>
      <c r="O141" s="16">
        <f>VLOOKUP($A141,NonRetention.txt!$H$8:$P$231,9,FALSE)</f>
        <v>4935.1993468126884</v>
      </c>
      <c r="P141" s="17">
        <f t="shared" si="19"/>
        <v>-2.3013453755993396E-6</v>
      </c>
      <c r="Q141" s="18">
        <f t="shared" si="20"/>
        <v>8025.5498426950289</v>
      </c>
      <c r="R141" s="18">
        <f t="shared" si="21"/>
        <v>0</v>
      </c>
      <c r="S141" t="s">
        <v>319</v>
      </c>
    </row>
    <row r="142" spans="1:19" x14ac:dyDescent="0.3">
      <c r="A142" s="3" t="str">
        <f t="shared" si="17"/>
        <v>2009-53-1</v>
      </c>
      <c r="B142">
        <v>2009</v>
      </c>
      <c r="C142">
        <v>53</v>
      </c>
      <c r="D142">
        <v>1</v>
      </c>
      <c r="E142">
        <v>4</v>
      </c>
      <c r="F142">
        <v>5703.7812019122284</v>
      </c>
      <c r="G142">
        <v>0</v>
      </c>
      <c r="H142">
        <v>0</v>
      </c>
      <c r="I142">
        <v>0</v>
      </c>
      <c r="J142">
        <f t="shared" si="18"/>
        <v>2009</v>
      </c>
      <c r="K142" t="str">
        <f>VLOOKUP(C142,LU!$C$2:$D$79,2,FALSE)</f>
        <v>Ar 9 Sport</v>
      </c>
      <c r="L142" s="9">
        <f>VLOOKUP($A142,NonRetention.txt!$H$8:$N$231,5,FALSE)</f>
        <v>0.79722519190331642</v>
      </c>
      <c r="M142" s="9">
        <f>VLOOKUP($A142,NonRetention.txt!$H$8:$N$231,6,FALSE)</f>
        <v>0.86659035530193329</v>
      </c>
      <c r="N142" s="16">
        <f>VLOOKUP($A142,NonRetention.txt!$H$8:$P$231,8,FALSE)</f>
        <v>2098.7502377610244</v>
      </c>
      <c r="O142" s="16">
        <f>VLOOKUP($A142,NonRetention.txt!$H$8:$P$231,9,FALSE)</f>
        <v>3605.0309622389773</v>
      </c>
      <c r="P142" s="17">
        <f t="shared" si="19"/>
        <v>1.91222716239281E-6</v>
      </c>
      <c r="Q142" s="18">
        <f t="shared" si="20"/>
        <v>4547.1980632690047</v>
      </c>
      <c r="R142" s="18">
        <f t="shared" si="21"/>
        <v>0</v>
      </c>
      <c r="S142" t="s">
        <v>320</v>
      </c>
    </row>
    <row r="143" spans="1:19" x14ac:dyDescent="0.3">
      <c r="A143" s="3" t="str">
        <f t="shared" si="17"/>
        <v>2009-53-3</v>
      </c>
      <c r="B143">
        <v>2009</v>
      </c>
      <c r="C143">
        <v>53</v>
      </c>
      <c r="D143">
        <v>3</v>
      </c>
      <c r="E143">
        <v>4</v>
      </c>
      <c r="F143" s="7">
        <v>2429.569850260782</v>
      </c>
      <c r="G143">
        <v>0</v>
      </c>
      <c r="H143">
        <v>0</v>
      </c>
      <c r="I143">
        <v>0</v>
      </c>
      <c r="J143">
        <f t="shared" si="18"/>
        <v>2009</v>
      </c>
      <c r="K143" t="str">
        <f>VLOOKUP(C143,LU!$C$2:$D$79,2,FALSE)</f>
        <v>Ar 9 Sport</v>
      </c>
      <c r="L143" s="9">
        <f>VLOOKUP($A143,NonRetention.txt!$H$8:$N$231,5,FALSE)</f>
        <v>0.84167437617440855</v>
      </c>
      <c r="M143" s="9">
        <f>VLOOKUP($A143,NonRetention.txt!$H$8:$N$231,6,FALSE)</f>
        <v>0.91069338916805265</v>
      </c>
      <c r="N143" s="16">
        <f>VLOOKUP($A143,NonRetention.txt!$H$8:$P$231,8,FALSE)</f>
        <v>1464.902977911983</v>
      </c>
      <c r="O143" s="16">
        <f>VLOOKUP($A143,NonRetention.txt!$H$8:$P$231,9,FALSE)</f>
        <v>964.66692208801874</v>
      </c>
      <c r="P143" s="17">
        <f t="shared" si="19"/>
        <v>-4.9739219775801757E-5</v>
      </c>
      <c r="Q143" s="18">
        <f t="shared" si="20"/>
        <v>2044.9066880903949</v>
      </c>
      <c r="R143" s="18">
        <f t="shared" si="21"/>
        <v>0</v>
      </c>
      <c r="S143" t="s">
        <v>321</v>
      </c>
    </row>
    <row r="144" spans="1:19" x14ac:dyDescent="0.3">
      <c r="A144" s="3" t="str">
        <f t="shared" si="17"/>
        <v>2010-53-1</v>
      </c>
      <c r="B144">
        <v>2010</v>
      </c>
      <c r="C144">
        <v>53</v>
      </c>
      <c r="D144">
        <v>1</v>
      </c>
      <c r="E144">
        <v>4</v>
      </c>
      <c r="F144">
        <v>5396.5897242567862</v>
      </c>
      <c r="G144">
        <v>0</v>
      </c>
      <c r="H144">
        <v>0</v>
      </c>
      <c r="I144">
        <v>0</v>
      </c>
      <c r="J144">
        <f t="shared" si="18"/>
        <v>2010</v>
      </c>
      <c r="K144" t="str">
        <f>VLOOKUP(C144,LU!$C$2:$D$79,2,FALSE)</f>
        <v>Ar 9 Sport</v>
      </c>
      <c r="L144" s="9">
        <f>VLOOKUP($A144,NonRetention.txt!$H$8:$N$231,5,FALSE)</f>
        <v>0.73750103377491849</v>
      </c>
      <c r="M144" s="9">
        <f>VLOOKUP($A144,NonRetention.txt!$H$8:$N$231,6,FALSE)</f>
        <v>0.74632546841593528</v>
      </c>
      <c r="N144" s="16">
        <f>VLOOKUP($A144,NonRetention.txt!$H$8:$P$231,8,FALSE)</f>
        <v>1271.7721742651445</v>
      </c>
      <c r="O144" s="16">
        <f>VLOOKUP($A144,NonRetention.txt!$H$8:$P$231,9,FALSE)</f>
        <v>4124.8175257348521</v>
      </c>
      <c r="P144" s="17">
        <f t="shared" si="19"/>
        <v>2.4256789401988499E-5</v>
      </c>
      <c r="Q144" s="18">
        <f t="shared" si="20"/>
        <v>3979.9905004984821</v>
      </c>
      <c r="R144" s="18">
        <f t="shared" si="21"/>
        <v>0</v>
      </c>
      <c r="S144" t="s">
        <v>322</v>
      </c>
    </row>
    <row r="145" spans="1:19" x14ac:dyDescent="0.3">
      <c r="A145" s="3" t="str">
        <f t="shared" si="17"/>
        <v>2010-53-3</v>
      </c>
      <c r="B145">
        <v>2010</v>
      </c>
      <c r="C145">
        <v>53</v>
      </c>
      <c r="D145">
        <v>3</v>
      </c>
      <c r="E145">
        <v>4</v>
      </c>
      <c r="F145">
        <v>1736.0062080536909</v>
      </c>
      <c r="G145">
        <v>0</v>
      </c>
      <c r="H145">
        <v>0</v>
      </c>
      <c r="I145">
        <v>0</v>
      </c>
      <c r="J145">
        <f t="shared" si="18"/>
        <v>2010</v>
      </c>
      <c r="K145" t="str">
        <f>VLOOKUP(C145,LU!$C$2:$D$79,2,FALSE)</f>
        <v>Ar 9 Sport</v>
      </c>
      <c r="L145" s="9">
        <f>VLOOKUP($A145,NonRetention.txt!$H$8:$N$231,5,FALSE)</f>
        <v>0.82681973949881105</v>
      </c>
      <c r="M145" s="9">
        <f>VLOOKUP($A145,NonRetention.txt!$H$8:$N$231,6,FALSE)</f>
        <v>0.86820147896327815</v>
      </c>
      <c r="N145" s="16">
        <f>VLOOKUP($A145,NonRetention.txt!$H$8:$P$231,8,FALSE)</f>
        <v>859.68467529470172</v>
      </c>
      <c r="O145" s="16">
        <f>VLOOKUP($A145,NonRetention.txt!$H$8:$P$231,9,FALSE)</f>
        <v>876.32152470529934</v>
      </c>
      <c r="P145" s="17">
        <f t="shared" si="19"/>
        <v>8.053689725784352E-6</v>
      </c>
      <c r="Q145" s="18">
        <f t="shared" si="20"/>
        <v>1435.3642007112715</v>
      </c>
      <c r="R145" s="18">
        <f t="shared" si="21"/>
        <v>0</v>
      </c>
      <c r="S145" t="s">
        <v>323</v>
      </c>
    </row>
    <row r="146" spans="1:19" x14ac:dyDescent="0.3">
      <c r="A146" s="3" t="str">
        <f t="shared" si="17"/>
        <v>2011-53-1</v>
      </c>
      <c r="B146">
        <v>2011</v>
      </c>
      <c r="C146">
        <v>53</v>
      </c>
      <c r="D146">
        <v>1</v>
      </c>
      <c r="E146">
        <v>4</v>
      </c>
      <c r="F146">
        <v>1232.932330827068</v>
      </c>
      <c r="G146">
        <v>0</v>
      </c>
      <c r="H146">
        <v>0</v>
      </c>
      <c r="I146">
        <v>0</v>
      </c>
      <c r="J146">
        <f t="shared" si="18"/>
        <v>2011</v>
      </c>
      <c r="K146" t="str">
        <f>VLOOKUP(C146,LU!$C$2:$D$79,2,FALSE)</f>
        <v>Ar 9 Sport</v>
      </c>
      <c r="L146" s="9">
        <f>VLOOKUP($A146,NonRetention.txt!$H$8:$N$231,5,FALSE)</f>
        <v>0.86360221086622746</v>
      </c>
      <c r="M146" s="9">
        <f>VLOOKUP($A146,NonRetention.txt!$H$8:$N$231,6,FALSE)</f>
        <v>0.78538865619647358</v>
      </c>
      <c r="N146" s="16">
        <f>VLOOKUP($A146,NonRetention.txt!$H$8:$P$231,8,FALSE)</f>
        <v>558.9910220707859</v>
      </c>
      <c r="O146" s="16">
        <f>VLOOKUP($A146,NonRetention.txt!$H$8:$P$231,9,FALSE)</f>
        <v>673.9412779292137</v>
      </c>
      <c r="P146" s="17">
        <f t="shared" si="19"/>
        <v>3.0827068485450582E-5</v>
      </c>
      <c r="Q146" s="18">
        <f t="shared" si="20"/>
        <v>1064.7630867507069</v>
      </c>
      <c r="R146" s="18">
        <f t="shared" si="21"/>
        <v>0</v>
      </c>
      <c r="S146" t="s">
        <v>324</v>
      </c>
    </row>
    <row r="147" spans="1:19" x14ac:dyDescent="0.3">
      <c r="A147" s="3" t="str">
        <f t="shared" si="17"/>
        <v>2011-53-3</v>
      </c>
      <c r="B147">
        <v>2011</v>
      </c>
      <c r="C147">
        <v>53</v>
      </c>
      <c r="D147">
        <v>3</v>
      </c>
      <c r="E147">
        <v>4</v>
      </c>
      <c r="F147">
        <v>3316.0310148232611</v>
      </c>
      <c r="G147">
        <v>0</v>
      </c>
      <c r="H147">
        <v>0</v>
      </c>
      <c r="I147">
        <v>0</v>
      </c>
      <c r="J147">
        <f t="shared" si="18"/>
        <v>2011</v>
      </c>
      <c r="K147" t="str">
        <f>VLOOKUP(C147,LU!$C$2:$D$79,2,FALSE)</f>
        <v>Ar 9 Sport</v>
      </c>
      <c r="L147" s="9">
        <f>VLOOKUP($A147,NonRetention.txt!$H$8:$N$231,5,FALSE)</f>
        <v>0.86141929164625342</v>
      </c>
      <c r="M147" s="9">
        <f>VLOOKUP($A147,NonRetention.txt!$H$8:$N$231,6,FALSE)</f>
        <v>0.84407926809682077</v>
      </c>
      <c r="N147" s="16">
        <f>VLOOKUP($A147,NonRetention.txt!$H$8:$P$231,8,FALSE)</f>
        <v>2300.0586553962657</v>
      </c>
      <c r="O147" s="16">
        <f>VLOOKUP($A147,NonRetention.txt!$H$8:$P$231,9,FALSE)</f>
        <v>1015.9723446037342</v>
      </c>
      <c r="P147" s="17">
        <f t="shared" si="19"/>
        <v>1.4823261153651401E-5</v>
      </c>
      <c r="Q147" s="18">
        <f t="shared" si="20"/>
        <v>2856.4930878660603</v>
      </c>
      <c r="R147" s="18">
        <f t="shared" si="21"/>
        <v>0</v>
      </c>
      <c r="S147" t="s">
        <v>325</v>
      </c>
    </row>
    <row r="148" spans="1:19" x14ac:dyDescent="0.3">
      <c r="A148" s="3" t="str">
        <f t="shared" si="17"/>
        <v>2012-53-1</v>
      </c>
      <c r="B148">
        <v>2012</v>
      </c>
      <c r="C148">
        <v>53</v>
      </c>
      <c r="D148">
        <v>1</v>
      </c>
      <c r="E148">
        <v>4</v>
      </c>
      <c r="F148">
        <v>3313.5510597302509</v>
      </c>
      <c r="G148">
        <v>0</v>
      </c>
      <c r="H148">
        <v>0</v>
      </c>
      <c r="I148">
        <v>0</v>
      </c>
      <c r="J148">
        <f t="shared" si="18"/>
        <v>2012</v>
      </c>
      <c r="K148" t="str">
        <f>VLOOKUP(C148,LU!$C$2:$D$79,2,FALSE)</f>
        <v>Ar 9 Sport</v>
      </c>
      <c r="L148" s="9">
        <f>VLOOKUP($A148,NonRetention.txt!$H$8:$N$231,5,FALSE)</f>
        <v>0.79496864076978679</v>
      </c>
      <c r="M148" s="9">
        <f>VLOOKUP($A148,NonRetention.txt!$H$8:$N$231,6,FALSE)</f>
        <v>0.84396490924919909</v>
      </c>
      <c r="N148" s="16">
        <f>VLOOKUP($A148,NonRetention.txt!$H$8:$P$231,8,FALSE)</f>
        <v>954.444890724929</v>
      </c>
      <c r="O148" s="16">
        <f>VLOOKUP($A148,NonRetention.txt!$H$8:$P$231,9,FALSE)</f>
        <v>2359.1062092750731</v>
      </c>
      <c r="P148" s="17">
        <f t="shared" si="19"/>
        <v>-4.0269751025334699E-5</v>
      </c>
      <c r="Q148" s="18">
        <f t="shared" si="20"/>
        <v>2634.1691820750443</v>
      </c>
      <c r="R148" s="18">
        <f t="shared" si="21"/>
        <v>0</v>
      </c>
      <c r="S148" t="s">
        <v>326</v>
      </c>
    </row>
    <row r="149" spans="1:19" x14ac:dyDescent="0.3">
      <c r="A149" s="3" t="str">
        <f t="shared" si="17"/>
        <v>2012-53-3</v>
      </c>
      <c r="B149">
        <v>2012</v>
      </c>
      <c r="C149">
        <v>53</v>
      </c>
      <c r="D149">
        <v>3</v>
      </c>
      <c r="E149">
        <v>4</v>
      </c>
      <c r="F149">
        <v>5458.4790002256823</v>
      </c>
      <c r="G149">
        <v>0</v>
      </c>
      <c r="H149">
        <v>0</v>
      </c>
      <c r="I149">
        <v>0</v>
      </c>
      <c r="J149">
        <f t="shared" si="18"/>
        <v>2012</v>
      </c>
      <c r="K149" t="str">
        <f>VLOOKUP(C149,LU!$C$2:$D$79,2,FALSE)</f>
        <v>Ar 9 Sport</v>
      </c>
      <c r="L149" s="9">
        <f>VLOOKUP($A149,NonRetention.txt!$H$8:$N$231,5,FALSE)</f>
        <v>0.88607680491713425</v>
      </c>
      <c r="M149" s="9">
        <f>VLOOKUP($A149,NonRetention.txt!$H$8:$N$231,6,FALSE)</f>
        <v>0.90027067077377843</v>
      </c>
      <c r="N149" s="16">
        <f>VLOOKUP($A149,NonRetention.txt!$H$8:$P$231,8,FALSE)</f>
        <v>3259.9952499038709</v>
      </c>
      <c r="O149" s="16">
        <f>VLOOKUP($A149,NonRetention.txt!$H$8:$P$231,9,FALSE)</f>
        <v>2198.4837500961371</v>
      </c>
      <c r="P149" s="17">
        <f t="shared" si="19"/>
        <v>2.2567382984561846E-7</v>
      </c>
      <c r="Q149" s="18">
        <f t="shared" si="20"/>
        <v>4836.631632227246</v>
      </c>
      <c r="R149" s="18">
        <f t="shared" si="21"/>
        <v>0</v>
      </c>
      <c r="S149" t="s">
        <v>327</v>
      </c>
    </row>
    <row r="150" spans="1:19" x14ac:dyDescent="0.3">
      <c r="A150" s="3" t="str">
        <f t="shared" si="17"/>
        <v>2013-53-1</v>
      </c>
      <c r="B150">
        <v>2013</v>
      </c>
      <c r="C150">
        <v>53</v>
      </c>
      <c r="D150">
        <v>1</v>
      </c>
      <c r="E150">
        <v>4</v>
      </c>
      <c r="F150">
        <v>2336.494917904613</v>
      </c>
      <c r="G150">
        <v>0</v>
      </c>
      <c r="H150">
        <v>0</v>
      </c>
      <c r="I150">
        <v>0</v>
      </c>
      <c r="J150">
        <f t="shared" si="18"/>
        <v>2013</v>
      </c>
      <c r="K150" t="str">
        <f>VLOOKUP(C150,LU!$C$2:$D$79,2,FALSE)</f>
        <v>Ar 9 Sport</v>
      </c>
      <c r="L150" s="9">
        <f>VLOOKUP($A150,NonRetention.txt!$H$8:$N$231,5,FALSE)</f>
        <v>0.83802026115774186</v>
      </c>
      <c r="M150" s="9">
        <f>VLOOKUP($A150,NonRetention.txt!$H$8:$N$231,6,FALSE)</f>
        <v>0.74556985825884525</v>
      </c>
      <c r="N150" s="16">
        <f>VLOOKUP($A150,NonRetention.txt!$H$8:$P$231,8,FALSE)</f>
        <v>1099.2077010139237</v>
      </c>
      <c r="O150" s="16">
        <f>VLOOKUP($A150,NonRetention.txt!$H$8:$P$231,9,FALSE)</f>
        <v>1237.2871989860755</v>
      </c>
      <c r="P150" s="17">
        <f t="shared" si="19"/>
        <v>1.7904613741848152E-5</v>
      </c>
      <c r="Q150" s="18">
        <f t="shared" si="20"/>
        <v>1958.0300812961605</v>
      </c>
      <c r="R150" s="18">
        <f t="shared" si="21"/>
        <v>0</v>
      </c>
      <c r="S150" t="s">
        <v>328</v>
      </c>
    </row>
    <row r="151" spans="1:19" x14ac:dyDescent="0.3">
      <c r="A151" s="3" t="str">
        <f t="shared" si="17"/>
        <v>2013-53-3</v>
      </c>
      <c r="B151">
        <v>2013</v>
      </c>
      <c r="C151">
        <v>53</v>
      </c>
      <c r="D151">
        <v>3</v>
      </c>
      <c r="E151">
        <v>4</v>
      </c>
      <c r="F151">
        <v>5752.3154362416108</v>
      </c>
      <c r="G151">
        <v>0</v>
      </c>
      <c r="H151">
        <v>0</v>
      </c>
      <c r="I151">
        <v>0</v>
      </c>
      <c r="J151">
        <f t="shared" si="18"/>
        <v>2013</v>
      </c>
      <c r="K151" t="str">
        <f>VLOOKUP(C151,LU!$C$2:$D$79,2,FALSE)</f>
        <v>Ar 9 Sport</v>
      </c>
      <c r="L151" s="9">
        <f>VLOOKUP($A151,NonRetention.txt!$H$8:$N$231,5,FALSE)</f>
        <v>0.87645145925807033</v>
      </c>
      <c r="M151" s="9">
        <f>VLOOKUP($A151,NonRetention.txt!$H$8:$N$231,6,FALSE)</f>
        <v>0.89218684581473595</v>
      </c>
      <c r="N151" s="16">
        <f>VLOOKUP($A151,NonRetention.txt!$H$8:$P$231,8,FALSE)</f>
        <v>3498.6044641374101</v>
      </c>
      <c r="O151" s="16">
        <f>VLOOKUP($A151,NonRetention.txt!$H$8:$P$231,9,FALSE)</f>
        <v>2253.710935862583</v>
      </c>
      <c r="P151" s="17">
        <f t="shared" si="19"/>
        <v>3.6241617635823786E-5</v>
      </c>
      <c r="Q151" s="18">
        <f t="shared" si="20"/>
        <v>5041.6252582066836</v>
      </c>
      <c r="R151" s="18">
        <f t="shared" si="21"/>
        <v>0</v>
      </c>
      <c r="S151" t="s">
        <v>329</v>
      </c>
    </row>
    <row r="152" spans="1:19" x14ac:dyDescent="0.3">
      <c r="A152" s="3" t="str">
        <f t="shared" si="17"/>
        <v>2007-54-1</v>
      </c>
      <c r="B152">
        <v>2007</v>
      </c>
      <c r="C152">
        <v>54</v>
      </c>
      <c r="D152">
        <v>1</v>
      </c>
      <c r="E152">
        <v>4</v>
      </c>
      <c r="F152">
        <v>33.344661393969361</v>
      </c>
      <c r="G152">
        <v>0</v>
      </c>
      <c r="H152">
        <v>0</v>
      </c>
      <c r="I152">
        <v>0</v>
      </c>
      <c r="J152">
        <f t="shared" si="18"/>
        <v>2007</v>
      </c>
      <c r="K152" t="str">
        <f>VLOOKUP(C152,LU!$C$2:$D$79,2,FALSE)</f>
        <v>Ar 6 Sport</v>
      </c>
      <c r="L152" s="9">
        <f>VLOOKUP($A152,NonRetention.txt!$H$8:$N$231,5,FALSE)</f>
        <v>0.53697722851831309</v>
      </c>
      <c r="M152" s="9">
        <f>VLOOKUP($A152,NonRetention.txt!$H$8:$N$231,6,FALSE)</f>
        <v>0.6474256085047394</v>
      </c>
      <c r="N152" s="16">
        <f>VLOOKUP($A152,NonRetention.txt!$H$8:$P$231,8,FALSE)</f>
        <v>22.025136006112515</v>
      </c>
      <c r="O152" s="16">
        <f>VLOOKUP($A152,NonRetention.txt!$H$8:$P$231,9,FALSE)</f>
        <v>11.31956399388746</v>
      </c>
      <c r="P152" s="17">
        <f t="shared" si="19"/>
        <v>-3.8606030614118936E-5</v>
      </c>
      <c r="Q152" s="18">
        <f t="shared" si="20"/>
        <v>17.905323861215258</v>
      </c>
      <c r="R152" s="18">
        <f t="shared" si="21"/>
        <v>0</v>
      </c>
      <c r="S152" t="s">
        <v>330</v>
      </c>
    </row>
    <row r="153" spans="1:19" x14ac:dyDescent="0.3">
      <c r="A153" s="3" t="str">
        <f t="shared" si="17"/>
        <v>2007-54-3</v>
      </c>
      <c r="B153">
        <v>2007</v>
      </c>
      <c r="C153">
        <v>54</v>
      </c>
      <c r="D153">
        <v>3</v>
      </c>
      <c r="E153">
        <v>4</v>
      </c>
      <c r="F153">
        <v>663.79352768119816</v>
      </c>
      <c r="G153">
        <v>0</v>
      </c>
      <c r="H153">
        <v>0</v>
      </c>
      <c r="I153">
        <v>0</v>
      </c>
      <c r="J153">
        <f t="shared" si="18"/>
        <v>2007</v>
      </c>
      <c r="K153" t="str">
        <f>VLOOKUP(C153,LU!$C$2:$D$79,2,FALSE)</f>
        <v>Ar 6 Sport</v>
      </c>
      <c r="L153" s="9">
        <f>VLOOKUP($A153,NonRetention.txt!$H$8:$N$231,5,FALSE)</f>
        <v>0.60707939883878648</v>
      </c>
      <c r="M153" s="9">
        <f>VLOOKUP($A153,NonRetention.txt!$H$8:$N$231,6,FALSE)</f>
        <v>0.66843624923844391</v>
      </c>
      <c r="N153" s="16">
        <f>VLOOKUP($A153,NonRetention.txt!$H$8:$P$231,8,FALSE)</f>
        <v>575.76315520751757</v>
      </c>
      <c r="O153" s="16">
        <f>VLOOKUP($A153,NonRetention.txt!$H$8:$P$231,9,FALSE)</f>
        <v>88.030344792482182</v>
      </c>
      <c r="P153" s="17">
        <f t="shared" si="19"/>
        <v>2.7681198389473138E-5</v>
      </c>
      <c r="Q153" s="18">
        <f t="shared" si="20"/>
        <v>402.97537573777913</v>
      </c>
      <c r="R153" s="18">
        <f t="shared" si="21"/>
        <v>0</v>
      </c>
      <c r="S153" t="s">
        <v>331</v>
      </c>
    </row>
    <row r="154" spans="1:19" x14ac:dyDescent="0.3">
      <c r="A154" s="3" t="str">
        <f t="shared" si="17"/>
        <v>2008-54-3</v>
      </c>
      <c r="B154">
        <v>2008</v>
      </c>
      <c r="C154">
        <v>54</v>
      </c>
      <c r="D154">
        <v>3</v>
      </c>
      <c r="E154">
        <v>4</v>
      </c>
      <c r="F154">
        <v>120.0108108108108</v>
      </c>
      <c r="G154">
        <v>0</v>
      </c>
      <c r="H154">
        <v>0</v>
      </c>
      <c r="I154">
        <v>0</v>
      </c>
      <c r="J154">
        <f t="shared" si="18"/>
        <v>2008</v>
      </c>
      <c r="K154" t="str">
        <f>VLOOKUP(C154,LU!$C$2:$D$79,2,FALSE)</f>
        <v>Ar 6 Sport</v>
      </c>
      <c r="L154" s="9">
        <f>VLOOKUP($A154,NonRetention.txt!$H$8:$N$231,5,FALSE)</f>
        <v>0.60904207088407392</v>
      </c>
      <c r="M154" s="9">
        <f>VLOOKUP($A154,NonRetention.txt!$H$8:$N$231,6,FALSE)</f>
        <v>0.63596595767476027</v>
      </c>
      <c r="N154" s="16">
        <f>VLOOKUP($A154,NonRetention.txt!$H$8:$P$231,8,FALSE)</f>
        <v>98.556018185435562</v>
      </c>
      <c r="O154" s="16">
        <f>VLOOKUP($A154,NonRetention.txt!$H$8:$P$231,9,FALSE)</f>
        <v>21.454781814564356</v>
      </c>
      <c r="P154" s="17">
        <f t="shared" si="19"/>
        <v>1.081081087761504E-5</v>
      </c>
      <c r="Q154" s="18">
        <f t="shared" si="20"/>
        <v>73.091632744693015</v>
      </c>
      <c r="R154" s="18">
        <f t="shared" si="21"/>
        <v>0</v>
      </c>
      <c r="S154" t="s">
        <v>332</v>
      </c>
    </row>
    <row r="155" spans="1:19" x14ac:dyDescent="0.3">
      <c r="A155" s="3" t="str">
        <f t="shared" si="17"/>
        <v>2009-54-1</v>
      </c>
      <c r="B155">
        <v>2009</v>
      </c>
      <c r="C155">
        <v>54</v>
      </c>
      <c r="D155">
        <v>1</v>
      </c>
      <c r="E155">
        <v>4</v>
      </c>
      <c r="F155">
        <v>15.78695007414731</v>
      </c>
      <c r="G155">
        <v>0</v>
      </c>
      <c r="H155">
        <v>0</v>
      </c>
      <c r="I155">
        <v>0</v>
      </c>
      <c r="J155">
        <f t="shared" si="18"/>
        <v>2009</v>
      </c>
      <c r="K155" t="str">
        <f>VLOOKUP(C155,LU!$C$2:$D$79,2,FALSE)</f>
        <v>Ar 6 Sport</v>
      </c>
      <c r="L155" s="9">
        <f>VLOOKUP($A155,NonRetention.txt!$H$8:$N$231,5,FALSE)</f>
        <v>0.70534326131274505</v>
      </c>
      <c r="M155" s="9">
        <f>VLOOKUP($A155,NonRetention.txt!$H$8:$N$231,6,FALSE)</f>
        <v>0.55713517381064714</v>
      </c>
      <c r="N155" s="16">
        <f>VLOOKUP($A155,NonRetention.txt!$H$8:$P$231,8,FALSE)</f>
        <v>12.295928404769427</v>
      </c>
      <c r="O155" s="16">
        <f>VLOOKUP($A155,NonRetention.txt!$H$8:$P$231,9,FALSE)</f>
        <v>3.4910715952305758</v>
      </c>
      <c r="P155" s="17">
        <f t="shared" si="19"/>
        <v>-4.992585269292249E-5</v>
      </c>
      <c r="Q155" s="18">
        <f t="shared" si="20"/>
        <v>11.135218851480547</v>
      </c>
      <c r="R155" s="18">
        <f t="shared" si="21"/>
        <v>0</v>
      </c>
      <c r="S155" t="s">
        <v>333</v>
      </c>
    </row>
    <row r="156" spans="1:19" x14ac:dyDescent="0.3">
      <c r="A156" s="3" t="str">
        <f t="shared" si="17"/>
        <v>2009-54-3</v>
      </c>
      <c r="B156">
        <v>2009</v>
      </c>
      <c r="C156">
        <v>54</v>
      </c>
      <c r="D156">
        <v>3</v>
      </c>
      <c r="E156">
        <v>4</v>
      </c>
      <c r="F156">
        <v>5360.1192384769538</v>
      </c>
      <c r="G156">
        <v>0</v>
      </c>
      <c r="H156">
        <v>0</v>
      </c>
      <c r="I156">
        <v>0</v>
      </c>
      <c r="J156">
        <f t="shared" si="18"/>
        <v>2009</v>
      </c>
      <c r="K156" t="str">
        <f>VLOOKUP(C156,LU!$C$2:$D$79,2,FALSE)</f>
        <v>Ar 6 Sport</v>
      </c>
      <c r="L156" s="9">
        <f>VLOOKUP($A156,NonRetention.txt!$H$8:$N$231,5,FALSE)</f>
        <v>0.69570277739549857</v>
      </c>
      <c r="M156" s="9">
        <f>VLOOKUP($A156,NonRetention.txt!$H$8:$N$231,6,FALSE)</f>
        <v>0.76312802134302649</v>
      </c>
      <c r="N156" s="16">
        <f>VLOOKUP($A156,NonRetention.txt!$H$8:$P$231,8,FALSE)</f>
        <v>4803.4575719196946</v>
      </c>
      <c r="O156" s="16">
        <f>VLOOKUP($A156,NonRetention.txt!$H$8:$P$231,9,FALSE)</f>
        <v>556.6616280803039</v>
      </c>
      <c r="P156" s="17">
        <f t="shared" si="19"/>
        <v>3.8476955523947254E-5</v>
      </c>
      <c r="Q156" s="18">
        <f t="shared" si="20"/>
        <v>3729.0498413794617</v>
      </c>
      <c r="R156" s="18">
        <f t="shared" si="21"/>
        <v>0</v>
      </c>
      <c r="S156" t="s">
        <v>334</v>
      </c>
    </row>
    <row r="157" spans="1:19" x14ac:dyDescent="0.3">
      <c r="A157" s="3" t="str">
        <f t="shared" si="17"/>
        <v>2010-54-1</v>
      </c>
      <c r="B157">
        <v>2010</v>
      </c>
      <c r="C157">
        <v>54</v>
      </c>
      <c r="D157">
        <v>1</v>
      </c>
      <c r="E157">
        <v>4</v>
      </c>
      <c r="F157">
        <v>67.271790468012014</v>
      </c>
      <c r="G157">
        <v>0</v>
      </c>
      <c r="H157">
        <v>0</v>
      </c>
      <c r="I157">
        <v>0</v>
      </c>
      <c r="J157">
        <f t="shared" si="18"/>
        <v>2010</v>
      </c>
      <c r="K157" t="str">
        <f>VLOOKUP(C157,LU!$C$2:$D$79,2,FALSE)</f>
        <v>Ar 6 Sport</v>
      </c>
      <c r="L157" s="9">
        <f>VLOOKUP($A157,NonRetention.txt!$H$8:$N$231,5,FALSE)</f>
        <v>0.76450304711255268</v>
      </c>
      <c r="M157" s="9">
        <f>VLOOKUP($A157,NonRetention.txt!$H$8:$N$231,6,FALSE)</f>
        <v>0.59840736457115662</v>
      </c>
      <c r="N157" s="16">
        <f>VLOOKUP($A157,NonRetention.txt!$H$8:$P$231,8,FALSE)</f>
        <v>33.063655787319789</v>
      </c>
      <c r="O157" s="16">
        <f>VLOOKUP($A157,NonRetention.txt!$H$8:$P$231,9,FALSE)</f>
        <v>34.208144212680224</v>
      </c>
      <c r="P157" s="17">
        <f t="shared" si="19"/>
        <v>-9.5319879989119727E-6</v>
      </c>
      <c r="Q157" s="18">
        <f t="shared" si="20"/>
        <v>51.429488797512363</v>
      </c>
      <c r="R157" s="18">
        <f t="shared" si="21"/>
        <v>0</v>
      </c>
      <c r="S157" t="s">
        <v>335</v>
      </c>
    </row>
    <row r="158" spans="1:19" x14ac:dyDescent="0.3">
      <c r="A158" s="3" t="str">
        <f t="shared" si="17"/>
        <v>2010-54-3</v>
      </c>
      <c r="B158">
        <v>2010</v>
      </c>
      <c r="C158">
        <v>54</v>
      </c>
      <c r="D158">
        <v>3</v>
      </c>
      <c r="E158">
        <v>4</v>
      </c>
      <c r="F158">
        <v>716.08724832214762</v>
      </c>
      <c r="G158">
        <v>0</v>
      </c>
      <c r="H158">
        <v>0</v>
      </c>
      <c r="I158">
        <v>0</v>
      </c>
      <c r="J158">
        <f t="shared" si="18"/>
        <v>2010</v>
      </c>
      <c r="K158" t="str">
        <f>VLOOKUP(C158,LU!$C$2:$D$79,2,FALSE)</f>
        <v>Ar 6 Sport</v>
      </c>
      <c r="L158" s="9">
        <f>VLOOKUP($A158,NonRetention.txt!$H$8:$N$231,5,FALSE)</f>
        <v>0.70724735556174523</v>
      </c>
      <c r="M158" s="9">
        <f>VLOOKUP($A158,NonRetention.txt!$H$8:$N$231,6,FALSE)</f>
        <v>0.65287420414460662</v>
      </c>
      <c r="N158" s="16">
        <f>VLOOKUP($A158,NonRetention.txt!$H$8:$P$231,8,FALSE)</f>
        <v>579.09942386572334</v>
      </c>
      <c r="O158" s="16">
        <f>VLOOKUP($A158,NonRetention.txt!$H$8:$P$231,9,FALSE)</f>
        <v>136.98777613427694</v>
      </c>
      <c r="P158" s="17">
        <f t="shared" si="19"/>
        <v>4.8322147335966292E-5</v>
      </c>
      <c r="Q158" s="18">
        <f t="shared" si="20"/>
        <v>506.45081272732568</v>
      </c>
      <c r="R158" s="18">
        <f t="shared" si="21"/>
        <v>0</v>
      </c>
      <c r="S158" t="s">
        <v>336</v>
      </c>
    </row>
    <row r="159" spans="1:19" x14ac:dyDescent="0.3">
      <c r="A159" s="3" t="str">
        <f t="shared" si="17"/>
        <v>2011-54-1</v>
      </c>
      <c r="B159">
        <v>2011</v>
      </c>
      <c r="C159">
        <v>54</v>
      </c>
      <c r="D159">
        <v>1</v>
      </c>
      <c r="E159">
        <v>4</v>
      </c>
      <c r="F159">
        <v>25.142857142857139</v>
      </c>
      <c r="G159">
        <v>0</v>
      </c>
      <c r="H159">
        <v>0</v>
      </c>
      <c r="I159">
        <v>0</v>
      </c>
      <c r="J159">
        <f t="shared" si="18"/>
        <v>2011</v>
      </c>
      <c r="K159" t="str">
        <f>VLOOKUP(C159,LU!$C$2:$D$79,2,FALSE)</f>
        <v>Ar 6 Sport</v>
      </c>
      <c r="L159" s="9">
        <f>VLOOKUP($A159,NonRetention.txt!$H$8:$N$231,5,FALSE)</f>
        <v>0.86261066804572406</v>
      </c>
      <c r="M159" s="9">
        <f>VLOOKUP($A159,NonRetention.txt!$H$8:$N$231,6,FALSE)</f>
        <v>0.51021342126780356</v>
      </c>
      <c r="N159" s="16">
        <f>VLOOKUP($A159,NonRetention.txt!$H$8:$P$231,8,FALSE)</f>
        <v>19.350951065465956</v>
      </c>
      <c r="O159" s="16">
        <f>VLOOKUP($A159,NonRetention.txt!$H$8:$P$231,9,FALSE)</f>
        <v>5.7919489345340409</v>
      </c>
      <c r="P159" s="17">
        <f t="shared" si="19"/>
        <v>-4.2857142858565567E-5</v>
      </c>
      <c r="Q159" s="18">
        <f t="shared" si="20"/>
        <v>21.688496796578203</v>
      </c>
      <c r="R159" s="18">
        <f t="shared" si="21"/>
        <v>0</v>
      </c>
      <c r="S159" t="s">
        <v>337</v>
      </c>
    </row>
    <row r="160" spans="1:19" x14ac:dyDescent="0.3">
      <c r="A160" s="3" t="str">
        <f t="shared" si="17"/>
        <v>2011-54-3</v>
      </c>
      <c r="B160">
        <v>2011</v>
      </c>
      <c r="C160">
        <v>54</v>
      </c>
      <c r="D160">
        <v>3</v>
      </c>
      <c r="E160">
        <v>4</v>
      </c>
      <c r="F160">
        <v>1792.005453157378</v>
      </c>
      <c r="G160">
        <v>0</v>
      </c>
      <c r="H160">
        <v>0</v>
      </c>
      <c r="I160">
        <v>0</v>
      </c>
      <c r="J160">
        <f t="shared" si="18"/>
        <v>2011</v>
      </c>
      <c r="K160" t="str">
        <f>VLOOKUP(C160,LU!$C$2:$D$79,2,FALSE)</f>
        <v>Ar 6 Sport</v>
      </c>
      <c r="L160" s="9">
        <f>VLOOKUP($A160,NonRetention.txt!$H$8:$N$231,5,FALSE)</f>
        <v>0.81967414869799482</v>
      </c>
      <c r="M160" s="9">
        <f>VLOOKUP($A160,NonRetention.txt!$H$8:$N$231,6,FALSE)</f>
        <v>0.75286680069743528</v>
      </c>
      <c r="N160" s="16">
        <f>VLOOKUP($A160,NonRetention.txt!$H$8:$P$231,8,FALSE)</f>
        <v>1622.8699737679019</v>
      </c>
      <c r="O160" s="16">
        <f>VLOOKUP($A160,NonRetention.txt!$H$8:$P$231,9,FALSE)</f>
        <v>169.13552623209662</v>
      </c>
      <c r="P160" s="17">
        <f t="shared" si="19"/>
        <v>-4.6842620577081107E-5</v>
      </c>
      <c r="Q160" s="18">
        <f t="shared" si="20"/>
        <v>1468.8605442789383</v>
      </c>
      <c r="R160" s="18">
        <f t="shared" si="21"/>
        <v>0</v>
      </c>
      <c r="S160" t="s">
        <v>338</v>
      </c>
    </row>
    <row r="161" spans="1:19" x14ac:dyDescent="0.3">
      <c r="A161" s="3" t="str">
        <f t="shared" si="17"/>
        <v>2012-54-1</v>
      </c>
      <c r="B161">
        <v>2012</v>
      </c>
      <c r="C161">
        <v>54</v>
      </c>
      <c r="D161">
        <v>1</v>
      </c>
      <c r="E161">
        <v>4</v>
      </c>
      <c r="F161">
        <v>72.924603174603163</v>
      </c>
      <c r="G161">
        <v>0</v>
      </c>
      <c r="H161">
        <v>0</v>
      </c>
      <c r="I161">
        <v>0</v>
      </c>
      <c r="J161">
        <f t="shared" si="18"/>
        <v>2012</v>
      </c>
      <c r="K161" t="str">
        <f>VLOOKUP(C161,LU!$C$2:$D$79,2,FALSE)</f>
        <v>Ar 6 Sport</v>
      </c>
      <c r="L161" s="9">
        <f>VLOOKUP($A161,NonRetention.txt!$H$8:$N$231,5,FALSE)</f>
        <v>0.77320664484374457</v>
      </c>
      <c r="M161" s="9">
        <f>VLOOKUP($A161,NonRetention.txt!$H$8:$N$231,6,FALSE)</f>
        <v>0.66686093893938947</v>
      </c>
      <c r="N161" s="16">
        <f>VLOOKUP($A161,NonRetention.txt!$H$8:$P$231,8,FALSE)</f>
        <v>44.081583111212069</v>
      </c>
      <c r="O161" s="16">
        <f>VLOOKUP($A161,NonRetention.txt!$H$8:$P$231,9,FALSE)</f>
        <v>28.843016888787929</v>
      </c>
      <c r="P161" s="17">
        <f t="shared" si="19"/>
        <v>3.1746031652346574E-6</v>
      </c>
      <c r="Q161" s="18">
        <f t="shared" si="20"/>
        <v>56.385787747196396</v>
      </c>
      <c r="R161" s="18">
        <f t="shared" si="21"/>
        <v>0</v>
      </c>
      <c r="S161" t="s">
        <v>339</v>
      </c>
    </row>
    <row r="162" spans="1:19" x14ac:dyDescent="0.3">
      <c r="A162" s="3" t="str">
        <f t="shared" si="17"/>
        <v>2012-54-3</v>
      </c>
      <c r="B162">
        <v>2012</v>
      </c>
      <c r="C162">
        <v>54</v>
      </c>
      <c r="D162">
        <v>3</v>
      </c>
      <c r="E162">
        <v>4</v>
      </c>
      <c r="F162">
        <v>681.7</v>
      </c>
      <c r="G162">
        <v>0</v>
      </c>
      <c r="H162">
        <v>0</v>
      </c>
      <c r="I162">
        <v>0</v>
      </c>
      <c r="J162">
        <f t="shared" si="18"/>
        <v>2012</v>
      </c>
      <c r="K162" t="str">
        <f>VLOOKUP(C162,LU!$C$2:$D$79,2,FALSE)</f>
        <v>Ar 6 Sport</v>
      </c>
      <c r="L162" s="9">
        <f>VLOOKUP($A162,NonRetention.txt!$H$8:$N$231,5,FALSE)</f>
        <v>0.82925388597702299</v>
      </c>
      <c r="M162" s="9">
        <f>VLOOKUP($A162,NonRetention.txt!$H$8:$N$231,6,FALSE)</f>
        <v>0.87650355700527194</v>
      </c>
      <c r="N162" s="16">
        <f>VLOOKUP($A162,NonRetention.txt!$H$8:$P$231,8,FALSE)</f>
        <v>544.45260393324543</v>
      </c>
      <c r="O162" s="16">
        <f>VLOOKUP($A162,NonRetention.txt!$H$8:$P$231,9,FALSE)</f>
        <v>137.24739606675485</v>
      </c>
      <c r="P162" s="17">
        <f t="shared" si="19"/>
        <v>0</v>
      </c>
      <c r="Q162" s="18">
        <f t="shared" si="20"/>
        <v>565.30237407053664</v>
      </c>
      <c r="R162" s="18">
        <f t="shared" si="21"/>
        <v>0</v>
      </c>
      <c r="S162" t="s">
        <v>340</v>
      </c>
    </row>
    <row r="163" spans="1:19" x14ac:dyDescent="0.3">
      <c r="A163" s="3" t="str">
        <f t="shared" si="17"/>
        <v>2013-54-3</v>
      </c>
      <c r="B163">
        <v>2013</v>
      </c>
      <c r="C163">
        <v>54</v>
      </c>
      <c r="D163">
        <v>3</v>
      </c>
      <c r="E163">
        <v>4</v>
      </c>
      <c r="F163">
        <v>917.38797557538749</v>
      </c>
      <c r="G163">
        <v>0</v>
      </c>
      <c r="H163">
        <v>0</v>
      </c>
      <c r="I163">
        <v>0</v>
      </c>
      <c r="J163">
        <f t="shared" si="18"/>
        <v>2013</v>
      </c>
      <c r="K163" t="str">
        <f>VLOOKUP(C163,LU!$C$2:$D$79,2,FALSE)</f>
        <v>Ar 6 Sport</v>
      </c>
      <c r="L163" s="9">
        <f>VLOOKUP($A163,NonRetention.txt!$H$8:$N$231,5,FALSE)</f>
        <v>0.82105655422133772</v>
      </c>
      <c r="M163" s="9">
        <f>VLOOKUP($A163,NonRetention.txt!$H$8:$N$231,6,FALSE)</f>
        <v>0.76741326020261769</v>
      </c>
      <c r="N163" s="16">
        <f>VLOOKUP($A163,NonRetention.txt!$H$8:$P$231,8,FALSE)</f>
        <v>808.70261613241223</v>
      </c>
      <c r="O163" s="16">
        <f>VLOOKUP($A163,NonRetention.txt!$H$8:$P$231,9,FALSE)</f>
        <v>108.68538386758817</v>
      </c>
      <c r="P163" s="17">
        <f t="shared" si="19"/>
        <v>-2.4424612888651609E-5</v>
      </c>
      <c r="Q163" s="18">
        <f t="shared" si="20"/>
        <v>753.22741011001642</v>
      </c>
      <c r="R163" s="18">
        <f t="shared" si="21"/>
        <v>0</v>
      </c>
      <c r="S163" t="s">
        <v>341</v>
      </c>
    </row>
    <row r="164" spans="1:19" x14ac:dyDescent="0.3">
      <c r="A164" s="3" t="str">
        <f t="shared" ref="A164:A195" si="22">TRIM(B164&amp;"-"&amp;C164&amp;"-"&amp;D164)</f>
        <v>2007-56-1</v>
      </c>
      <c r="B164">
        <v>2007</v>
      </c>
      <c r="C164">
        <v>56</v>
      </c>
      <c r="D164">
        <v>1</v>
      </c>
      <c r="E164">
        <v>4</v>
      </c>
      <c r="F164">
        <v>4731.5044247787609</v>
      </c>
      <c r="G164">
        <v>0</v>
      </c>
      <c r="H164">
        <v>0</v>
      </c>
      <c r="I164">
        <v>0</v>
      </c>
      <c r="J164">
        <f t="shared" ref="J164:J195" si="23">B164</f>
        <v>2007</v>
      </c>
      <c r="K164" t="str">
        <f>VLOOKUP(C164,LU!$C$2:$D$79,2,FALSE)</f>
        <v>A 10 Sport</v>
      </c>
      <c r="L164" s="9">
        <f>VLOOKUP($A164,NonRetention.txt!$H$8:$N$231,5,FALSE)</f>
        <v>0.67793107082524928</v>
      </c>
      <c r="M164" s="9">
        <f>VLOOKUP($A164,NonRetention.txt!$H$8:$N$231,6,FALSE)</f>
        <v>0.80937350830973653</v>
      </c>
      <c r="N164" s="16">
        <f>VLOOKUP($A164,NonRetention.txt!$H$8:$P$231,8,FALSE)</f>
        <v>593.92090497120296</v>
      </c>
      <c r="O164" s="16">
        <f>VLOOKUP($A164,NonRetention.txt!$H$8:$P$231,9,FALSE)</f>
        <v>4137.5834950287945</v>
      </c>
      <c r="P164" s="17">
        <f t="shared" ref="P164:P195" si="24">SUM(F164:G164)-SUM(N164:O164)</f>
        <v>2.4778763872745913E-5</v>
      </c>
      <c r="Q164" s="18">
        <f t="shared" si="20"/>
        <v>3207.6338613046705</v>
      </c>
      <c r="R164" s="18">
        <f t="shared" si="21"/>
        <v>0</v>
      </c>
      <c r="S164" t="s">
        <v>342</v>
      </c>
    </row>
    <row r="165" spans="1:19" x14ac:dyDescent="0.3">
      <c r="A165" s="3" t="str">
        <f t="shared" si="22"/>
        <v>2007-56-3</v>
      </c>
      <c r="B165">
        <v>2007</v>
      </c>
      <c r="C165">
        <v>56</v>
      </c>
      <c r="D165">
        <v>3</v>
      </c>
      <c r="E165">
        <v>4</v>
      </c>
      <c r="F165">
        <v>15271.189765458421</v>
      </c>
      <c r="G165">
        <v>0</v>
      </c>
      <c r="H165">
        <v>0</v>
      </c>
      <c r="I165">
        <v>0</v>
      </c>
      <c r="J165">
        <f t="shared" si="23"/>
        <v>2007</v>
      </c>
      <c r="K165" t="str">
        <f>VLOOKUP(C165,LU!$C$2:$D$79,2,FALSE)</f>
        <v>A 10 Sport</v>
      </c>
      <c r="L165" s="9">
        <f>VLOOKUP($A165,NonRetention.txt!$H$8:$N$231,5,FALSE)</f>
        <v>0.83031234202555582</v>
      </c>
      <c r="M165" s="9">
        <f>VLOOKUP($A165,NonRetention.txt!$H$8:$N$231,6,FALSE)</f>
        <v>0.87891134209871558</v>
      </c>
      <c r="N165" s="16">
        <f>VLOOKUP($A165,NonRetention.txt!$H$8:$P$231,8,FALSE)</f>
        <v>5286.347410437842</v>
      </c>
      <c r="O165" s="16">
        <f>VLOOKUP($A165,NonRetention.txt!$H$8:$P$231,9,FALSE)</f>
        <v>9984.8423895621436</v>
      </c>
      <c r="P165" s="17">
        <f t="shared" si="24"/>
        <v>-3.4541564673418179E-5</v>
      </c>
      <c r="Q165" s="18">
        <f t="shared" si="20"/>
        <v>12679.85733967448</v>
      </c>
      <c r="R165" s="18">
        <f t="shared" si="21"/>
        <v>0</v>
      </c>
      <c r="S165" t="s">
        <v>343</v>
      </c>
    </row>
    <row r="166" spans="1:19" x14ac:dyDescent="0.3">
      <c r="A166" s="3" t="str">
        <f t="shared" si="22"/>
        <v>2008-56-1</v>
      </c>
      <c r="B166">
        <v>2008</v>
      </c>
      <c r="C166">
        <v>56</v>
      </c>
      <c r="D166">
        <v>1</v>
      </c>
      <c r="E166">
        <v>4</v>
      </c>
      <c r="F166">
        <v>966.95155709342555</v>
      </c>
      <c r="G166">
        <v>0</v>
      </c>
      <c r="H166">
        <v>0</v>
      </c>
      <c r="I166">
        <v>0</v>
      </c>
      <c r="J166">
        <f t="shared" si="23"/>
        <v>2008</v>
      </c>
      <c r="K166" t="str">
        <f>VLOOKUP(C166,LU!$C$2:$D$79,2,FALSE)</f>
        <v>A 10 Sport</v>
      </c>
      <c r="L166" s="9">
        <f>VLOOKUP($A166,NonRetention.txt!$H$8:$N$231,5,FALSE)</f>
        <v>0.70117479096198509</v>
      </c>
      <c r="M166" s="9">
        <f>VLOOKUP($A166,NonRetention.txt!$H$8:$N$231,6,FALSE)</f>
        <v>0.72731300290566336</v>
      </c>
      <c r="N166" s="16">
        <f>VLOOKUP($A166,NonRetention.txt!$H$8:$P$231,8,FALSE)</f>
        <v>148.91073241718564</v>
      </c>
      <c r="O166" s="16">
        <f>VLOOKUP($A166,NonRetention.txt!$H$8:$P$231,9,FALSE)</f>
        <v>818.04086758281414</v>
      </c>
      <c r="P166" s="17">
        <f t="shared" si="24"/>
        <v>-4.2906574208245729E-5</v>
      </c>
      <c r="Q166" s="18">
        <f t="shared" si="20"/>
        <v>678.00205591534871</v>
      </c>
      <c r="R166" s="18">
        <f t="shared" si="21"/>
        <v>0</v>
      </c>
      <c r="S166" t="s">
        <v>344</v>
      </c>
    </row>
    <row r="167" spans="1:19" x14ac:dyDescent="0.3">
      <c r="A167" s="3" t="str">
        <f t="shared" si="22"/>
        <v>2008-56-3</v>
      </c>
      <c r="B167">
        <v>2008</v>
      </c>
      <c r="C167">
        <v>56</v>
      </c>
      <c r="D167">
        <v>3</v>
      </c>
      <c r="E167">
        <v>4</v>
      </c>
      <c r="F167">
        <v>4331.5747061054226</v>
      </c>
      <c r="G167">
        <v>0</v>
      </c>
      <c r="H167">
        <v>0</v>
      </c>
      <c r="I167">
        <v>0</v>
      </c>
      <c r="J167">
        <f t="shared" si="23"/>
        <v>2008</v>
      </c>
      <c r="K167" t="str">
        <f>VLOOKUP(C167,LU!$C$2:$D$79,2,FALSE)</f>
        <v>A 10 Sport</v>
      </c>
      <c r="L167" s="9">
        <f>VLOOKUP($A167,NonRetention.txt!$H$8:$N$231,5,FALSE)</f>
        <v>0.77518085555401539</v>
      </c>
      <c r="M167" s="9">
        <f>VLOOKUP($A167,NonRetention.txt!$H$8:$N$231,6,FALSE)</f>
        <v>0.76530237830942627</v>
      </c>
      <c r="N167" s="16">
        <f>VLOOKUP($A167,NonRetention.txt!$H$8:$P$231,8,FALSE)</f>
        <v>2188.2172248576758</v>
      </c>
      <c r="O167" s="16">
        <f>VLOOKUP($A167,NonRetention.txt!$H$8:$P$231,9,FALSE)</f>
        <v>2143.3574751423248</v>
      </c>
      <c r="P167" s="17">
        <f t="shared" si="24"/>
        <v>6.1054215620970353E-6</v>
      </c>
      <c r="Q167" s="18">
        <f t="shared" si="20"/>
        <v>3357.7537865749341</v>
      </c>
      <c r="R167" s="18">
        <f t="shared" si="21"/>
        <v>0</v>
      </c>
      <c r="S167" t="s">
        <v>345</v>
      </c>
    </row>
    <row r="168" spans="1:19" x14ac:dyDescent="0.3">
      <c r="A168" s="3" t="str">
        <f t="shared" si="22"/>
        <v>2009-56-1</v>
      </c>
      <c r="B168">
        <v>2009</v>
      </c>
      <c r="C168">
        <v>56</v>
      </c>
      <c r="D168">
        <v>1</v>
      </c>
      <c r="E168">
        <v>4</v>
      </c>
      <c r="F168">
        <v>1468.5409198512</v>
      </c>
      <c r="G168">
        <v>0</v>
      </c>
      <c r="H168">
        <v>0</v>
      </c>
      <c r="I168">
        <v>0</v>
      </c>
      <c r="J168">
        <f t="shared" si="23"/>
        <v>2009</v>
      </c>
      <c r="K168" t="str">
        <f>VLOOKUP(C168,LU!$C$2:$D$79,2,FALSE)</f>
        <v>A 10 Sport</v>
      </c>
      <c r="L168" s="9">
        <f>VLOOKUP($A168,NonRetention.txt!$H$8:$N$231,5,FALSE)</f>
        <v>0.78670897550034491</v>
      </c>
      <c r="M168" s="9">
        <f>VLOOKUP($A168,NonRetention.txt!$H$8:$N$231,6,FALSE)</f>
        <v>0.89022879739651584</v>
      </c>
      <c r="N168" s="16">
        <f>VLOOKUP($A168,NonRetention.txt!$H$8:$P$231,8,FALSE)</f>
        <v>245.30915761848644</v>
      </c>
      <c r="O168" s="16">
        <f>VLOOKUP($A168,NonRetention.txt!$H$8:$P$231,9,FALSE)</f>
        <v>1223.231742381512</v>
      </c>
      <c r="P168" s="17">
        <f t="shared" si="24"/>
        <v>1.9851201386700268E-5</v>
      </c>
      <c r="Q168" s="18">
        <f t="shared" si="20"/>
        <v>1155.3143225364718</v>
      </c>
      <c r="R168" s="18">
        <f t="shared" si="21"/>
        <v>0</v>
      </c>
      <c r="S168" t="s">
        <v>346</v>
      </c>
    </row>
    <row r="169" spans="1:19" x14ac:dyDescent="0.3">
      <c r="A169" s="3" t="str">
        <f t="shared" si="22"/>
        <v>2009-56-3</v>
      </c>
      <c r="B169">
        <v>2009</v>
      </c>
      <c r="C169">
        <v>56</v>
      </c>
      <c r="D169">
        <v>3</v>
      </c>
      <c r="E169">
        <v>4</v>
      </c>
      <c r="F169">
        <v>2880.290852623596</v>
      </c>
      <c r="G169">
        <v>0</v>
      </c>
      <c r="H169">
        <v>0</v>
      </c>
      <c r="I169">
        <v>0</v>
      </c>
      <c r="J169">
        <f t="shared" si="23"/>
        <v>2009</v>
      </c>
      <c r="K169" t="str">
        <f>VLOOKUP(C169,LU!$C$2:$D$79,2,FALSE)</f>
        <v>A 10 Sport</v>
      </c>
      <c r="L169" s="9">
        <f>VLOOKUP($A169,NonRetention.txt!$H$8:$N$231,5,FALSE)</f>
        <v>0.85972850237337273</v>
      </c>
      <c r="M169" s="9">
        <f>VLOOKUP($A169,NonRetention.txt!$H$8:$N$231,6,FALSE)</f>
        <v>0.91032695445898881</v>
      </c>
      <c r="N169" s="16">
        <f>VLOOKUP($A169,NonRetention.txt!$H$8:$P$231,8,FALSE)</f>
        <v>1098.6149311344461</v>
      </c>
      <c r="O169" s="16">
        <f>VLOOKUP($A169,NonRetention.txt!$H$8:$P$231,9,FALSE)</f>
        <v>1781.6759688655548</v>
      </c>
      <c r="P169" s="17">
        <f t="shared" si="24"/>
        <v>-4.7376404836541042E-5</v>
      </c>
      <c r="Q169" s="18">
        <f t="shared" si="20"/>
        <v>2476.2681411258091</v>
      </c>
      <c r="R169" s="18">
        <f t="shared" si="21"/>
        <v>0</v>
      </c>
      <c r="S169" t="s">
        <v>347</v>
      </c>
    </row>
    <row r="170" spans="1:19" x14ac:dyDescent="0.3">
      <c r="A170" s="3" t="str">
        <f t="shared" si="22"/>
        <v>2010-56-1</v>
      </c>
      <c r="B170">
        <v>2010</v>
      </c>
      <c r="C170">
        <v>56</v>
      </c>
      <c r="D170">
        <v>1</v>
      </c>
      <c r="E170">
        <v>4</v>
      </c>
      <c r="F170">
        <v>567.71161356628977</v>
      </c>
      <c r="G170">
        <v>0</v>
      </c>
      <c r="H170">
        <v>0</v>
      </c>
      <c r="I170">
        <v>0</v>
      </c>
      <c r="J170">
        <f t="shared" si="23"/>
        <v>2010</v>
      </c>
      <c r="K170" t="str">
        <f>VLOOKUP(C170,LU!$C$2:$D$79,2,FALSE)</f>
        <v>A 10 Sport</v>
      </c>
      <c r="L170" s="9">
        <f>VLOOKUP($A170,NonRetention.txt!$H$8:$N$231,5,FALSE)</f>
        <v>0.81701904123414681</v>
      </c>
      <c r="M170" s="9">
        <f>VLOOKUP($A170,NonRetention.txt!$H$8:$N$231,6,FALSE)</f>
        <v>0.86654474451669405</v>
      </c>
      <c r="N170" s="16">
        <f>VLOOKUP($A170,NonRetention.txt!$H$8:$P$231,8,FALSE)</f>
        <v>68.335273096498284</v>
      </c>
      <c r="O170" s="16">
        <f>VLOOKUP($A170,NonRetention.txt!$H$8:$P$231,9,FALSE)</f>
        <v>499.37632690350199</v>
      </c>
      <c r="P170" s="17">
        <f t="shared" si="24"/>
        <v>1.3566289453592617E-5</v>
      </c>
      <c r="Q170" s="18">
        <f t="shared" si="20"/>
        <v>463.83119821342052</v>
      </c>
      <c r="R170" s="18">
        <f t="shared" si="21"/>
        <v>0</v>
      </c>
      <c r="S170" t="s">
        <v>348</v>
      </c>
    </row>
    <row r="171" spans="1:19" x14ac:dyDescent="0.3">
      <c r="A171" s="3" t="str">
        <f t="shared" si="22"/>
        <v>2010-56-3</v>
      </c>
      <c r="B171">
        <v>2010</v>
      </c>
      <c r="C171">
        <v>56</v>
      </c>
      <c r="D171">
        <v>3</v>
      </c>
      <c r="E171">
        <v>4</v>
      </c>
      <c r="F171">
        <v>1387.8400584353431</v>
      </c>
      <c r="G171">
        <v>0</v>
      </c>
      <c r="H171">
        <v>0</v>
      </c>
      <c r="I171">
        <v>0</v>
      </c>
      <c r="J171">
        <f t="shared" si="23"/>
        <v>2010</v>
      </c>
      <c r="K171" t="str">
        <f>VLOOKUP(C171,LU!$C$2:$D$79,2,FALSE)</f>
        <v>A 10 Sport</v>
      </c>
      <c r="L171" s="9">
        <f>VLOOKUP($A171,NonRetention.txt!$H$8:$N$231,5,FALSE)</f>
        <v>0.79459276874046103</v>
      </c>
      <c r="M171" s="9">
        <f>VLOOKUP($A171,NonRetention.txt!$H$8:$N$231,6,FALSE)</f>
        <v>0.80926783273538339</v>
      </c>
      <c r="N171" s="16">
        <f>VLOOKUP($A171,NonRetention.txt!$H$8:$P$231,8,FALSE)</f>
        <v>592.23562330880691</v>
      </c>
      <c r="O171" s="16">
        <f>VLOOKUP($A171,NonRetention.txt!$H$8:$P$231,9,FALSE)</f>
        <v>795.60447669119299</v>
      </c>
      <c r="P171" s="17">
        <f t="shared" si="24"/>
        <v>-4.156465683990973E-5</v>
      </c>
      <c r="Q171" s="18">
        <f t="shared" si="20"/>
        <v>1102.7676746010625</v>
      </c>
      <c r="R171" s="18">
        <f t="shared" si="21"/>
        <v>0</v>
      </c>
      <c r="S171" t="s">
        <v>349</v>
      </c>
    </row>
    <row r="172" spans="1:19" x14ac:dyDescent="0.3">
      <c r="A172" s="3" t="str">
        <f t="shared" si="22"/>
        <v>2011-56-1</v>
      </c>
      <c r="B172">
        <v>2011</v>
      </c>
      <c r="C172">
        <v>56</v>
      </c>
      <c r="D172">
        <v>1</v>
      </c>
      <c r="E172">
        <v>4</v>
      </c>
      <c r="F172">
        <v>520.08153846153846</v>
      </c>
      <c r="G172">
        <v>0</v>
      </c>
      <c r="H172">
        <v>0</v>
      </c>
      <c r="I172">
        <v>0</v>
      </c>
      <c r="J172">
        <f t="shared" si="23"/>
        <v>2011</v>
      </c>
      <c r="K172" t="str">
        <f>VLOOKUP(C172,LU!$C$2:$D$79,2,FALSE)</f>
        <v>A 10 Sport</v>
      </c>
      <c r="L172" s="9">
        <f>VLOOKUP($A172,NonRetention.txt!$H$8:$N$231,5,FALSE)</f>
        <v>0.83983344964023976</v>
      </c>
      <c r="M172" s="9">
        <f>VLOOKUP($A172,NonRetention.txt!$H$8:$N$231,6,FALSE)</f>
        <v>0.89735252339436444</v>
      </c>
      <c r="N172" s="16">
        <f>VLOOKUP($A172,NonRetention.txt!$H$8:$P$231,8,FALSE)</f>
        <v>130.49473524117781</v>
      </c>
      <c r="O172" s="16">
        <f>VLOOKUP($A172,NonRetention.txt!$H$8:$P$231,9,FALSE)</f>
        <v>389.58676475882191</v>
      </c>
      <c r="P172" s="17">
        <f t="shared" si="24"/>
        <v>3.8461538679257501E-5</v>
      </c>
      <c r="Q172" s="18">
        <f t="shared" si="20"/>
        <v>436.78187254035686</v>
      </c>
      <c r="R172" s="18">
        <f t="shared" si="21"/>
        <v>0</v>
      </c>
      <c r="S172" t="s">
        <v>350</v>
      </c>
    </row>
    <row r="173" spans="1:19" x14ac:dyDescent="0.3">
      <c r="A173" s="3" t="str">
        <f t="shared" si="22"/>
        <v>2011-56-3</v>
      </c>
      <c r="B173">
        <v>2011</v>
      </c>
      <c r="C173">
        <v>56</v>
      </c>
      <c r="D173">
        <v>3</v>
      </c>
      <c r="E173">
        <v>4</v>
      </c>
      <c r="F173" s="7">
        <v>3709.9100131752311</v>
      </c>
      <c r="G173">
        <v>0</v>
      </c>
      <c r="H173">
        <v>0</v>
      </c>
      <c r="I173">
        <v>0</v>
      </c>
      <c r="J173">
        <f t="shared" si="23"/>
        <v>2011</v>
      </c>
      <c r="K173" t="str">
        <f>VLOOKUP(C173,LU!$C$2:$D$79,2,FALSE)</f>
        <v>A 10 Sport</v>
      </c>
      <c r="L173" s="9">
        <f>VLOOKUP($A173,NonRetention.txt!$H$8:$N$231,5,FALSE)</f>
        <v>0.85150547340552074</v>
      </c>
      <c r="M173" s="9">
        <f>VLOOKUP($A173,NonRetention.txt!$H$8:$N$231,6,FALSE)</f>
        <v>0.82382014339034693</v>
      </c>
      <c r="N173" s="16">
        <f>VLOOKUP($A173,NonRetention.txt!$H$8:$P$231,8,FALSE)</f>
        <v>2057.8600177743665</v>
      </c>
      <c r="O173" s="16">
        <f>VLOOKUP($A173,NonRetention.txt!$H$8:$P$231,9,FALSE)</f>
        <v>1652.0499822256324</v>
      </c>
      <c r="P173" s="17">
        <f t="shared" si="24"/>
        <v>1.3175232197681908E-5</v>
      </c>
      <c r="Q173" s="18">
        <f t="shared" si="20"/>
        <v>3159.0086820606571</v>
      </c>
      <c r="R173" s="18">
        <f t="shared" si="21"/>
        <v>0</v>
      </c>
      <c r="S173" t="s">
        <v>351</v>
      </c>
    </row>
    <row r="174" spans="1:19" x14ac:dyDescent="0.3">
      <c r="A174" s="3" t="str">
        <f t="shared" si="22"/>
        <v>2012-56-1</v>
      </c>
      <c r="B174">
        <v>2012</v>
      </c>
      <c r="C174">
        <v>56</v>
      </c>
      <c r="D174">
        <v>1</v>
      </c>
      <c r="E174">
        <v>4</v>
      </c>
      <c r="F174">
        <v>561.33333333333326</v>
      </c>
      <c r="G174">
        <v>0</v>
      </c>
      <c r="H174">
        <v>0</v>
      </c>
      <c r="I174">
        <v>0</v>
      </c>
      <c r="J174">
        <f t="shared" si="23"/>
        <v>2012</v>
      </c>
      <c r="K174" t="str">
        <f>VLOOKUP(C174,LU!$C$2:$D$79,2,FALSE)</f>
        <v>A 10 Sport</v>
      </c>
      <c r="L174" s="9">
        <f>VLOOKUP($A174,NonRetention.txt!$H$8:$N$231,5,FALSE)</f>
        <v>0.84814753652919195</v>
      </c>
      <c r="M174" s="9">
        <f>VLOOKUP($A174,NonRetention.txt!$H$8:$N$231,6,FALSE)</f>
        <v>0.90193747702300342</v>
      </c>
      <c r="N174" s="16">
        <f>VLOOKUP($A174,NonRetention.txt!$H$8:$P$231,8,FALSE)</f>
        <v>72.770994580524274</v>
      </c>
      <c r="O174" s="16">
        <f>VLOOKUP($A174,NonRetention.txt!$H$8:$P$231,9,FALSE)</f>
        <v>488.56230541947616</v>
      </c>
      <c r="P174" s="17">
        <f t="shared" si="24"/>
        <v>3.3333332794427406E-5</v>
      </c>
      <c r="Q174" s="18">
        <f t="shared" si="20"/>
        <v>476.09348383838636</v>
      </c>
      <c r="R174" s="18">
        <f t="shared" si="21"/>
        <v>0</v>
      </c>
      <c r="S174" t="s">
        <v>352</v>
      </c>
    </row>
    <row r="175" spans="1:19" x14ac:dyDescent="0.3">
      <c r="A175" s="3" t="str">
        <f t="shared" si="22"/>
        <v>2012-56-3</v>
      </c>
      <c r="B175">
        <v>2012</v>
      </c>
      <c r="C175">
        <v>56</v>
      </c>
      <c r="D175">
        <v>3</v>
      </c>
      <c r="E175">
        <v>4</v>
      </c>
      <c r="F175">
        <v>3378.5976963350781</v>
      </c>
      <c r="G175">
        <v>0</v>
      </c>
      <c r="H175">
        <v>0</v>
      </c>
      <c r="I175">
        <v>0</v>
      </c>
      <c r="J175">
        <f t="shared" si="23"/>
        <v>2012</v>
      </c>
      <c r="K175" t="str">
        <f>VLOOKUP(C175,LU!$C$2:$D$79,2,FALSE)</f>
        <v>A 10 Sport</v>
      </c>
      <c r="L175" s="9">
        <f>VLOOKUP($A175,NonRetention.txt!$H$8:$N$231,5,FALSE)</f>
        <v>0.87977011306798758</v>
      </c>
      <c r="M175" s="9">
        <f>VLOOKUP($A175,NonRetention.txt!$H$8:$N$231,6,FALSE)</f>
        <v>0.83724912927797168</v>
      </c>
      <c r="N175" s="16">
        <f>VLOOKUP($A175,NonRetention.txt!$H$8:$P$231,8,FALSE)</f>
        <v>1473.6276434877234</v>
      </c>
      <c r="O175" s="16">
        <f>VLOOKUP($A175,NonRetention.txt!$H$8:$P$231,9,FALSE)</f>
        <v>1904.970056512276</v>
      </c>
      <c r="P175" s="17">
        <f t="shared" si="24"/>
        <v>-3.6649212233896833E-6</v>
      </c>
      <c r="Q175" s="18">
        <f t="shared" si="20"/>
        <v>2972.3892773159541</v>
      </c>
      <c r="R175" s="18">
        <f t="shared" si="21"/>
        <v>0</v>
      </c>
      <c r="S175" t="s">
        <v>353</v>
      </c>
    </row>
    <row r="176" spans="1:19" x14ac:dyDescent="0.3">
      <c r="A176" s="3" t="str">
        <f t="shared" si="22"/>
        <v>2013-56-1</v>
      </c>
      <c r="B176">
        <v>2013</v>
      </c>
      <c r="C176">
        <v>56</v>
      </c>
      <c r="D176">
        <v>1</v>
      </c>
      <c r="E176">
        <v>4</v>
      </c>
      <c r="F176">
        <v>655.85981308411215</v>
      </c>
      <c r="G176">
        <v>0</v>
      </c>
      <c r="H176">
        <v>0</v>
      </c>
      <c r="I176">
        <v>0</v>
      </c>
      <c r="J176">
        <f t="shared" si="23"/>
        <v>2013</v>
      </c>
      <c r="K176" t="str">
        <f>VLOOKUP(C176,LU!$C$2:$D$79,2,FALSE)</f>
        <v>A 10 Sport</v>
      </c>
      <c r="L176" s="9">
        <f>VLOOKUP($A176,NonRetention.txt!$H$8:$N$231,5,FALSE)</f>
        <v>0.85339228837698911</v>
      </c>
      <c r="M176" s="9">
        <f>VLOOKUP($A176,NonRetention.txt!$H$8:$N$231,6,FALSE)</f>
        <v>0.8780824156392536</v>
      </c>
      <c r="N176" s="16">
        <f>VLOOKUP($A176,NonRetention.txt!$H$8:$P$231,8,FALSE)</f>
        <v>161.16877162562736</v>
      </c>
      <c r="O176" s="16">
        <f>VLOOKUP($A176,NonRetention.txt!$H$8:$P$231,9,FALSE)</f>
        <v>494.69102837437163</v>
      </c>
      <c r="P176" s="17">
        <f t="shared" si="24"/>
        <v>1.3084113106742734E-5</v>
      </c>
      <c r="Q176" s="18">
        <f t="shared" si="20"/>
        <v>559.70570674235478</v>
      </c>
      <c r="R176" s="18">
        <f t="shared" si="21"/>
        <v>0</v>
      </c>
      <c r="S176" t="s">
        <v>354</v>
      </c>
    </row>
    <row r="177" spans="1:19" x14ac:dyDescent="0.3">
      <c r="A177" s="3" t="str">
        <f t="shared" si="22"/>
        <v>2013-56-3</v>
      </c>
      <c r="B177">
        <v>2013</v>
      </c>
      <c r="C177">
        <v>56</v>
      </c>
      <c r="D177">
        <v>3</v>
      </c>
      <c r="E177">
        <v>4</v>
      </c>
      <c r="F177">
        <v>3146.142673048601</v>
      </c>
      <c r="G177">
        <v>0</v>
      </c>
      <c r="H177">
        <v>0</v>
      </c>
      <c r="I177">
        <v>0</v>
      </c>
      <c r="J177">
        <f t="shared" si="23"/>
        <v>2013</v>
      </c>
      <c r="K177" t="str">
        <f>VLOOKUP(C177,LU!$C$2:$D$79,2,FALSE)</f>
        <v>A 10 Sport</v>
      </c>
      <c r="L177" s="9">
        <f>VLOOKUP($A177,NonRetention.txt!$H$8:$N$231,5,FALSE)</f>
        <v>0.86723878389712172</v>
      </c>
      <c r="M177" s="9">
        <f>VLOOKUP($A177,NonRetention.txt!$H$8:$N$231,6,FALSE)</f>
        <v>0.76395364653454334</v>
      </c>
      <c r="N177" s="16">
        <f>VLOOKUP($A177,NonRetention.txt!$H$8:$P$231,8,FALSE)</f>
        <v>1942.7577254525522</v>
      </c>
      <c r="O177" s="16">
        <f>VLOOKUP($A177,NonRetention.txt!$H$8:$P$231,9,FALSE)</f>
        <v>1203.3849745474463</v>
      </c>
      <c r="P177" s="17">
        <f t="shared" si="24"/>
        <v>-2.6951397558150347E-5</v>
      </c>
      <c r="Q177" s="18">
        <f t="shared" si="20"/>
        <v>2728.4569457415087</v>
      </c>
      <c r="R177" s="18">
        <f t="shared" si="21"/>
        <v>0</v>
      </c>
      <c r="S177" t="s">
        <v>355</v>
      </c>
    </row>
    <row r="178" spans="1:19" x14ac:dyDescent="0.3">
      <c r="A178" s="3" t="str">
        <f t="shared" si="22"/>
        <v>2007-57-2</v>
      </c>
      <c r="B178">
        <v>2007</v>
      </c>
      <c r="C178">
        <v>57</v>
      </c>
      <c r="D178">
        <v>2</v>
      </c>
      <c r="E178">
        <v>4</v>
      </c>
      <c r="F178">
        <v>34</v>
      </c>
      <c r="G178">
        <v>0</v>
      </c>
      <c r="H178">
        <v>0</v>
      </c>
      <c r="I178">
        <v>0</v>
      </c>
      <c r="J178">
        <f t="shared" si="23"/>
        <v>2007</v>
      </c>
      <c r="K178" t="str">
        <f>VLOOKUP(C178,LU!$C$2:$D$79,2,FALSE)</f>
        <v>A 11 Sport</v>
      </c>
      <c r="L178" s="9">
        <f>VLOOKUP($A178,NonRetention.txt!$H$8:$N$231,5,FALSE)</f>
        <v>0.85781355381871693</v>
      </c>
      <c r="M178" s="9">
        <f>VLOOKUP($A178,NonRetention.txt!$H$8:$N$231,6,FALSE)</f>
        <v>0.87071406543405261</v>
      </c>
      <c r="N178" s="16">
        <f>VLOOKUP($A178,NonRetention.txt!$H$8:$P$231,8,FALSE)</f>
        <v>20.907634455601467</v>
      </c>
      <c r="O178" s="16">
        <f>VLOOKUP($A178,NonRetention.txt!$H$8:$P$231,9,FALSE)</f>
        <v>13.092365544398536</v>
      </c>
      <c r="P178" s="17">
        <f t="shared" si="24"/>
        <v>0</v>
      </c>
      <c r="Q178" s="18">
        <f t="shared" si="20"/>
        <v>29.165660829836376</v>
      </c>
      <c r="R178" s="18">
        <f t="shared" si="21"/>
        <v>0</v>
      </c>
      <c r="S178" t="s">
        <v>356</v>
      </c>
    </row>
    <row r="179" spans="1:19" x14ac:dyDescent="0.3">
      <c r="A179" s="3" t="str">
        <f t="shared" si="22"/>
        <v>2007-57-3</v>
      </c>
      <c r="B179">
        <v>2007</v>
      </c>
      <c r="C179">
        <v>57</v>
      </c>
      <c r="D179">
        <v>3</v>
      </c>
      <c r="E179">
        <v>4</v>
      </c>
      <c r="F179">
        <v>258</v>
      </c>
      <c r="G179">
        <v>0</v>
      </c>
      <c r="H179">
        <v>0</v>
      </c>
      <c r="I179">
        <v>0</v>
      </c>
      <c r="J179">
        <f t="shared" si="23"/>
        <v>2007</v>
      </c>
      <c r="K179" t="str">
        <f>VLOOKUP(C179,LU!$C$2:$D$79,2,FALSE)</f>
        <v>A 11 Sport</v>
      </c>
      <c r="L179" s="9">
        <f>VLOOKUP($A179,NonRetention.txt!$H$8:$N$231,5,FALSE)</f>
        <v>0.84595454224444133</v>
      </c>
      <c r="M179" s="9">
        <f>VLOOKUP($A179,NonRetention.txt!$H$8:$N$231,6,FALSE)</f>
        <v>0.83353125781211856</v>
      </c>
      <c r="N179" s="16">
        <f>VLOOKUP($A179,NonRetention.txt!$H$8:$P$231,8,FALSE)</f>
        <v>148.39432959868284</v>
      </c>
      <c r="O179" s="16">
        <f>VLOOKUP($A179,NonRetention.txt!$H$8:$P$231,9,FALSE)</f>
        <v>109.60567040131704</v>
      </c>
      <c r="P179" s="17">
        <f t="shared" si="24"/>
        <v>0</v>
      </c>
      <c r="Q179" s="18">
        <f t="shared" si="20"/>
        <v>218.25627189906587</v>
      </c>
      <c r="R179" s="18">
        <f t="shared" si="21"/>
        <v>0</v>
      </c>
      <c r="S179" t="s">
        <v>357</v>
      </c>
    </row>
    <row r="180" spans="1:19" x14ac:dyDescent="0.3">
      <c r="A180" s="3" t="str">
        <f t="shared" si="22"/>
        <v>2008-57-2</v>
      </c>
      <c r="B180">
        <v>2008</v>
      </c>
      <c r="C180">
        <v>57</v>
      </c>
      <c r="D180">
        <v>2</v>
      </c>
      <c r="E180">
        <v>4</v>
      </c>
      <c r="F180">
        <v>18</v>
      </c>
      <c r="G180">
        <v>0</v>
      </c>
      <c r="H180">
        <v>0</v>
      </c>
      <c r="I180">
        <v>0</v>
      </c>
      <c r="J180">
        <f t="shared" si="23"/>
        <v>2008</v>
      </c>
      <c r="K180" t="str">
        <f>VLOOKUP(C180,LU!$C$2:$D$79,2,FALSE)</f>
        <v>A 11 Sport</v>
      </c>
      <c r="L180" s="9">
        <f>VLOOKUP($A180,NonRetention.txt!$H$8:$N$231,5,FALSE)</f>
        <v>0.81464200630793893</v>
      </c>
      <c r="M180" s="9">
        <f>VLOOKUP($A180,NonRetention.txt!$H$8:$N$231,6,FALSE)</f>
        <v>0.84129515975319713</v>
      </c>
      <c r="N180" s="16">
        <f>VLOOKUP($A180,NonRetention.txt!$H$8:$P$231,8,FALSE)</f>
        <v>11.096737491995478</v>
      </c>
      <c r="O180" s="16">
        <f>VLOOKUP($A180,NonRetention.txt!$H$8:$P$231,9,FALSE)</f>
        <v>6.9032625080045298</v>
      </c>
      <c r="P180" s="17">
        <f t="shared" si="24"/>
        <v>0</v>
      </c>
      <c r="Q180" s="18">
        <f t="shared" si="20"/>
        <v>14.663556113542901</v>
      </c>
      <c r="R180" s="18">
        <f t="shared" si="21"/>
        <v>0</v>
      </c>
      <c r="S180" t="s">
        <v>358</v>
      </c>
    </row>
    <row r="181" spans="1:19" x14ac:dyDescent="0.3">
      <c r="A181" s="3" t="str">
        <f t="shared" si="22"/>
        <v>2008-57-3</v>
      </c>
      <c r="B181">
        <v>2008</v>
      </c>
      <c r="C181">
        <v>57</v>
      </c>
      <c r="D181">
        <v>3</v>
      </c>
      <c r="E181">
        <v>4</v>
      </c>
      <c r="F181">
        <v>94</v>
      </c>
      <c r="G181">
        <v>0</v>
      </c>
      <c r="H181">
        <v>0</v>
      </c>
      <c r="I181">
        <v>0</v>
      </c>
      <c r="J181">
        <f t="shared" si="23"/>
        <v>2008</v>
      </c>
      <c r="K181" t="str">
        <f>VLOOKUP(C181,LU!$C$2:$D$79,2,FALSE)</f>
        <v>A 11 Sport</v>
      </c>
      <c r="L181" s="9">
        <f>VLOOKUP($A181,NonRetention.txt!$H$8:$N$231,5,FALSE)</f>
        <v>0.81213174077687955</v>
      </c>
      <c r="M181" s="9">
        <f>VLOOKUP($A181,NonRetention.txt!$H$8:$N$231,6,FALSE)</f>
        <v>0.69500592308254527</v>
      </c>
      <c r="N181" s="16">
        <f>VLOOKUP($A181,NonRetention.txt!$H$8:$P$231,8,FALSE)</f>
        <v>58.087936429966845</v>
      </c>
      <c r="O181" s="16">
        <f>VLOOKUP($A181,NonRetention.txt!$H$8:$P$231,9,FALSE)</f>
        <v>35.912063570033112</v>
      </c>
      <c r="P181" s="17">
        <f t="shared" si="24"/>
        <v>0</v>
      </c>
      <c r="Q181" s="18">
        <f t="shared" si="20"/>
        <v>76.340383633026676</v>
      </c>
      <c r="R181" s="18">
        <f t="shared" si="21"/>
        <v>0</v>
      </c>
      <c r="S181" t="s">
        <v>359</v>
      </c>
    </row>
    <row r="182" spans="1:19" x14ac:dyDescent="0.3">
      <c r="A182" s="3" t="str">
        <f t="shared" si="22"/>
        <v>2009-57-2</v>
      </c>
      <c r="B182">
        <v>2009</v>
      </c>
      <c r="C182">
        <v>57</v>
      </c>
      <c r="D182">
        <v>2</v>
      </c>
      <c r="E182">
        <v>4</v>
      </c>
      <c r="F182">
        <v>9</v>
      </c>
      <c r="G182">
        <v>0</v>
      </c>
      <c r="H182">
        <v>0</v>
      </c>
      <c r="I182">
        <v>0</v>
      </c>
      <c r="J182">
        <f t="shared" si="23"/>
        <v>2009</v>
      </c>
      <c r="K182" t="str">
        <f>VLOOKUP(C182,LU!$C$2:$D$79,2,FALSE)</f>
        <v>A 11 Sport</v>
      </c>
      <c r="L182" s="9">
        <f>VLOOKUP($A182,NonRetention.txt!$H$8:$N$231,5,FALSE)</f>
        <v>0.89073045657763439</v>
      </c>
      <c r="M182" s="9">
        <f>VLOOKUP($A182,NonRetention.txt!$H$8:$N$231,6,FALSE)</f>
        <v>0.9076978993785868</v>
      </c>
      <c r="N182" s="16">
        <f>VLOOKUP($A182,NonRetention.txt!$H$8:$P$231,8,FALSE)</f>
        <v>5.7899058901202585</v>
      </c>
      <c r="O182" s="16">
        <f>VLOOKUP($A182,NonRetention.txt!$H$8:$P$231,9,FALSE)</f>
        <v>3.2100941098797411</v>
      </c>
      <c r="P182" s="17">
        <f t="shared" si="24"/>
        <v>0</v>
      </c>
      <c r="Q182" s="18">
        <f t="shared" si="20"/>
        <v>8.0165741091987091</v>
      </c>
      <c r="R182" s="18">
        <f t="shared" si="21"/>
        <v>0</v>
      </c>
      <c r="S182" t="s">
        <v>360</v>
      </c>
    </row>
    <row r="183" spans="1:19" x14ac:dyDescent="0.3">
      <c r="A183" s="3" t="str">
        <f t="shared" si="22"/>
        <v>2009-57-3</v>
      </c>
      <c r="B183">
        <v>2009</v>
      </c>
      <c r="C183">
        <v>57</v>
      </c>
      <c r="D183">
        <v>3</v>
      </c>
      <c r="E183">
        <v>4</v>
      </c>
      <c r="F183">
        <v>34</v>
      </c>
      <c r="G183">
        <v>0</v>
      </c>
      <c r="H183">
        <v>0</v>
      </c>
      <c r="I183">
        <v>0</v>
      </c>
      <c r="J183">
        <f t="shared" si="23"/>
        <v>2009</v>
      </c>
      <c r="K183" t="str">
        <f>VLOOKUP(C183,LU!$C$2:$D$79,2,FALSE)</f>
        <v>A 11 Sport</v>
      </c>
      <c r="L183" s="9">
        <f>VLOOKUP($A183,NonRetention.txt!$H$8:$N$231,5,FALSE)</f>
        <v>0.88564830469936073</v>
      </c>
      <c r="M183" s="9">
        <f>VLOOKUP($A183,NonRetention.txt!$H$8:$N$231,6,FALSE)</f>
        <v>0.88982030991063399</v>
      </c>
      <c r="N183" s="16">
        <f>VLOOKUP($A183,NonRetention.txt!$H$8:$P$231,8,FALSE)</f>
        <v>19.080004006030315</v>
      </c>
      <c r="O183" s="16">
        <f>VLOOKUP($A183,NonRetention.txt!$H$8:$P$231,9,FALSE)</f>
        <v>14.919995993969701</v>
      </c>
      <c r="P183" s="17">
        <f t="shared" si="24"/>
        <v>0</v>
      </c>
      <c r="Q183" s="18">
        <f t="shared" si="20"/>
        <v>30.112042359778265</v>
      </c>
      <c r="R183" s="18">
        <f t="shared" si="21"/>
        <v>0</v>
      </c>
      <c r="S183" t="s">
        <v>361</v>
      </c>
    </row>
    <row r="184" spans="1:19" x14ac:dyDescent="0.3">
      <c r="A184" s="3" t="str">
        <f t="shared" si="22"/>
        <v>2007-64-1</v>
      </c>
      <c r="B184">
        <v>2007</v>
      </c>
      <c r="C184">
        <v>64</v>
      </c>
      <c r="D184">
        <v>1</v>
      </c>
      <c r="E184">
        <v>4</v>
      </c>
      <c r="F184">
        <v>47.932126696832583</v>
      </c>
      <c r="G184">
        <v>0</v>
      </c>
      <c r="H184">
        <v>0</v>
      </c>
      <c r="I184">
        <v>0</v>
      </c>
      <c r="J184">
        <f t="shared" si="23"/>
        <v>2007</v>
      </c>
      <c r="K184" t="str">
        <f>VLOOKUP(C184,LU!$C$2:$D$79,2,FALSE)</f>
        <v>A 12 Sport</v>
      </c>
      <c r="L184" s="9">
        <f>VLOOKUP($A184,NonRetention.txt!$H$8:$N$231,5,FALSE)</f>
        <v>0.55903089073330581</v>
      </c>
      <c r="M184" s="9">
        <f>VLOOKUP($A184,NonRetention.txt!$H$8:$N$231,6,FALSE)</f>
        <v>0.8118084225918939</v>
      </c>
      <c r="N184" s="16">
        <f>VLOOKUP($A184,NonRetention.txt!$H$8:$P$231,8,FALSE)</f>
        <v>26.642796234612604</v>
      </c>
      <c r="O184" s="16">
        <f>VLOOKUP($A184,NonRetention.txt!$H$8:$P$231,9,FALSE)</f>
        <v>21.289303765387391</v>
      </c>
      <c r="P184" s="17">
        <f t="shared" si="24"/>
        <v>2.6696832591710518E-5</v>
      </c>
      <c r="Q184" s="18">
        <f t="shared" si="20"/>
        <v>26.795539482071987</v>
      </c>
      <c r="R184" s="18">
        <f t="shared" si="21"/>
        <v>0</v>
      </c>
      <c r="S184" t="s">
        <v>362</v>
      </c>
    </row>
    <row r="185" spans="1:19" x14ac:dyDescent="0.3">
      <c r="A185" s="3" t="str">
        <f t="shared" si="22"/>
        <v>2007-64-3</v>
      </c>
      <c r="B185">
        <v>2007</v>
      </c>
      <c r="C185">
        <v>64</v>
      </c>
      <c r="D185">
        <v>3</v>
      </c>
      <c r="E185">
        <v>4</v>
      </c>
      <c r="F185">
        <v>348.92762549999998</v>
      </c>
      <c r="G185">
        <v>0</v>
      </c>
      <c r="H185">
        <v>0</v>
      </c>
      <c r="I185">
        <v>0</v>
      </c>
      <c r="J185">
        <f t="shared" si="23"/>
        <v>2007</v>
      </c>
      <c r="K185" t="str">
        <f>VLOOKUP(C185,LU!$C$2:$D$79,2,FALSE)</f>
        <v>A 12 Sport</v>
      </c>
      <c r="L185" s="9">
        <f>VLOOKUP($A185,NonRetention.txt!$H$8:$N$231,5,FALSE)</f>
        <v>0.26939292748377569</v>
      </c>
      <c r="M185" s="9">
        <f>VLOOKUP($A185,NonRetention.txt!$H$8:$N$231,6,FALSE)</f>
        <v>0.38467815216612877</v>
      </c>
      <c r="N185" s="16">
        <f>VLOOKUP($A185,NonRetention.txt!$H$8:$P$231,8,FALSE)</f>
        <v>159.0849412840015</v>
      </c>
      <c r="O185" s="16">
        <f>VLOOKUP($A185,NonRetention.txt!$H$8:$P$231,9,FALSE)</f>
        <v>189.8426587159982</v>
      </c>
      <c r="P185" s="17">
        <f t="shared" si="24"/>
        <v>2.5500000276679202E-5</v>
      </c>
      <c r="Q185" s="18">
        <f t="shared" si="20"/>
        <v>93.998634513407538</v>
      </c>
      <c r="R185" s="18">
        <f t="shared" si="21"/>
        <v>0</v>
      </c>
      <c r="S185" t="s">
        <v>363</v>
      </c>
    </row>
    <row r="186" spans="1:19" x14ac:dyDescent="0.3">
      <c r="A186" s="3" t="str">
        <f t="shared" si="22"/>
        <v>2008-64-1</v>
      </c>
      <c r="B186">
        <v>2008</v>
      </c>
      <c r="C186">
        <v>64</v>
      </c>
      <c r="D186">
        <v>1</v>
      </c>
      <c r="E186">
        <v>4</v>
      </c>
      <c r="F186">
        <v>9.8377037562012752</v>
      </c>
      <c r="G186">
        <v>0</v>
      </c>
      <c r="H186">
        <v>0</v>
      </c>
      <c r="I186">
        <v>0</v>
      </c>
      <c r="J186">
        <f t="shared" si="23"/>
        <v>2008</v>
      </c>
      <c r="K186" t="str">
        <f>VLOOKUP(C186,LU!$C$2:$D$79,2,FALSE)</f>
        <v>A 12 Sport</v>
      </c>
      <c r="L186" s="9">
        <f>VLOOKUP($A186,NonRetention.txt!$H$8:$N$231,5,FALSE)</f>
        <v>0.71704749134408252</v>
      </c>
      <c r="M186" s="9">
        <f>VLOOKUP($A186,NonRetention.txt!$H$8:$N$231,6,FALSE)</f>
        <v>0.75414481369183517</v>
      </c>
      <c r="N186" s="16">
        <f>VLOOKUP($A186,NonRetention.txt!$H$8:$P$231,8,FALSE)</f>
        <v>5.1711324588328225</v>
      </c>
      <c r="O186" s="16">
        <f>VLOOKUP($A186,NonRetention.txt!$H$8:$P$231,9,FALSE)</f>
        <v>4.6665675411671765</v>
      </c>
      <c r="P186" s="17">
        <f t="shared" si="24"/>
        <v>3.7562012771275022E-6</v>
      </c>
      <c r="Q186" s="18">
        <f t="shared" si="20"/>
        <v>7.0541007989703823</v>
      </c>
      <c r="R186" s="18">
        <f t="shared" si="21"/>
        <v>0</v>
      </c>
      <c r="S186" t="s">
        <v>364</v>
      </c>
    </row>
    <row r="187" spans="1:19" x14ac:dyDescent="0.3">
      <c r="A187" s="3" t="str">
        <f t="shared" si="22"/>
        <v>2008-64-3</v>
      </c>
      <c r="B187">
        <v>2008</v>
      </c>
      <c r="C187">
        <v>64</v>
      </c>
      <c r="D187">
        <v>3</v>
      </c>
      <c r="E187">
        <v>4</v>
      </c>
      <c r="F187">
        <v>575.86363640000002</v>
      </c>
      <c r="G187">
        <v>0</v>
      </c>
      <c r="H187">
        <v>0</v>
      </c>
      <c r="I187">
        <v>0</v>
      </c>
      <c r="J187">
        <f t="shared" si="23"/>
        <v>2008</v>
      </c>
      <c r="K187" t="str">
        <f>VLOOKUP(C187,LU!$C$2:$D$79,2,FALSE)</f>
        <v>A 12 Sport</v>
      </c>
      <c r="L187" s="9">
        <f>VLOOKUP($A187,NonRetention.txt!$H$8:$N$231,5,FALSE)</f>
        <v>0.58915413697689978</v>
      </c>
      <c r="M187" s="9">
        <f>VLOOKUP($A187,NonRetention.txt!$H$8:$N$231,6,FALSE)</f>
        <v>0.60924284019872432</v>
      </c>
      <c r="N187" s="16">
        <f>VLOOKUP($A187,NonRetention.txt!$H$8:$P$231,8,FALSE)</f>
        <v>170.28385507602184</v>
      </c>
      <c r="O187" s="16">
        <f>VLOOKUP($A187,NonRetention.txt!$H$8:$P$231,9,FALSE)</f>
        <v>405.57974492397807</v>
      </c>
      <c r="P187" s="17">
        <f t="shared" si="24"/>
        <v>3.6400000112735142E-5</v>
      </c>
      <c r="Q187" s="18">
        <f t="shared" si="20"/>
        <v>339.27244371962121</v>
      </c>
      <c r="R187" s="18">
        <f t="shared" si="21"/>
        <v>0</v>
      </c>
      <c r="S187" t="s">
        <v>365</v>
      </c>
    </row>
    <row r="188" spans="1:19" x14ac:dyDescent="0.3">
      <c r="A188" s="3" t="str">
        <f t="shared" si="22"/>
        <v>2009-64-1</v>
      </c>
      <c r="B188">
        <v>2009</v>
      </c>
      <c r="C188">
        <v>64</v>
      </c>
      <c r="D188">
        <v>1</v>
      </c>
      <c r="E188">
        <v>4</v>
      </c>
      <c r="F188">
        <v>573.76548571428577</v>
      </c>
      <c r="G188">
        <v>0</v>
      </c>
      <c r="H188">
        <v>0</v>
      </c>
      <c r="I188">
        <v>0</v>
      </c>
      <c r="J188">
        <f t="shared" si="23"/>
        <v>2009</v>
      </c>
      <c r="K188" t="str">
        <f>VLOOKUP(C188,LU!$C$2:$D$79,2,FALSE)</f>
        <v>A 12 Sport</v>
      </c>
      <c r="L188" s="9">
        <f>VLOOKUP($A188,NonRetention.txt!$H$8:$N$231,5,FALSE)</f>
        <v>0.78014588441241139</v>
      </c>
      <c r="M188" s="9">
        <f>VLOOKUP($A188,NonRetention.txt!$H$8:$N$231,6,FALSE)</f>
        <v>0.90129192235664946</v>
      </c>
      <c r="N188" s="16">
        <f>VLOOKUP($A188,NonRetention.txt!$H$8:$P$231,8,FALSE)</f>
        <v>349.09331194375903</v>
      </c>
      <c r="O188" s="16">
        <f>VLOOKUP($A188,NonRetention.txt!$H$8:$P$231,9,FALSE)</f>
        <v>224.67218805624094</v>
      </c>
      <c r="P188" s="17">
        <f t="shared" si="24"/>
        <v>-1.4285714200923394E-5</v>
      </c>
      <c r="Q188" s="18">
        <f t="shared" si="20"/>
        <v>447.6207822978883</v>
      </c>
      <c r="R188" s="18">
        <f t="shared" si="21"/>
        <v>0</v>
      </c>
      <c r="S188" t="s">
        <v>366</v>
      </c>
    </row>
    <row r="189" spans="1:19" x14ac:dyDescent="0.3">
      <c r="A189" s="3" t="str">
        <f t="shared" si="22"/>
        <v>2009-64-3</v>
      </c>
      <c r="B189">
        <v>2009</v>
      </c>
      <c r="C189">
        <v>64</v>
      </c>
      <c r="D189">
        <v>3</v>
      </c>
      <c r="E189">
        <v>4</v>
      </c>
      <c r="F189">
        <v>16.25925926</v>
      </c>
      <c r="G189">
        <v>0</v>
      </c>
      <c r="H189">
        <v>0</v>
      </c>
      <c r="I189">
        <v>0</v>
      </c>
      <c r="J189">
        <f t="shared" si="23"/>
        <v>2009</v>
      </c>
      <c r="K189" t="str">
        <f>VLOOKUP(C189,LU!$C$2:$D$79,2,FALSE)</f>
        <v>A 12 Sport</v>
      </c>
      <c r="L189" s="9">
        <f>VLOOKUP($A189,NonRetention.txt!$H$8:$N$231,5,FALSE)</f>
        <v>0.73632696721504698</v>
      </c>
      <c r="M189" s="9">
        <f>VLOOKUP($A189,NonRetention.txt!$H$8:$N$231,6,FALSE)</f>
        <v>0.82358547768784962</v>
      </c>
      <c r="N189" s="16">
        <f>VLOOKUP($A189,NonRetention.txt!$H$8:$P$231,8,FALSE)</f>
        <v>7.0385480797153281</v>
      </c>
      <c r="O189" s="16">
        <f>VLOOKUP($A189,NonRetention.txt!$H$8:$P$231,9,FALSE)</f>
        <v>9.2207519202846786</v>
      </c>
      <c r="P189" s="17">
        <f t="shared" si="24"/>
        <v>-4.0740000006422861E-5</v>
      </c>
      <c r="Q189" s="18">
        <f t="shared" si="20"/>
        <v>11.972131060078969</v>
      </c>
      <c r="R189" s="18">
        <f t="shared" si="21"/>
        <v>0</v>
      </c>
      <c r="S189" t="s">
        <v>367</v>
      </c>
    </row>
    <row r="190" spans="1:19" x14ac:dyDescent="0.3">
      <c r="A190" s="3" t="str">
        <f t="shared" si="22"/>
        <v>2010-64-1</v>
      </c>
      <c r="B190">
        <v>2010</v>
      </c>
      <c r="C190">
        <v>64</v>
      </c>
      <c r="D190">
        <v>1</v>
      </c>
      <c r="E190">
        <v>4</v>
      </c>
      <c r="F190">
        <v>0</v>
      </c>
      <c r="G190">
        <v>0</v>
      </c>
      <c r="H190">
        <v>0</v>
      </c>
      <c r="I190">
        <v>0</v>
      </c>
      <c r="J190">
        <f t="shared" si="23"/>
        <v>2010</v>
      </c>
      <c r="K190" t="str">
        <f>VLOOKUP(C190,LU!$C$2:$D$79,2,FALSE)</f>
        <v>A 12 Sport</v>
      </c>
      <c r="L190" s="9">
        <f>IF(SUM(F190:G190)=0,0,VLOOKUP($A190,NonRetention.txt!$H$8:$N$231,5,FALSE))</f>
        <v>0</v>
      </c>
      <c r="M190" s="9">
        <f>IF(SUM(G190:H190)=0,0,VLOOKUP($A190,NonRetention.txt!$H$8:$N$231,6,FALSE))</f>
        <v>0</v>
      </c>
      <c r="N190" s="16" t="e">
        <f>VLOOKUP($A190,NonRetention.txt!$H$8:$P$231,8,FALSE)</f>
        <v>#N/A</v>
      </c>
      <c r="O190" s="16" t="e">
        <f>VLOOKUP($A190,NonRetention.txt!$H$8:$P$231,9,FALSE)</f>
        <v>#N/A</v>
      </c>
      <c r="P190" s="17" t="e">
        <f t="shared" si="24"/>
        <v>#N/A</v>
      </c>
      <c r="Q190" s="18">
        <f t="shared" si="20"/>
        <v>0</v>
      </c>
      <c r="R190" s="18">
        <f t="shared" si="21"/>
        <v>0</v>
      </c>
      <c r="S190" t="s">
        <v>368</v>
      </c>
    </row>
    <row r="191" spans="1:19" x14ac:dyDescent="0.3">
      <c r="A191" s="3" t="str">
        <f t="shared" si="22"/>
        <v>2010-64-3</v>
      </c>
      <c r="B191">
        <v>2010</v>
      </c>
      <c r="C191">
        <v>64</v>
      </c>
      <c r="D191">
        <v>3</v>
      </c>
      <c r="E191">
        <v>4</v>
      </c>
      <c r="F191">
        <v>8.0783898310000009</v>
      </c>
      <c r="G191">
        <v>0</v>
      </c>
      <c r="H191">
        <v>0</v>
      </c>
      <c r="I191">
        <v>0</v>
      </c>
      <c r="J191">
        <f t="shared" si="23"/>
        <v>2010</v>
      </c>
      <c r="K191" t="str">
        <f>VLOOKUP(C191,LU!$C$2:$D$79,2,FALSE)</f>
        <v>A 12 Sport</v>
      </c>
      <c r="L191" s="9">
        <f>VLOOKUP($A191,NonRetention.txt!$H$8:$N$231,5,FALSE)</f>
        <v>0.91192720143229278</v>
      </c>
      <c r="M191" s="9">
        <f>VLOOKUP($A191,NonRetention.txt!$H$8:$N$231,6,FALSE)</f>
        <v>0.92957980848625155</v>
      </c>
      <c r="N191" s="16">
        <f>VLOOKUP($A191,NonRetention.txt!$H$8:$P$231,8,FALSE)</f>
        <v>2.6565419379024942</v>
      </c>
      <c r="O191" s="16">
        <f>VLOOKUP($A191,NonRetention.txt!$H$8:$P$231,9,FALSE)</f>
        <v>5.4218580620975043</v>
      </c>
      <c r="P191" s="17">
        <f t="shared" si="24"/>
        <v>-1.0168999997617334E-5</v>
      </c>
      <c r="Q191" s="18">
        <f t="shared" si="20"/>
        <v>7.3669034306629237</v>
      </c>
      <c r="R191" s="18">
        <f t="shared" si="21"/>
        <v>0</v>
      </c>
      <c r="S191" t="s">
        <v>369</v>
      </c>
    </row>
    <row r="192" spans="1:19" x14ac:dyDescent="0.3">
      <c r="A192" s="3" t="str">
        <f t="shared" si="22"/>
        <v>2011-64-3</v>
      </c>
      <c r="B192">
        <v>2011</v>
      </c>
      <c r="C192">
        <v>64</v>
      </c>
      <c r="D192">
        <v>3</v>
      </c>
      <c r="E192">
        <v>4</v>
      </c>
      <c r="F192">
        <v>1506.083333</v>
      </c>
      <c r="G192">
        <v>0</v>
      </c>
      <c r="H192">
        <v>0</v>
      </c>
      <c r="I192">
        <v>0</v>
      </c>
      <c r="J192">
        <f t="shared" si="23"/>
        <v>2011</v>
      </c>
      <c r="K192" t="str">
        <f>VLOOKUP(C192,LU!$C$2:$D$79,2,FALSE)</f>
        <v>A 12 Sport</v>
      </c>
      <c r="L192" s="9">
        <f>VLOOKUP($A192,NonRetention.txt!$H$8:$N$231,5,FALSE)</f>
        <v>0.94369522511666781</v>
      </c>
      <c r="M192" s="9">
        <f>VLOOKUP($A192,NonRetention.txt!$H$8:$N$231,6,FALSE)</f>
        <v>0.96059789685481611</v>
      </c>
      <c r="N192" s="16">
        <f>VLOOKUP($A192,NonRetention.txt!$H$8:$P$231,8,FALSE)</f>
        <v>730.00400705540324</v>
      </c>
      <c r="O192" s="16">
        <f>VLOOKUP($A192,NonRetention.txt!$H$8:$P$231,9,FALSE)</f>
        <v>776.07929294459723</v>
      </c>
      <c r="P192" s="17">
        <f t="shared" si="24"/>
        <v>3.2999999575622496E-5</v>
      </c>
      <c r="Q192" s="18">
        <f t="shared" si="20"/>
        <v>1421.2836499798964</v>
      </c>
      <c r="R192" s="18">
        <f t="shared" si="21"/>
        <v>0</v>
      </c>
      <c r="S192" t="s">
        <v>370</v>
      </c>
    </row>
    <row r="193" spans="1:19" x14ac:dyDescent="0.3">
      <c r="A193" s="3" t="str">
        <f t="shared" si="22"/>
        <v>2012-64-3</v>
      </c>
      <c r="B193">
        <v>2012</v>
      </c>
      <c r="C193">
        <v>64</v>
      </c>
      <c r="D193">
        <v>3</v>
      </c>
      <c r="E193">
        <v>4</v>
      </c>
      <c r="F193">
        <v>1141.3602940000001</v>
      </c>
      <c r="G193">
        <v>0</v>
      </c>
      <c r="H193">
        <v>0</v>
      </c>
      <c r="I193">
        <v>0</v>
      </c>
      <c r="J193">
        <f t="shared" si="23"/>
        <v>2012</v>
      </c>
      <c r="K193" t="str">
        <f>VLOOKUP(C193,LU!$C$2:$D$79,2,FALSE)</f>
        <v>A 12 Sport</v>
      </c>
      <c r="L193" s="9">
        <f>VLOOKUP($A193,NonRetention.txt!$H$8:$N$231,5,FALSE)</f>
        <v>0.95575818483649222</v>
      </c>
      <c r="M193" s="9">
        <f>VLOOKUP($A193,NonRetention.txt!$H$8:$N$231,6,FALSE)</f>
        <v>0.95722734772489126</v>
      </c>
      <c r="N193" s="16">
        <f>VLOOKUP($A193,NonRetention.txt!$H$8:$P$231,8,FALSE)</f>
        <v>335.22527968829928</v>
      </c>
      <c r="O193" s="16">
        <f>VLOOKUP($A193,NonRetention.txt!$H$8:$P$231,9,FALSE)</f>
        <v>806.13502031170106</v>
      </c>
      <c r="P193" s="17">
        <f t="shared" si="24"/>
        <v>-6.0000002122251317E-6</v>
      </c>
      <c r="Q193" s="18">
        <f t="shared" si="20"/>
        <v>1090.8644428378852</v>
      </c>
      <c r="R193" s="18">
        <f t="shared" si="21"/>
        <v>0</v>
      </c>
      <c r="S193" t="s">
        <v>371</v>
      </c>
    </row>
    <row r="194" spans="1:19" x14ac:dyDescent="0.3">
      <c r="A194" s="3" t="str">
        <f t="shared" si="22"/>
        <v>2013-64-1</v>
      </c>
      <c r="B194">
        <v>2013</v>
      </c>
      <c r="C194">
        <v>64</v>
      </c>
      <c r="D194">
        <v>1</v>
      </c>
      <c r="E194">
        <v>4</v>
      </c>
      <c r="F194">
        <v>110.14905149051491</v>
      </c>
      <c r="G194">
        <v>0</v>
      </c>
      <c r="H194">
        <v>0</v>
      </c>
      <c r="I194">
        <v>0</v>
      </c>
      <c r="J194">
        <f t="shared" si="23"/>
        <v>2013</v>
      </c>
      <c r="K194" t="str">
        <f>VLOOKUP(C194,LU!$C$2:$D$79,2,FALSE)</f>
        <v>A 12 Sport</v>
      </c>
      <c r="L194" s="9">
        <f>VLOOKUP($A194,NonRetention.txt!$H$8:$N$231,5,FALSE)</f>
        <v>0.94700453826332098</v>
      </c>
      <c r="M194" s="9">
        <f>VLOOKUP($A194,NonRetention.txt!$H$8:$N$231,6,FALSE)</f>
        <v>0.94522971659526689</v>
      </c>
      <c r="N194" s="16">
        <f>VLOOKUP($A194,NonRetention.txt!$H$8:$P$231,8,FALSE)</f>
        <v>78.119817536492519</v>
      </c>
      <c r="O194" s="16">
        <f>VLOOKUP($A194,NonRetention.txt!$H$8:$P$231,9,FALSE)</f>
        <v>32.029282463507521</v>
      </c>
      <c r="P194" s="17">
        <f t="shared" si="24"/>
        <v>-4.8509485125691754E-5</v>
      </c>
      <c r="Q194" s="18">
        <f t="shared" si="20"/>
        <v>104.31165164691784</v>
      </c>
      <c r="R194" s="18">
        <f t="shared" si="21"/>
        <v>0</v>
      </c>
      <c r="S194" t="s">
        <v>372</v>
      </c>
    </row>
    <row r="195" spans="1:19" x14ac:dyDescent="0.3">
      <c r="A195" s="3" t="str">
        <f t="shared" si="22"/>
        <v>2013-64-3</v>
      </c>
      <c r="B195">
        <v>2013</v>
      </c>
      <c r="C195">
        <v>64</v>
      </c>
      <c r="D195">
        <v>3</v>
      </c>
      <c r="E195">
        <v>4</v>
      </c>
      <c r="F195">
        <v>54.537234040000001</v>
      </c>
      <c r="G195">
        <v>0</v>
      </c>
      <c r="H195">
        <v>0</v>
      </c>
      <c r="I195">
        <v>0</v>
      </c>
      <c r="J195">
        <f t="shared" si="23"/>
        <v>2013</v>
      </c>
      <c r="K195" t="str">
        <f>VLOOKUP(C195,LU!$C$2:$D$79,2,FALSE)</f>
        <v>A 12 Sport</v>
      </c>
      <c r="L195" s="9">
        <f>VLOOKUP($A195,NonRetention.txt!$H$8:$N$231,5,FALSE)</f>
        <v>0.95087866564489609</v>
      </c>
      <c r="M195" s="9">
        <f>VLOOKUP($A195,NonRetention.txt!$H$8:$N$231,6,FALSE)</f>
        <v>0.94472863715656719</v>
      </c>
      <c r="N195" s="16">
        <f>VLOOKUP($A195,NonRetention.txt!$H$8:$P$231,8,FALSE)</f>
        <v>25.233282635403629</v>
      </c>
      <c r="O195" s="16">
        <f>VLOOKUP($A195,NonRetention.txt!$H$8:$P$231,9,FALSE)</f>
        <v>29.303917364596355</v>
      </c>
      <c r="P195" s="17">
        <f t="shared" si="24"/>
        <v>3.404000001694385E-5</v>
      </c>
      <c r="Q195" s="18">
        <f t="shared" si="20"/>
        <v>51.858292331918605</v>
      </c>
      <c r="R195" s="18">
        <f t="shared" si="21"/>
        <v>0</v>
      </c>
      <c r="S195" t="s">
        <v>373</v>
      </c>
    </row>
  </sheetData>
  <sortState xmlns:xlrd2="http://schemas.microsoft.com/office/spreadsheetml/2017/richdata2" ref="A4:S195">
    <sortCondition ref="C4:C195"/>
    <sortCondition ref="B4:B195"/>
    <sortCondition ref="D4:D195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9FDA-1C9E-4C71-B31D-EDE35B74E969}">
  <sheetPr>
    <tabColor rgb="FFFFC000"/>
  </sheetPr>
  <dimension ref="A1:P231"/>
  <sheetViews>
    <sheetView workbookViewId="0"/>
  </sheetViews>
  <sheetFormatPr defaultRowHeight="14.4" x14ac:dyDescent="0.3"/>
  <sheetData>
    <row r="1" spans="1:16" x14ac:dyDescent="0.3">
      <c r="A1" s="5" t="s">
        <v>175</v>
      </c>
    </row>
    <row r="2" spans="1:16" x14ac:dyDescent="0.3">
      <c r="A2" t="s">
        <v>174</v>
      </c>
    </row>
    <row r="3" spans="1:16" x14ac:dyDescent="0.3">
      <c r="A3" t="s">
        <v>181</v>
      </c>
    </row>
    <row r="5" spans="1:16" x14ac:dyDescent="0.3">
      <c r="A5" t="s">
        <v>38</v>
      </c>
      <c r="D5" t="s">
        <v>173</v>
      </c>
      <c r="E5" t="s">
        <v>172</v>
      </c>
      <c r="L5" s="6"/>
      <c r="M5" s="6"/>
      <c r="N5" s="6"/>
    </row>
    <row r="6" spans="1:16" x14ac:dyDescent="0.3">
      <c r="D6">
        <v>1</v>
      </c>
      <c r="E6">
        <v>1</v>
      </c>
      <c r="F6">
        <v>2</v>
      </c>
      <c r="G6">
        <v>2</v>
      </c>
      <c r="L6" s="6"/>
      <c r="M6" s="6"/>
      <c r="N6" s="6"/>
    </row>
    <row r="7" spans="1:16" x14ac:dyDescent="0.3">
      <c r="A7" t="s">
        <v>34</v>
      </c>
      <c r="B7" t="s">
        <v>39</v>
      </c>
      <c r="C7" t="s">
        <v>40</v>
      </c>
      <c r="D7" t="s">
        <v>41</v>
      </c>
      <c r="E7" t="s">
        <v>171</v>
      </c>
      <c r="F7" t="s">
        <v>41</v>
      </c>
      <c r="G7" t="s">
        <v>171</v>
      </c>
      <c r="H7" t="s">
        <v>36</v>
      </c>
      <c r="I7" s="5" t="s">
        <v>34</v>
      </c>
      <c r="J7" s="5" t="s">
        <v>39</v>
      </c>
      <c r="K7" s="5" t="s">
        <v>40</v>
      </c>
      <c r="L7" s="1" t="s">
        <v>170</v>
      </c>
      <c r="M7" s="1" t="s">
        <v>169</v>
      </c>
      <c r="N7" s="1" t="s">
        <v>44</v>
      </c>
      <c r="O7" s="1" t="s">
        <v>170</v>
      </c>
      <c r="P7" s="1" t="s">
        <v>179</v>
      </c>
    </row>
    <row r="8" spans="1:16" x14ac:dyDescent="0.3">
      <c r="A8">
        <v>2007</v>
      </c>
      <c r="B8">
        <v>1</v>
      </c>
      <c r="C8">
        <v>3</v>
      </c>
      <c r="D8" s="7">
        <v>1310.2897532131019</v>
      </c>
      <c r="E8" s="7">
        <v>38435.710246786912</v>
      </c>
      <c r="F8" s="7">
        <v>1958.1429249437081</v>
      </c>
      <c r="G8" s="7">
        <v>24363.857075056276</v>
      </c>
      <c r="H8" s="7" t="str">
        <f>I8&amp;"-"&amp;J8&amp;"-"&amp;K8</f>
        <v>2007-1-3</v>
      </c>
      <c r="I8" s="7">
        <v>2007</v>
      </c>
      <c r="J8" s="7">
        <v>1</v>
      </c>
      <c r="K8" s="7">
        <v>3</v>
      </c>
      <c r="L8" s="14">
        <v>3.2966581623637636E-2</v>
      </c>
      <c r="M8" s="14">
        <v>7.4391874665439908E-2</v>
      </c>
      <c r="N8" s="14">
        <v>4.9470737394151629E-2</v>
      </c>
      <c r="O8" s="7">
        <f>SUM(D8:E8)</f>
        <v>39746.000000000015</v>
      </c>
      <c r="P8" s="7">
        <f>SUM(F8:G8)</f>
        <v>26321.999999999985</v>
      </c>
    </row>
    <row r="9" spans="1:16" x14ac:dyDescent="0.3">
      <c r="A9">
        <v>2007</v>
      </c>
      <c r="B9">
        <v>2</v>
      </c>
      <c r="C9">
        <v>3</v>
      </c>
      <c r="D9" s="7">
        <v>284.34637995070102</v>
      </c>
      <c r="E9" s="7">
        <v>7478.6536200492965</v>
      </c>
      <c r="F9" s="7"/>
      <c r="G9" s="7"/>
      <c r="H9" s="7" t="str">
        <f t="shared" ref="H9:H72" si="0">I9&amp;"-"&amp;J9&amp;"-"&amp;K9</f>
        <v>2007-2-3</v>
      </c>
      <c r="I9" s="7">
        <v>2007</v>
      </c>
      <c r="J9" s="7">
        <v>2</v>
      </c>
      <c r="K9" s="7">
        <v>3</v>
      </c>
      <c r="L9" s="14">
        <v>3.6628414266482175E-2</v>
      </c>
      <c r="M9" s="14" t="e">
        <v>#DIV/0!</v>
      </c>
      <c r="N9" s="14">
        <v>3.6628414266482175E-2</v>
      </c>
      <c r="O9" s="7">
        <f t="shared" ref="O9:O72" si="1">SUM(D9:E9)</f>
        <v>7762.9999999999973</v>
      </c>
      <c r="P9" s="7">
        <f t="shared" ref="P9:P72" si="2">SUM(F9:G9)</f>
        <v>0</v>
      </c>
    </row>
    <row r="10" spans="1:16" x14ac:dyDescent="0.3">
      <c r="A10">
        <v>2007</v>
      </c>
      <c r="B10">
        <v>4</v>
      </c>
      <c r="C10">
        <v>3</v>
      </c>
      <c r="D10" s="7">
        <v>2034.364800447544</v>
      </c>
      <c r="E10" s="7">
        <v>12805.635199552458</v>
      </c>
      <c r="F10" s="7"/>
      <c r="G10" s="7"/>
      <c r="H10" s="7" t="str">
        <f t="shared" si="0"/>
        <v>2007-4-3</v>
      </c>
      <c r="I10" s="7">
        <v>2007</v>
      </c>
      <c r="J10" s="7">
        <v>4</v>
      </c>
      <c r="K10" s="7">
        <v>3</v>
      </c>
      <c r="L10" s="14">
        <v>0.13708657684956493</v>
      </c>
      <c r="M10" s="14" t="e">
        <v>#DIV/0!</v>
      </c>
      <c r="N10" s="14">
        <v>0.13708657684956493</v>
      </c>
      <c r="O10" s="7">
        <f t="shared" si="1"/>
        <v>14840.000000000002</v>
      </c>
      <c r="P10" s="7">
        <f t="shared" si="2"/>
        <v>0</v>
      </c>
    </row>
    <row r="11" spans="1:16" x14ac:dyDescent="0.3">
      <c r="A11">
        <v>2007</v>
      </c>
      <c r="B11">
        <v>6</v>
      </c>
      <c r="C11">
        <v>3</v>
      </c>
      <c r="D11" s="7">
        <v>4.5080416129154077</v>
      </c>
      <c r="E11" s="7">
        <v>32.491958387084587</v>
      </c>
      <c r="F11" s="7"/>
      <c r="G11" s="7"/>
      <c r="H11" s="7" t="str">
        <f t="shared" si="0"/>
        <v>2007-6-3</v>
      </c>
      <c r="I11" s="7">
        <v>2007</v>
      </c>
      <c r="J11" s="7">
        <v>6</v>
      </c>
      <c r="K11" s="7">
        <v>3</v>
      </c>
      <c r="L11" s="14">
        <v>0.12183896251122726</v>
      </c>
      <c r="M11" s="14" t="e">
        <v>#DIV/0!</v>
      </c>
      <c r="N11" s="14">
        <v>0.12183896251122726</v>
      </c>
      <c r="O11" s="7">
        <f t="shared" si="1"/>
        <v>36.999999999999993</v>
      </c>
      <c r="P11" s="7">
        <f t="shared" si="2"/>
        <v>0</v>
      </c>
    </row>
    <row r="12" spans="1:16" x14ac:dyDescent="0.3">
      <c r="A12">
        <v>2007</v>
      </c>
      <c r="B12">
        <v>7</v>
      </c>
      <c r="C12">
        <v>3</v>
      </c>
      <c r="D12" s="7">
        <v>54.468394505222882</v>
      </c>
      <c r="E12" s="7">
        <v>199.53160549477712</v>
      </c>
      <c r="F12" s="7"/>
      <c r="G12" s="7"/>
      <c r="H12" s="7" t="str">
        <f t="shared" si="0"/>
        <v>2007-7-3</v>
      </c>
      <c r="I12" s="7">
        <v>2007</v>
      </c>
      <c r="J12" s="7">
        <v>7</v>
      </c>
      <c r="K12" s="7">
        <v>3</v>
      </c>
      <c r="L12" s="14">
        <v>0.21444249805205859</v>
      </c>
      <c r="M12" s="14" t="e">
        <v>#DIV/0!</v>
      </c>
      <c r="N12" s="14">
        <v>0.21444249805205859</v>
      </c>
      <c r="O12" s="7">
        <f t="shared" si="1"/>
        <v>254</v>
      </c>
      <c r="P12" s="7">
        <f t="shared" si="2"/>
        <v>0</v>
      </c>
    </row>
    <row r="13" spans="1:16" x14ac:dyDescent="0.3">
      <c r="A13">
        <v>2007</v>
      </c>
      <c r="B13">
        <v>8</v>
      </c>
      <c r="C13">
        <v>3</v>
      </c>
      <c r="D13" s="7">
        <v>925.06100516696802</v>
      </c>
      <c r="E13" s="7">
        <v>34601.938994833079</v>
      </c>
      <c r="F13" s="7"/>
      <c r="G13" s="7"/>
      <c r="H13" s="7" t="str">
        <f t="shared" si="0"/>
        <v>2007-8-3</v>
      </c>
      <c r="I13" s="7">
        <v>2007</v>
      </c>
      <c r="J13" s="7">
        <v>8</v>
      </c>
      <c r="K13" s="7">
        <v>3</v>
      </c>
      <c r="L13" s="14">
        <v>2.6038252742054405E-2</v>
      </c>
      <c r="M13" s="14" t="e">
        <v>#DIV/0!</v>
      </c>
      <c r="N13" s="14">
        <v>2.6038252742054405E-2</v>
      </c>
      <c r="O13" s="7">
        <f t="shared" si="1"/>
        <v>35527.000000000044</v>
      </c>
      <c r="P13" s="7">
        <f t="shared" si="2"/>
        <v>0</v>
      </c>
    </row>
    <row r="14" spans="1:16" x14ac:dyDescent="0.3">
      <c r="A14">
        <v>2007</v>
      </c>
      <c r="B14">
        <v>9</v>
      </c>
      <c r="C14">
        <v>3</v>
      </c>
      <c r="D14" s="7">
        <v>139.90882571321845</v>
      </c>
      <c r="E14" s="7">
        <v>3378.0911742867829</v>
      </c>
      <c r="F14" s="7">
        <v>39.639740396013828</v>
      </c>
      <c r="G14" s="7">
        <v>354.36025960398598</v>
      </c>
      <c r="H14" s="7" t="str">
        <f t="shared" si="0"/>
        <v>2007-9-3</v>
      </c>
      <c r="I14" s="7">
        <v>2007</v>
      </c>
      <c r="J14" s="7">
        <v>9</v>
      </c>
      <c r="K14" s="7">
        <v>3</v>
      </c>
      <c r="L14" s="14">
        <v>3.9769421749067196E-2</v>
      </c>
      <c r="M14" s="14">
        <v>0.10060847816247169</v>
      </c>
      <c r="N14" s="14">
        <v>4.589687272730885E-2</v>
      </c>
      <c r="O14" s="7">
        <f t="shared" si="1"/>
        <v>3518.0000000000014</v>
      </c>
      <c r="P14" s="7">
        <f t="shared" si="2"/>
        <v>393.99999999999983</v>
      </c>
    </row>
    <row r="15" spans="1:16" x14ac:dyDescent="0.3">
      <c r="A15">
        <v>2007</v>
      </c>
      <c r="B15">
        <v>11</v>
      </c>
      <c r="C15">
        <v>3</v>
      </c>
      <c r="D15" s="7">
        <v>8838.6732962089845</v>
      </c>
      <c r="E15" s="7">
        <v>26688.326703791005</v>
      </c>
      <c r="F15" s="7"/>
      <c r="G15" s="7"/>
      <c r="H15" s="7" t="str">
        <f t="shared" si="0"/>
        <v>2007-11-3</v>
      </c>
      <c r="I15" s="7">
        <v>2007</v>
      </c>
      <c r="J15" s="7">
        <v>11</v>
      </c>
      <c r="K15" s="7">
        <v>3</v>
      </c>
      <c r="L15" s="14">
        <v>0.24878749391192581</v>
      </c>
      <c r="M15" s="14" t="e">
        <v>#DIV/0!</v>
      </c>
      <c r="N15" s="14">
        <v>0.24878749391192581</v>
      </c>
      <c r="O15" s="7">
        <f t="shared" si="1"/>
        <v>35526.999999999985</v>
      </c>
      <c r="P15" s="7">
        <f t="shared" si="2"/>
        <v>0</v>
      </c>
    </row>
    <row r="16" spans="1:16" x14ac:dyDescent="0.3">
      <c r="A16">
        <v>2007</v>
      </c>
      <c r="B16">
        <v>13</v>
      </c>
      <c r="C16">
        <v>3</v>
      </c>
      <c r="D16" s="7">
        <v>90.678392334105581</v>
      </c>
      <c r="E16" s="7">
        <v>1683.3216076658955</v>
      </c>
      <c r="F16" s="7"/>
      <c r="G16" s="7"/>
      <c r="H16" s="7" t="str">
        <f t="shared" si="0"/>
        <v>2007-13-3</v>
      </c>
      <c r="I16" s="7">
        <v>2007</v>
      </c>
      <c r="J16" s="7">
        <v>13</v>
      </c>
      <c r="K16" s="7">
        <v>3</v>
      </c>
      <c r="L16" s="14">
        <v>5.1115215520916302E-2</v>
      </c>
      <c r="M16" s="14" t="e">
        <v>#DIV/0!</v>
      </c>
      <c r="N16" s="14">
        <v>5.1115215520916302E-2</v>
      </c>
      <c r="O16" s="7">
        <f t="shared" si="1"/>
        <v>1774.0000000000011</v>
      </c>
      <c r="P16" s="7">
        <f t="shared" si="2"/>
        <v>0</v>
      </c>
    </row>
    <row r="17" spans="1:16" x14ac:dyDescent="0.3">
      <c r="A17">
        <v>2007</v>
      </c>
      <c r="B17">
        <v>14</v>
      </c>
      <c r="C17">
        <v>3</v>
      </c>
      <c r="D17" s="7">
        <v>347.17682486468431</v>
      </c>
      <c r="E17" s="7">
        <v>1475.8231751353155</v>
      </c>
      <c r="F17" s="7"/>
      <c r="G17" s="7"/>
      <c r="H17" s="7" t="str">
        <f t="shared" si="0"/>
        <v>2007-14-3</v>
      </c>
      <c r="I17" s="7">
        <v>2007</v>
      </c>
      <c r="J17" s="7">
        <v>14</v>
      </c>
      <c r="K17" s="7">
        <v>3</v>
      </c>
      <c r="L17" s="14">
        <v>0.19044258083636004</v>
      </c>
      <c r="M17" s="14" t="e">
        <v>#DIV/0!</v>
      </c>
      <c r="N17" s="14">
        <v>0.19044258083636004</v>
      </c>
      <c r="O17" s="7">
        <f t="shared" si="1"/>
        <v>1822.9999999999998</v>
      </c>
      <c r="P17" s="7">
        <f t="shared" si="2"/>
        <v>0</v>
      </c>
    </row>
    <row r="18" spans="1:16" x14ac:dyDescent="0.3">
      <c r="A18">
        <v>2007</v>
      </c>
      <c r="B18">
        <v>15</v>
      </c>
      <c r="C18">
        <v>3</v>
      </c>
      <c r="D18" s="7">
        <v>979.58858911088817</v>
      </c>
      <c r="E18" s="7">
        <v>3589.4114108891108</v>
      </c>
      <c r="F18" s="7"/>
      <c r="G18" s="7"/>
      <c r="H18" s="7" t="str">
        <f t="shared" si="0"/>
        <v>2007-15-3</v>
      </c>
      <c r="I18" s="7">
        <v>2007</v>
      </c>
      <c r="J18" s="7">
        <v>15</v>
      </c>
      <c r="K18" s="7">
        <v>3</v>
      </c>
      <c r="L18" s="14">
        <v>0.2143989032853772</v>
      </c>
      <c r="M18" s="14" t="e">
        <v>#DIV/0!</v>
      </c>
      <c r="N18" s="14">
        <v>0.2143989032853772</v>
      </c>
      <c r="O18" s="7">
        <f t="shared" si="1"/>
        <v>4568.9999999999991</v>
      </c>
      <c r="P18" s="7">
        <f t="shared" si="2"/>
        <v>0</v>
      </c>
    </row>
    <row r="19" spans="1:16" x14ac:dyDescent="0.3">
      <c r="A19">
        <v>2007</v>
      </c>
      <c r="B19">
        <v>36</v>
      </c>
      <c r="C19">
        <v>4</v>
      </c>
      <c r="D19" s="7">
        <v>17.621987424037115</v>
      </c>
      <c r="E19" s="7">
        <v>8.286407482912729</v>
      </c>
      <c r="F19" s="7">
        <v>3.6318475138939976</v>
      </c>
      <c r="G19" s="7">
        <v>1.459757579156181</v>
      </c>
      <c r="H19" s="7" t="str">
        <f t="shared" si="0"/>
        <v>2007-36-4</v>
      </c>
      <c r="I19" s="7">
        <v>2007</v>
      </c>
      <c r="J19" s="7">
        <v>36</v>
      </c>
      <c r="K19" s="7">
        <v>4</v>
      </c>
      <c r="L19" s="14">
        <v>0.68016515447315784</v>
      </c>
      <c r="M19" s="14">
        <v>0.71330110005022052</v>
      </c>
      <c r="N19" s="14">
        <v>0.68560757864293864</v>
      </c>
      <c r="O19" s="7">
        <f t="shared" si="1"/>
        <v>25.908394906949844</v>
      </c>
      <c r="P19" s="7">
        <f t="shared" si="2"/>
        <v>5.0916050930501786</v>
      </c>
    </row>
    <row r="20" spans="1:16" x14ac:dyDescent="0.3">
      <c r="A20">
        <v>2007</v>
      </c>
      <c r="B20">
        <v>37</v>
      </c>
      <c r="C20">
        <v>1</v>
      </c>
      <c r="D20" s="7">
        <v>2.566982099701653</v>
      </c>
      <c r="E20" s="7">
        <v>41.933017900298395</v>
      </c>
      <c r="F20" s="7"/>
      <c r="G20" s="7"/>
      <c r="H20" s="7" t="str">
        <f t="shared" si="0"/>
        <v>2007-37-1</v>
      </c>
      <c r="I20" s="7">
        <v>2007</v>
      </c>
      <c r="J20" s="7">
        <v>37</v>
      </c>
      <c r="K20" s="7">
        <v>1</v>
      </c>
      <c r="L20" s="14">
        <v>5.7684991004531463E-2</v>
      </c>
      <c r="M20" s="14" t="e">
        <v>#DIV/0!</v>
      </c>
      <c r="N20" s="14">
        <v>5.7684991004531463E-2</v>
      </c>
      <c r="O20" s="7">
        <f t="shared" si="1"/>
        <v>44.50000000000005</v>
      </c>
      <c r="P20" s="7">
        <f t="shared" si="2"/>
        <v>0</v>
      </c>
    </row>
    <row r="21" spans="1:16" x14ac:dyDescent="0.3">
      <c r="A21">
        <v>2007</v>
      </c>
      <c r="B21">
        <v>37</v>
      </c>
      <c r="C21">
        <v>3</v>
      </c>
      <c r="D21" s="7">
        <v>26.468431747538716</v>
      </c>
      <c r="E21" s="7">
        <v>433.53156825246083</v>
      </c>
      <c r="F21" s="7"/>
      <c r="G21" s="7"/>
      <c r="H21" s="7" t="str">
        <f t="shared" si="0"/>
        <v>2007-37-3</v>
      </c>
      <c r="I21" s="7">
        <v>2007</v>
      </c>
      <c r="J21" s="7">
        <v>37</v>
      </c>
      <c r="K21" s="7">
        <v>3</v>
      </c>
      <c r="L21" s="14">
        <v>5.754006901638857E-2</v>
      </c>
      <c r="M21" s="14" t="e">
        <v>#DIV/0!</v>
      </c>
      <c r="N21" s="14">
        <v>5.754006901638857E-2</v>
      </c>
      <c r="O21" s="7">
        <f t="shared" si="1"/>
        <v>459.99999999999955</v>
      </c>
      <c r="P21" s="7">
        <f t="shared" si="2"/>
        <v>0</v>
      </c>
    </row>
    <row r="22" spans="1:16" x14ac:dyDescent="0.3">
      <c r="A22">
        <v>2007</v>
      </c>
      <c r="B22">
        <v>37</v>
      </c>
      <c r="C22">
        <v>4</v>
      </c>
      <c r="D22" s="7">
        <v>1.1102862630318693</v>
      </c>
      <c r="E22" s="7">
        <v>13.889713736968131</v>
      </c>
      <c r="F22" s="7"/>
      <c r="G22" s="7"/>
      <c r="H22" s="7" t="str">
        <f t="shared" si="0"/>
        <v>2007-37-4</v>
      </c>
      <c r="I22" s="7">
        <v>2007</v>
      </c>
      <c r="J22" s="7">
        <v>37</v>
      </c>
      <c r="K22" s="7">
        <v>4</v>
      </c>
      <c r="L22" s="14">
        <v>7.4019084202124621E-2</v>
      </c>
      <c r="M22" s="14" t="e">
        <v>#DIV/0!</v>
      </c>
      <c r="N22" s="14">
        <v>7.4019084202124621E-2</v>
      </c>
      <c r="O22" s="7">
        <f t="shared" si="1"/>
        <v>15</v>
      </c>
      <c r="P22" s="7">
        <f t="shared" si="2"/>
        <v>0</v>
      </c>
    </row>
    <row r="23" spans="1:16" x14ac:dyDescent="0.3">
      <c r="A23">
        <v>2007</v>
      </c>
      <c r="B23">
        <v>42</v>
      </c>
      <c r="C23">
        <v>1</v>
      </c>
      <c r="D23" s="7">
        <v>46.332513437544414</v>
      </c>
      <c r="E23" s="7">
        <v>39.979166490895281</v>
      </c>
      <c r="F23" s="7">
        <v>96.763908858361447</v>
      </c>
      <c r="G23" s="7">
        <v>56.067311213198906</v>
      </c>
      <c r="H23" s="7" t="str">
        <f t="shared" si="0"/>
        <v>2007-42-1</v>
      </c>
      <c r="I23" s="7">
        <v>2007</v>
      </c>
      <c r="J23" s="7">
        <v>42</v>
      </c>
      <c r="K23" s="7">
        <v>1</v>
      </c>
      <c r="L23" s="14">
        <v>0.53680467667827014</v>
      </c>
      <c r="M23" s="14">
        <v>0.63314229130051802</v>
      </c>
      <c r="N23" s="14">
        <v>0.59837202900820308</v>
      </c>
      <c r="O23" s="7">
        <f t="shared" si="1"/>
        <v>86.311679928439702</v>
      </c>
      <c r="P23" s="7">
        <f t="shared" si="2"/>
        <v>152.83122007156035</v>
      </c>
    </row>
    <row r="24" spans="1:16" x14ac:dyDescent="0.3">
      <c r="A24">
        <v>2007</v>
      </c>
      <c r="B24">
        <v>42</v>
      </c>
      <c r="C24">
        <v>3</v>
      </c>
      <c r="D24" s="7">
        <v>4163.5634327125545</v>
      </c>
      <c r="E24" s="7">
        <v>2932.3075728814429</v>
      </c>
      <c r="F24" s="7">
        <v>4022.46538066634</v>
      </c>
      <c r="G24" s="7">
        <v>1690.6299137396616</v>
      </c>
      <c r="H24" s="7" t="str">
        <f t="shared" si="0"/>
        <v>2007-42-3</v>
      </c>
      <c r="I24" s="7">
        <v>2007</v>
      </c>
      <c r="J24" s="7">
        <v>42</v>
      </c>
      <c r="K24" s="7">
        <v>3</v>
      </c>
      <c r="L24" s="14">
        <v>0.58675861348525482</v>
      </c>
      <c r="M24" s="14">
        <v>0.70407811761952432</v>
      </c>
      <c r="N24" s="14">
        <v>0.63908582641667933</v>
      </c>
      <c r="O24" s="7">
        <f t="shared" si="1"/>
        <v>7095.8710055939973</v>
      </c>
      <c r="P24" s="7">
        <f t="shared" si="2"/>
        <v>5713.0952944060018</v>
      </c>
    </row>
    <row r="25" spans="1:16" x14ac:dyDescent="0.3">
      <c r="A25">
        <v>2007</v>
      </c>
      <c r="B25">
        <v>45</v>
      </c>
      <c r="C25">
        <v>1</v>
      </c>
      <c r="D25" s="7">
        <v>749.39517092242227</v>
      </c>
      <c r="E25" s="7">
        <v>310.39891230692547</v>
      </c>
      <c r="F25" s="7">
        <v>2438.8820938194594</v>
      </c>
      <c r="G25" s="7">
        <v>473.91142295119414</v>
      </c>
      <c r="H25" s="7" t="str">
        <f t="shared" si="0"/>
        <v>2007-45-1</v>
      </c>
      <c r="I25" s="7">
        <v>2007</v>
      </c>
      <c r="J25" s="7">
        <v>45</v>
      </c>
      <c r="K25" s="7">
        <v>1</v>
      </c>
      <c r="L25" s="14">
        <v>0.70711394107703018</v>
      </c>
      <c r="M25" s="14">
        <v>0.8373000282297357</v>
      </c>
      <c r="N25" s="14">
        <v>0.80256940457194204</v>
      </c>
      <c r="O25" s="7">
        <f t="shared" si="1"/>
        <v>1059.7940832293477</v>
      </c>
      <c r="P25" s="7">
        <f t="shared" si="2"/>
        <v>2912.7935167706537</v>
      </c>
    </row>
    <row r="26" spans="1:16" x14ac:dyDescent="0.3">
      <c r="A26">
        <v>2007</v>
      </c>
      <c r="B26">
        <v>45</v>
      </c>
      <c r="C26">
        <v>3</v>
      </c>
      <c r="D26" s="7">
        <v>1689.2055449531435</v>
      </c>
      <c r="E26" s="7">
        <v>689.13519837710919</v>
      </c>
      <c r="F26" s="7">
        <v>1005.3711699989275</v>
      </c>
      <c r="G26" s="7">
        <v>303.02358667081808</v>
      </c>
      <c r="H26" s="7" t="str">
        <f t="shared" si="0"/>
        <v>2007-45-3</v>
      </c>
      <c r="I26" s="7">
        <v>2007</v>
      </c>
      <c r="J26" s="7">
        <v>45</v>
      </c>
      <c r="K26" s="7">
        <v>3</v>
      </c>
      <c r="L26" s="14">
        <v>0.71024538838276252</v>
      </c>
      <c r="M26" s="14">
        <v>0.76840048836476271</v>
      </c>
      <c r="N26" s="14">
        <v>0.73088419685981598</v>
      </c>
      <c r="O26" s="7">
        <f t="shared" si="1"/>
        <v>2378.3407433302527</v>
      </c>
      <c r="P26" s="7">
        <f t="shared" si="2"/>
        <v>1308.3947566697457</v>
      </c>
    </row>
    <row r="27" spans="1:16" x14ac:dyDescent="0.3">
      <c r="A27">
        <v>2007</v>
      </c>
      <c r="B27">
        <v>45</v>
      </c>
      <c r="C27">
        <v>4</v>
      </c>
      <c r="D27" s="7">
        <v>131.12175576913523</v>
      </c>
      <c r="E27" s="7">
        <v>35.414718560506373</v>
      </c>
      <c r="F27" s="7">
        <v>331.13565011392194</v>
      </c>
      <c r="G27" s="7">
        <v>64.327875556436638</v>
      </c>
      <c r="H27" s="7" t="str">
        <f t="shared" si="0"/>
        <v>2007-45-4</v>
      </c>
      <c r="I27" s="7">
        <v>2007</v>
      </c>
      <c r="J27" s="7">
        <v>45</v>
      </c>
      <c r="K27" s="7">
        <v>4</v>
      </c>
      <c r="L27" s="14">
        <v>0.78734557277580752</v>
      </c>
      <c r="M27" s="14">
        <v>0.83733550281939884</v>
      </c>
      <c r="N27" s="14">
        <v>0.82252207452501247</v>
      </c>
      <c r="O27" s="7">
        <f t="shared" si="1"/>
        <v>166.53647432964161</v>
      </c>
      <c r="P27" s="7">
        <f t="shared" si="2"/>
        <v>395.46352567035859</v>
      </c>
    </row>
    <row r="28" spans="1:16" x14ac:dyDescent="0.3">
      <c r="A28">
        <v>2007</v>
      </c>
      <c r="B28">
        <v>53</v>
      </c>
      <c r="C28">
        <v>1</v>
      </c>
      <c r="D28" s="7">
        <v>1445.5725118198022</v>
      </c>
      <c r="E28" s="7">
        <v>587.99701349204804</v>
      </c>
      <c r="F28" s="7">
        <v>3730.1956837946982</v>
      </c>
      <c r="G28" s="7">
        <v>740.5986908934525</v>
      </c>
      <c r="H28" s="7" t="str">
        <f t="shared" si="0"/>
        <v>2007-53-1</v>
      </c>
      <c r="I28" s="7">
        <v>2007</v>
      </c>
      <c r="J28" s="7">
        <v>53</v>
      </c>
      <c r="K28" s="7">
        <v>1</v>
      </c>
      <c r="L28" s="14">
        <v>0.71085472801728877</v>
      </c>
      <c r="M28" s="14">
        <v>0.83434740477298031</v>
      </c>
      <c r="N28" s="14">
        <v>0.7957377962223946</v>
      </c>
      <c r="O28" s="7">
        <f t="shared" si="1"/>
        <v>2033.5695253118502</v>
      </c>
      <c r="P28" s="7">
        <f t="shared" si="2"/>
        <v>4470.794374688151</v>
      </c>
    </row>
    <row r="29" spans="1:16" x14ac:dyDescent="0.3">
      <c r="A29">
        <v>2007</v>
      </c>
      <c r="B29">
        <v>53</v>
      </c>
      <c r="C29">
        <v>3</v>
      </c>
      <c r="D29" s="7">
        <v>4001.7957355978983</v>
      </c>
      <c r="E29" s="7">
        <v>1013.6018937919903</v>
      </c>
      <c r="F29" s="7">
        <v>3982.4720805366233</v>
      </c>
      <c r="G29" s="7">
        <v>543.56839007349765</v>
      </c>
      <c r="H29" s="7" t="str">
        <f t="shared" si="0"/>
        <v>2007-53-3</v>
      </c>
      <c r="I29" s="7">
        <v>2007</v>
      </c>
      <c r="J29" s="7">
        <v>53</v>
      </c>
      <c r="K29" s="7">
        <v>3</v>
      </c>
      <c r="L29" s="14">
        <v>0.79790198730159456</v>
      </c>
      <c r="M29" s="14">
        <v>0.87990200405781538</v>
      </c>
      <c r="N29" s="14">
        <v>0.83679920494736659</v>
      </c>
      <c r="O29" s="7">
        <f t="shared" si="1"/>
        <v>5015.3976293898886</v>
      </c>
      <c r="P29" s="7">
        <f t="shared" si="2"/>
        <v>4526.0404706101208</v>
      </c>
    </row>
    <row r="30" spans="1:16" x14ac:dyDescent="0.3">
      <c r="A30">
        <v>2007</v>
      </c>
      <c r="B30">
        <v>53</v>
      </c>
      <c r="C30">
        <v>4</v>
      </c>
      <c r="D30" s="7">
        <v>645.69831658552789</v>
      </c>
      <c r="E30" s="7">
        <v>217.88234386911685</v>
      </c>
      <c r="F30" s="7">
        <v>1581.3892868468984</v>
      </c>
      <c r="G30" s="7">
        <v>313.59115269845745</v>
      </c>
      <c r="H30" s="7" t="str">
        <f t="shared" si="0"/>
        <v>2007-53-4</v>
      </c>
      <c r="I30" s="7">
        <v>2007</v>
      </c>
      <c r="J30" s="7">
        <v>53</v>
      </c>
      <c r="K30" s="7">
        <v>4</v>
      </c>
      <c r="L30" s="14">
        <v>0.74769890776107761</v>
      </c>
      <c r="M30" s="14">
        <v>0.83451483395063741</v>
      </c>
      <c r="N30" s="14">
        <v>0.80733669572605304</v>
      </c>
      <c r="O30" s="7">
        <f t="shared" si="1"/>
        <v>863.58066045464477</v>
      </c>
      <c r="P30" s="7">
        <f t="shared" si="2"/>
        <v>1894.9804395453557</v>
      </c>
    </row>
    <row r="31" spans="1:16" x14ac:dyDescent="0.3">
      <c r="A31">
        <v>2007</v>
      </c>
      <c r="B31">
        <v>54</v>
      </c>
      <c r="C31">
        <v>1</v>
      </c>
      <c r="D31" s="7">
        <v>11.826996490301205</v>
      </c>
      <c r="E31" s="7">
        <v>10.19813951581131</v>
      </c>
      <c r="F31" s="7">
        <v>7.3285756067509267</v>
      </c>
      <c r="G31" s="7">
        <v>3.9909883871365337</v>
      </c>
      <c r="H31" s="7" t="str">
        <f t="shared" si="0"/>
        <v>2007-54-1</v>
      </c>
      <c r="I31" s="7">
        <v>2007</v>
      </c>
      <c r="J31" s="7">
        <v>54</v>
      </c>
      <c r="K31" s="7">
        <v>1</v>
      </c>
      <c r="L31" s="14">
        <v>0.53697722851831309</v>
      </c>
      <c r="M31" s="14">
        <v>0.6474256085047394</v>
      </c>
      <c r="N31" s="14">
        <v>0.5744712682091051</v>
      </c>
      <c r="O31" s="7">
        <f t="shared" si="1"/>
        <v>22.025136006112515</v>
      </c>
      <c r="P31" s="7">
        <f t="shared" si="2"/>
        <v>11.31956399388746</v>
      </c>
    </row>
    <row r="32" spans="1:16" x14ac:dyDescent="0.3">
      <c r="A32">
        <v>2007</v>
      </c>
      <c r="B32">
        <v>54</v>
      </c>
      <c r="C32">
        <v>3</v>
      </c>
      <c r="D32" s="7">
        <v>349.53395013690266</v>
      </c>
      <c r="E32" s="7">
        <v>226.22920507061491</v>
      </c>
      <c r="F32" s="7">
        <v>58.842673492253773</v>
      </c>
      <c r="G32" s="7">
        <v>29.187671300228409</v>
      </c>
      <c r="H32" s="7" t="str">
        <f t="shared" si="0"/>
        <v>2007-54-3</v>
      </c>
      <c r="I32" s="7">
        <v>2007</v>
      </c>
      <c r="J32" s="7">
        <v>54</v>
      </c>
      <c r="K32" s="7">
        <v>3</v>
      </c>
      <c r="L32" s="14">
        <v>0.60707939883878648</v>
      </c>
      <c r="M32" s="14">
        <v>0.66843624923844391</v>
      </c>
      <c r="N32" s="14">
        <v>0.6152163641692131</v>
      </c>
      <c r="O32" s="7">
        <f t="shared" si="1"/>
        <v>575.76315520751757</v>
      </c>
      <c r="P32" s="7">
        <f t="shared" si="2"/>
        <v>88.030344792482182</v>
      </c>
    </row>
    <row r="33" spans="1:16" x14ac:dyDescent="0.3">
      <c r="A33">
        <v>2007</v>
      </c>
      <c r="B33">
        <v>56</v>
      </c>
      <c r="C33">
        <v>1</v>
      </c>
      <c r="D33" s="7">
        <v>402.63743509262872</v>
      </c>
      <c r="E33" s="7">
        <v>191.28346987857427</v>
      </c>
      <c r="F33" s="7">
        <v>3348.8504692959168</v>
      </c>
      <c r="G33" s="7">
        <v>788.73302573287742</v>
      </c>
      <c r="H33" s="7" t="str">
        <f t="shared" si="0"/>
        <v>2007-56-1</v>
      </c>
      <c r="I33" s="7">
        <v>2007</v>
      </c>
      <c r="J33" s="7">
        <v>56</v>
      </c>
      <c r="K33" s="7">
        <v>1</v>
      </c>
      <c r="L33" s="14">
        <v>0.67793107082524928</v>
      </c>
      <c r="M33" s="14">
        <v>0.80937350830973653</v>
      </c>
      <c r="N33" s="14">
        <v>0.79287422925963003</v>
      </c>
      <c r="O33" s="7">
        <f t="shared" si="1"/>
        <v>593.92090497120296</v>
      </c>
      <c r="P33" s="7">
        <f t="shared" si="2"/>
        <v>4137.5834950287945</v>
      </c>
    </row>
    <row r="34" spans="1:16" x14ac:dyDescent="0.3">
      <c r="A34">
        <v>2007</v>
      </c>
      <c r="B34">
        <v>56</v>
      </c>
      <c r="C34">
        <v>3</v>
      </c>
      <c r="D34" s="7">
        <v>4389.3194991213768</v>
      </c>
      <c r="E34" s="7">
        <v>897.02791131646518</v>
      </c>
      <c r="F34" s="7">
        <v>8775.7912252542101</v>
      </c>
      <c r="G34" s="7">
        <v>1209.051164307934</v>
      </c>
      <c r="H34" s="7" t="str">
        <f t="shared" si="0"/>
        <v>2007-56-3</v>
      </c>
      <c r="I34" s="7">
        <v>2007</v>
      </c>
      <c r="J34" s="7">
        <v>56</v>
      </c>
      <c r="K34" s="7">
        <v>3</v>
      </c>
      <c r="L34" s="14">
        <v>0.83031234202555582</v>
      </c>
      <c r="M34" s="14">
        <v>0.87891134209871558</v>
      </c>
      <c r="N34" s="14">
        <v>0.86208808198923692</v>
      </c>
      <c r="O34" s="7">
        <f t="shared" si="1"/>
        <v>5286.347410437842</v>
      </c>
      <c r="P34" s="7">
        <f t="shared" si="2"/>
        <v>9984.8423895621436</v>
      </c>
    </row>
    <row r="35" spans="1:16" x14ac:dyDescent="0.3">
      <c r="A35">
        <v>2007</v>
      </c>
      <c r="B35">
        <v>56</v>
      </c>
      <c r="C35">
        <v>4</v>
      </c>
      <c r="D35" s="7">
        <v>101.49393127570885</v>
      </c>
      <c r="E35" s="7">
        <v>36.13652818666398</v>
      </c>
      <c r="F35" s="7">
        <v>671.54111070515034</v>
      </c>
      <c r="G35" s="7">
        <v>157.78002983247671</v>
      </c>
      <c r="H35" s="7" t="str">
        <f t="shared" si="0"/>
        <v>2007-56-4</v>
      </c>
      <c r="I35" s="7">
        <v>2007</v>
      </c>
      <c r="J35" s="7">
        <v>56</v>
      </c>
      <c r="K35" s="7">
        <v>4</v>
      </c>
      <c r="L35" s="14">
        <v>0.73743800371062895</v>
      </c>
      <c r="M35" s="14">
        <v>0.80974797081599525</v>
      </c>
      <c r="N35" s="14">
        <v>0.79945577625690811</v>
      </c>
      <c r="O35" s="7">
        <f t="shared" si="1"/>
        <v>137.63045946237281</v>
      </c>
      <c r="P35" s="7">
        <f t="shared" si="2"/>
        <v>829.32114053762712</v>
      </c>
    </row>
    <row r="36" spans="1:16" x14ac:dyDescent="0.3">
      <c r="A36">
        <v>2007</v>
      </c>
      <c r="B36">
        <v>57</v>
      </c>
      <c r="C36">
        <v>2</v>
      </c>
      <c r="D36" s="7">
        <v>17.93485221430215</v>
      </c>
      <c r="E36" s="7">
        <v>2.9727822412993175</v>
      </c>
      <c r="F36" s="7">
        <v>11.399706829311963</v>
      </c>
      <c r="G36" s="7">
        <v>1.6926587150865735</v>
      </c>
      <c r="H36" s="7" t="str">
        <f t="shared" si="0"/>
        <v>2007-57-2</v>
      </c>
      <c r="I36" s="7">
        <v>2007</v>
      </c>
      <c r="J36" s="7">
        <v>57</v>
      </c>
      <c r="K36" s="7">
        <v>2</v>
      </c>
      <c r="L36" s="14">
        <v>0.85781355381871693</v>
      </c>
      <c r="M36" s="14">
        <v>0.87071406543405261</v>
      </c>
      <c r="N36" s="14">
        <v>0.86278114834159136</v>
      </c>
      <c r="O36" s="7">
        <f t="shared" si="1"/>
        <v>20.907634455601467</v>
      </c>
      <c r="P36" s="7">
        <f t="shared" si="2"/>
        <v>13.092365544398536</v>
      </c>
    </row>
    <row r="37" spans="1:16" x14ac:dyDescent="0.3">
      <c r="A37">
        <v>2007</v>
      </c>
      <c r="B37">
        <v>57</v>
      </c>
      <c r="C37">
        <v>3</v>
      </c>
      <c r="D37" s="7">
        <v>125.5348571673245</v>
      </c>
      <c r="E37" s="7">
        <v>22.859472431358348</v>
      </c>
      <c r="F37" s="7">
        <v>91.359752312950292</v>
      </c>
      <c r="G37" s="7">
        <v>18.245918088366757</v>
      </c>
      <c r="H37" s="7" t="str">
        <f t="shared" si="0"/>
        <v>2007-57-3</v>
      </c>
      <c r="I37" s="7">
        <v>2007</v>
      </c>
      <c r="J37" s="7">
        <v>57</v>
      </c>
      <c r="K37" s="7">
        <v>3</v>
      </c>
      <c r="L37" s="14">
        <v>0.84595454224444133</v>
      </c>
      <c r="M37" s="14">
        <v>0.83353125781211856</v>
      </c>
      <c r="N37" s="14">
        <v>0.84067678093129805</v>
      </c>
      <c r="O37" s="7">
        <f t="shared" si="1"/>
        <v>148.39432959868284</v>
      </c>
      <c r="P37" s="7">
        <f t="shared" si="2"/>
        <v>109.60567040131704</v>
      </c>
    </row>
    <row r="38" spans="1:16" x14ac:dyDescent="0.3">
      <c r="A38">
        <v>2007</v>
      </c>
      <c r="B38">
        <v>64</v>
      </c>
      <c r="C38">
        <v>1</v>
      </c>
      <c r="D38" s="7">
        <v>14.894146110661451</v>
      </c>
      <c r="E38" s="7">
        <v>11.748650123951151</v>
      </c>
      <c r="F38" s="7">
        <v>17.282836107858806</v>
      </c>
      <c r="G38" s="7">
        <v>4.0064676575285851</v>
      </c>
      <c r="H38" s="7" t="str">
        <f t="shared" si="0"/>
        <v>2007-64-1</v>
      </c>
      <c r="I38" s="7">
        <v>2007</v>
      </c>
      <c r="J38" s="7">
        <v>64</v>
      </c>
      <c r="K38" s="7">
        <v>1</v>
      </c>
      <c r="L38" s="14">
        <v>0.55903089073330581</v>
      </c>
      <c r="M38" s="14">
        <v>0.8118084225918939</v>
      </c>
      <c r="N38" s="14">
        <v>0.67130341083575029</v>
      </c>
      <c r="O38" s="7">
        <f t="shared" si="1"/>
        <v>26.642796234612604</v>
      </c>
      <c r="P38" s="7">
        <f t="shared" si="2"/>
        <v>21.289303765387391</v>
      </c>
    </row>
    <row r="39" spans="1:16" x14ac:dyDescent="0.3">
      <c r="A39">
        <v>2007</v>
      </c>
      <c r="B39">
        <v>64</v>
      </c>
      <c r="C39">
        <v>3</v>
      </c>
      <c r="D39" s="7">
        <v>42.856358051081735</v>
      </c>
      <c r="E39" s="7">
        <v>116.22858323291977</v>
      </c>
      <c r="F39" s="7">
        <v>73.028323157175208</v>
      </c>
      <c r="G39" s="7">
        <v>116.81433555882298</v>
      </c>
      <c r="H39" s="7" t="str">
        <f t="shared" si="0"/>
        <v>2007-64-3</v>
      </c>
      <c r="I39" s="7">
        <v>2007</v>
      </c>
      <c r="J39" s="7">
        <v>64</v>
      </c>
      <c r="K39" s="7">
        <v>3</v>
      </c>
      <c r="L39" s="14">
        <v>0.26939292748377569</v>
      </c>
      <c r="M39" s="14">
        <v>0.38467815216612877</v>
      </c>
      <c r="N39" s="14">
        <v>0.33211669471906796</v>
      </c>
      <c r="O39" s="7">
        <f t="shared" si="1"/>
        <v>159.0849412840015</v>
      </c>
      <c r="P39" s="7">
        <f t="shared" si="2"/>
        <v>189.8426587159982</v>
      </c>
    </row>
    <row r="40" spans="1:16" x14ac:dyDescent="0.3">
      <c r="A40">
        <v>2007</v>
      </c>
      <c r="B40">
        <v>64</v>
      </c>
      <c r="C40">
        <v>4</v>
      </c>
      <c r="D40" s="7">
        <v>4.1889827032133269</v>
      </c>
      <c r="E40" s="7">
        <v>1.3726748137386726</v>
      </c>
      <c r="F40" s="7">
        <v>3.4731029681004797</v>
      </c>
      <c r="G40" s="7">
        <v>0.80293951494752047</v>
      </c>
      <c r="H40" s="7" t="str">
        <f t="shared" si="0"/>
        <v>2007-64-4</v>
      </c>
      <c r="I40" s="7">
        <v>2007</v>
      </c>
      <c r="J40" s="7">
        <v>64</v>
      </c>
      <c r="K40" s="7">
        <v>4</v>
      </c>
      <c r="L40" s="14">
        <v>0.75318961846270771</v>
      </c>
      <c r="M40" s="14">
        <v>0.81222368156286928</v>
      </c>
      <c r="N40" s="14">
        <v>0.77884929112636136</v>
      </c>
      <c r="O40" s="7">
        <f t="shared" si="1"/>
        <v>5.5616575169519997</v>
      </c>
      <c r="P40" s="7">
        <f t="shared" si="2"/>
        <v>4.2760424830480002</v>
      </c>
    </row>
    <row r="41" spans="1:16" x14ac:dyDescent="0.3">
      <c r="A41">
        <v>2008</v>
      </c>
      <c r="B41">
        <v>1</v>
      </c>
      <c r="C41">
        <v>3</v>
      </c>
      <c r="D41" s="7">
        <v>4226.4607802326009</v>
      </c>
      <c r="E41" s="7">
        <v>44632.539219767379</v>
      </c>
      <c r="F41" s="7">
        <v>4280.6264331293823</v>
      </c>
      <c r="G41" s="7">
        <v>28076.373566870639</v>
      </c>
      <c r="H41" s="7" t="str">
        <f t="shared" si="0"/>
        <v>2008-1-3</v>
      </c>
      <c r="I41" s="7">
        <v>2008</v>
      </c>
      <c r="J41" s="7">
        <v>1</v>
      </c>
      <c r="K41" s="7">
        <v>3</v>
      </c>
      <c r="L41" s="14">
        <v>8.6503219063685355E-2</v>
      </c>
      <c r="M41" s="14">
        <v>0.13229367472662421</v>
      </c>
      <c r="N41" s="14">
        <v>0.10474644421495743</v>
      </c>
      <c r="O41" s="7">
        <f t="shared" si="1"/>
        <v>48858.999999999978</v>
      </c>
      <c r="P41" s="7">
        <f t="shared" si="2"/>
        <v>32357.000000000022</v>
      </c>
    </row>
    <row r="42" spans="1:16" x14ac:dyDescent="0.3">
      <c r="A42">
        <v>2008</v>
      </c>
      <c r="B42">
        <v>2</v>
      </c>
      <c r="C42">
        <v>3</v>
      </c>
      <c r="D42" s="7">
        <v>9.2776186817063628</v>
      </c>
      <c r="E42" s="7">
        <v>85.722381318293543</v>
      </c>
      <c r="F42" s="7"/>
      <c r="G42" s="7"/>
      <c r="H42" s="7" t="str">
        <f t="shared" si="0"/>
        <v>2008-2-3</v>
      </c>
      <c r="I42" s="7">
        <v>2008</v>
      </c>
      <c r="J42" s="7">
        <v>2</v>
      </c>
      <c r="K42" s="7">
        <v>3</v>
      </c>
      <c r="L42" s="14">
        <v>9.7659144017961816E-2</v>
      </c>
      <c r="M42" s="14" t="e">
        <v>#DIV/0!</v>
      </c>
      <c r="N42" s="14">
        <v>9.7659144017961816E-2</v>
      </c>
      <c r="O42" s="7">
        <f t="shared" si="1"/>
        <v>94.999999999999901</v>
      </c>
      <c r="P42" s="7">
        <f t="shared" si="2"/>
        <v>0</v>
      </c>
    </row>
    <row r="43" spans="1:16" x14ac:dyDescent="0.3">
      <c r="A43">
        <v>2008</v>
      </c>
      <c r="B43">
        <v>4</v>
      </c>
      <c r="C43">
        <v>3</v>
      </c>
      <c r="D43" s="7">
        <v>52.527818937205232</v>
      </c>
      <c r="E43" s="7">
        <v>298.47218106279473</v>
      </c>
      <c r="F43" s="7"/>
      <c r="G43" s="7"/>
      <c r="H43" s="7" t="str">
        <f t="shared" si="0"/>
        <v>2008-4-3</v>
      </c>
      <c r="I43" s="7">
        <v>2008</v>
      </c>
      <c r="J43" s="7">
        <v>4</v>
      </c>
      <c r="K43" s="7">
        <v>3</v>
      </c>
      <c r="L43" s="14">
        <v>0.14965190580400353</v>
      </c>
      <c r="M43" s="14" t="e">
        <v>#DIV/0!</v>
      </c>
      <c r="N43" s="14">
        <v>0.14965190580400353</v>
      </c>
      <c r="O43" s="7">
        <f t="shared" si="1"/>
        <v>350.99999999999994</v>
      </c>
      <c r="P43" s="7">
        <f t="shared" si="2"/>
        <v>0</v>
      </c>
    </row>
    <row r="44" spans="1:16" x14ac:dyDescent="0.3">
      <c r="A44">
        <v>2008</v>
      </c>
      <c r="B44">
        <v>6</v>
      </c>
      <c r="C44">
        <v>3</v>
      </c>
      <c r="D44" s="7">
        <v>5.4438790030288837</v>
      </c>
      <c r="E44" s="7">
        <v>45.556120996971096</v>
      </c>
      <c r="F44" s="7"/>
      <c r="G44" s="7"/>
      <c r="H44" s="7" t="str">
        <f t="shared" si="0"/>
        <v>2008-6-3</v>
      </c>
      <c r="I44" s="7">
        <v>2008</v>
      </c>
      <c r="J44" s="7">
        <v>6</v>
      </c>
      <c r="K44" s="7">
        <v>3</v>
      </c>
      <c r="L44" s="14">
        <v>0.106742725549586</v>
      </c>
      <c r="M44" s="14" t="e">
        <v>#DIV/0!</v>
      </c>
      <c r="N44" s="14">
        <v>0.106742725549586</v>
      </c>
      <c r="O44" s="7">
        <f t="shared" si="1"/>
        <v>50.999999999999979</v>
      </c>
      <c r="P44" s="7">
        <f t="shared" si="2"/>
        <v>0</v>
      </c>
    </row>
    <row r="45" spans="1:16" x14ac:dyDescent="0.3">
      <c r="A45">
        <v>2008</v>
      </c>
      <c r="B45">
        <v>7</v>
      </c>
      <c r="C45">
        <v>3</v>
      </c>
      <c r="D45" s="7">
        <v>30.204285704479958</v>
      </c>
      <c r="E45" s="7">
        <v>141.79571429552001</v>
      </c>
      <c r="F45" s="7"/>
      <c r="G45" s="7"/>
      <c r="H45" s="7" t="str">
        <f t="shared" si="0"/>
        <v>2008-7-3</v>
      </c>
      <c r="I45" s="7">
        <v>2008</v>
      </c>
      <c r="J45" s="7">
        <v>7</v>
      </c>
      <c r="K45" s="7">
        <v>3</v>
      </c>
      <c r="L45" s="14">
        <v>0.17560631223534862</v>
      </c>
      <c r="M45" s="14" t="e">
        <v>#DIV/0!</v>
      </c>
      <c r="N45" s="14">
        <v>0.17560631223534862</v>
      </c>
      <c r="O45" s="7">
        <f t="shared" si="1"/>
        <v>171.99999999999997</v>
      </c>
      <c r="P45" s="7">
        <f t="shared" si="2"/>
        <v>0</v>
      </c>
    </row>
    <row r="46" spans="1:16" x14ac:dyDescent="0.3">
      <c r="A46">
        <v>2008</v>
      </c>
      <c r="B46">
        <v>8</v>
      </c>
      <c r="C46">
        <v>3</v>
      </c>
      <c r="D46" s="7">
        <v>516.94893547472657</v>
      </c>
      <c r="E46" s="7">
        <v>10132.051064525273</v>
      </c>
      <c r="F46" s="7"/>
      <c r="G46" s="7"/>
      <c r="H46" s="7" t="str">
        <f t="shared" si="0"/>
        <v>2008-8-3</v>
      </c>
      <c r="I46" s="7">
        <v>2008</v>
      </c>
      <c r="J46" s="7">
        <v>8</v>
      </c>
      <c r="K46" s="7">
        <v>3</v>
      </c>
      <c r="L46" s="14">
        <v>4.8544364304134335E-2</v>
      </c>
      <c r="M46" s="14" t="e">
        <v>#DIV/0!</v>
      </c>
      <c r="N46" s="14">
        <v>4.8544364304134335E-2</v>
      </c>
      <c r="O46" s="7">
        <f t="shared" si="1"/>
        <v>10649</v>
      </c>
      <c r="P46" s="7">
        <f t="shared" si="2"/>
        <v>0</v>
      </c>
    </row>
    <row r="47" spans="1:16" x14ac:dyDescent="0.3">
      <c r="A47">
        <v>2008</v>
      </c>
      <c r="B47">
        <v>9</v>
      </c>
      <c r="C47">
        <v>3</v>
      </c>
      <c r="D47" s="7">
        <v>163.35955669247201</v>
      </c>
      <c r="E47" s="7">
        <v>2243.6404433075304</v>
      </c>
      <c r="F47" s="7">
        <v>20.187895196467075</v>
      </c>
      <c r="G47" s="7">
        <v>176.81210480353289</v>
      </c>
      <c r="H47" s="7" t="str">
        <f t="shared" si="0"/>
        <v>2008-9-3</v>
      </c>
      <c r="I47" s="7">
        <v>2008</v>
      </c>
      <c r="J47" s="7">
        <v>9</v>
      </c>
      <c r="K47" s="7">
        <v>3</v>
      </c>
      <c r="L47" s="14">
        <v>6.7868532069992465E-2</v>
      </c>
      <c r="M47" s="14">
        <v>0.10247662536277705</v>
      </c>
      <c r="N47" s="14">
        <v>7.0486732676243835E-2</v>
      </c>
      <c r="O47" s="7">
        <f t="shared" si="1"/>
        <v>2407.0000000000023</v>
      </c>
      <c r="P47" s="7">
        <f t="shared" si="2"/>
        <v>196.99999999999997</v>
      </c>
    </row>
    <row r="48" spans="1:16" x14ac:dyDescent="0.3">
      <c r="A48">
        <v>2008</v>
      </c>
      <c r="B48">
        <v>11</v>
      </c>
      <c r="C48">
        <v>3</v>
      </c>
      <c r="D48" s="7">
        <v>3182.7630210578973</v>
      </c>
      <c r="E48" s="7">
        <v>7466.2369789421027</v>
      </c>
      <c r="F48" s="7"/>
      <c r="G48" s="7"/>
      <c r="H48" s="7" t="str">
        <f t="shared" si="0"/>
        <v>2008-11-3</v>
      </c>
      <c r="I48" s="7">
        <v>2008</v>
      </c>
      <c r="J48" s="7">
        <v>11</v>
      </c>
      <c r="K48" s="7">
        <v>3</v>
      </c>
      <c r="L48" s="14">
        <v>0.29887905165347894</v>
      </c>
      <c r="M48" s="14" t="e">
        <v>#DIV/0!</v>
      </c>
      <c r="N48" s="14">
        <v>0.29887905165347894</v>
      </c>
      <c r="O48" s="7">
        <f t="shared" si="1"/>
        <v>10649</v>
      </c>
      <c r="P48" s="7">
        <f t="shared" si="2"/>
        <v>0</v>
      </c>
    </row>
    <row r="49" spans="1:16" x14ac:dyDescent="0.3">
      <c r="A49">
        <v>2008</v>
      </c>
      <c r="B49">
        <v>13</v>
      </c>
      <c r="C49">
        <v>3</v>
      </c>
      <c r="D49" s="7">
        <v>43.189108700429664</v>
      </c>
      <c r="E49" s="7">
        <v>785.81089129957002</v>
      </c>
      <c r="F49" s="7"/>
      <c r="G49" s="7"/>
      <c r="H49" s="7" t="str">
        <f t="shared" si="0"/>
        <v>2008-13-3</v>
      </c>
      <c r="I49" s="7">
        <v>2008</v>
      </c>
      <c r="J49" s="7">
        <v>13</v>
      </c>
      <c r="K49" s="7">
        <v>3</v>
      </c>
      <c r="L49" s="14">
        <v>5.2097839204378382E-2</v>
      </c>
      <c r="M49" s="14" t="e">
        <v>#DIV/0!</v>
      </c>
      <c r="N49" s="14">
        <v>5.2097839204378382E-2</v>
      </c>
      <c r="O49" s="7">
        <f t="shared" si="1"/>
        <v>828.99999999999966</v>
      </c>
      <c r="P49" s="7">
        <f t="shared" si="2"/>
        <v>0</v>
      </c>
    </row>
    <row r="50" spans="1:16" x14ac:dyDescent="0.3">
      <c r="A50">
        <v>2008</v>
      </c>
      <c r="B50">
        <v>14</v>
      </c>
      <c r="C50">
        <v>3</v>
      </c>
      <c r="D50" s="7">
        <v>55.760288924317138</v>
      </c>
      <c r="E50" s="7">
        <v>321.23971107568264</v>
      </c>
      <c r="F50" s="7"/>
      <c r="G50" s="7"/>
      <c r="H50" s="7" t="str">
        <f t="shared" si="0"/>
        <v>2008-14-3</v>
      </c>
      <c r="I50" s="7">
        <v>2008</v>
      </c>
      <c r="J50" s="7">
        <v>14</v>
      </c>
      <c r="K50" s="7">
        <v>3</v>
      </c>
      <c r="L50" s="14">
        <v>0.14790527566131875</v>
      </c>
      <c r="M50" s="14" t="e">
        <v>#DIV/0!</v>
      </c>
      <c r="N50" s="14">
        <v>0.14790527566131875</v>
      </c>
      <c r="O50" s="7">
        <f t="shared" si="1"/>
        <v>376.99999999999977</v>
      </c>
      <c r="P50" s="7">
        <f t="shared" si="2"/>
        <v>0</v>
      </c>
    </row>
    <row r="51" spans="1:16" x14ac:dyDescent="0.3">
      <c r="A51">
        <v>2008</v>
      </c>
      <c r="B51">
        <v>15</v>
      </c>
      <c r="C51">
        <v>3</v>
      </c>
      <c r="D51" s="7">
        <v>256.35072009580347</v>
      </c>
      <c r="E51" s="7">
        <v>1203.6492799041973</v>
      </c>
      <c r="F51" s="7"/>
      <c r="G51" s="7"/>
      <c r="H51" s="7" t="str">
        <f t="shared" si="0"/>
        <v>2008-15-3</v>
      </c>
      <c r="I51" s="7">
        <v>2008</v>
      </c>
      <c r="J51" s="7">
        <v>15</v>
      </c>
      <c r="K51" s="7">
        <v>3</v>
      </c>
      <c r="L51" s="14">
        <v>0.17558268499712557</v>
      </c>
      <c r="M51" s="14" t="e">
        <v>#DIV/0!</v>
      </c>
      <c r="N51" s="14">
        <v>0.17558268499712557</v>
      </c>
      <c r="O51" s="7">
        <f t="shared" si="1"/>
        <v>1460.0000000000009</v>
      </c>
      <c r="P51" s="7">
        <f t="shared" si="2"/>
        <v>0</v>
      </c>
    </row>
    <row r="52" spans="1:16" x14ac:dyDescent="0.3">
      <c r="A52">
        <v>2008</v>
      </c>
      <c r="B52">
        <v>36</v>
      </c>
      <c r="C52">
        <v>1</v>
      </c>
      <c r="D52" s="7">
        <v>14.380967737933585</v>
      </c>
      <c r="E52" s="7">
        <v>10.721961474304951</v>
      </c>
      <c r="F52" s="7">
        <v>3.7518669750576326</v>
      </c>
      <c r="G52" s="7">
        <v>2.1452038127038491</v>
      </c>
      <c r="H52" s="7" t="str">
        <f t="shared" si="0"/>
        <v>2008-36-1</v>
      </c>
      <c r="I52" s="7">
        <v>2008</v>
      </c>
      <c r="J52" s="7">
        <v>36</v>
      </c>
      <c r="K52" s="7">
        <v>1</v>
      </c>
      <c r="L52" s="14">
        <v>0.57288006576230044</v>
      </c>
      <c r="M52" s="14">
        <v>0.63622552790854914</v>
      </c>
      <c r="N52" s="14">
        <v>0.58493015203197452</v>
      </c>
      <c r="O52" s="7">
        <f t="shared" si="1"/>
        <v>25.102929212238536</v>
      </c>
      <c r="P52" s="7">
        <f t="shared" si="2"/>
        <v>5.8970707877614821</v>
      </c>
    </row>
    <row r="53" spans="1:16" x14ac:dyDescent="0.3">
      <c r="A53">
        <v>2008</v>
      </c>
      <c r="B53">
        <v>36</v>
      </c>
      <c r="C53">
        <v>4</v>
      </c>
      <c r="D53" s="7">
        <v>19.568485408500276</v>
      </c>
      <c r="E53" s="7">
        <v>12.808923464571089</v>
      </c>
      <c r="F53" s="7">
        <v>4.8481095004952923</v>
      </c>
      <c r="G53" s="7">
        <v>2.7744816264333401</v>
      </c>
      <c r="H53" s="7" t="str">
        <f t="shared" si="0"/>
        <v>2008-36-4</v>
      </c>
      <c r="I53" s="7">
        <v>2008</v>
      </c>
      <c r="J53" s="7">
        <v>36</v>
      </c>
      <c r="K53" s="7">
        <v>4</v>
      </c>
      <c r="L53" s="14">
        <v>0.60438701210508516</v>
      </c>
      <c r="M53" s="14">
        <v>0.6360185689834762</v>
      </c>
      <c r="N53" s="14">
        <v>0.61041487272488926</v>
      </c>
      <c r="O53" s="7">
        <f t="shared" si="1"/>
        <v>32.377408873071367</v>
      </c>
      <c r="P53" s="7">
        <f t="shared" si="2"/>
        <v>7.6225911269286328</v>
      </c>
    </row>
    <row r="54" spans="1:16" x14ac:dyDescent="0.3">
      <c r="A54">
        <v>2008</v>
      </c>
      <c r="B54">
        <v>37</v>
      </c>
      <c r="C54">
        <v>1</v>
      </c>
      <c r="D54" s="7">
        <v>1.0952604256157523</v>
      </c>
      <c r="E54" s="7">
        <v>14.204739574384247</v>
      </c>
      <c r="F54" s="7"/>
      <c r="G54" s="7"/>
      <c r="H54" s="7" t="str">
        <f t="shared" si="0"/>
        <v>2008-37-1</v>
      </c>
      <c r="I54" s="7">
        <v>2008</v>
      </c>
      <c r="J54" s="7">
        <v>37</v>
      </c>
      <c r="K54" s="7">
        <v>1</v>
      </c>
      <c r="L54" s="14">
        <v>7.1585648733055715E-2</v>
      </c>
      <c r="M54" s="14" t="e">
        <v>#DIV/0!</v>
      </c>
      <c r="N54" s="14">
        <v>7.1585648733055715E-2</v>
      </c>
      <c r="O54" s="7">
        <f t="shared" si="1"/>
        <v>15.299999999999999</v>
      </c>
      <c r="P54" s="7">
        <f t="shared" si="2"/>
        <v>0</v>
      </c>
    </row>
    <row r="55" spans="1:16" x14ac:dyDescent="0.3">
      <c r="A55">
        <v>2008</v>
      </c>
      <c r="B55">
        <v>37</v>
      </c>
      <c r="C55">
        <v>3</v>
      </c>
      <c r="D55" s="7">
        <v>1.8710314185582422</v>
      </c>
      <c r="E55" s="7">
        <v>24.1289685814418</v>
      </c>
      <c r="F55" s="7"/>
      <c r="G55" s="7"/>
      <c r="H55" s="7" t="str">
        <f t="shared" si="0"/>
        <v>2008-37-3</v>
      </c>
      <c r="I55" s="7">
        <v>2008</v>
      </c>
      <c r="J55" s="7">
        <v>37</v>
      </c>
      <c r="K55" s="7">
        <v>3</v>
      </c>
      <c r="L55" s="14">
        <v>7.1962746867624577E-2</v>
      </c>
      <c r="M55" s="14" t="e">
        <v>#DIV/0!</v>
      </c>
      <c r="N55" s="14">
        <v>7.1962746867624577E-2</v>
      </c>
      <c r="O55" s="7">
        <f t="shared" si="1"/>
        <v>26.000000000000043</v>
      </c>
      <c r="P55" s="7">
        <f t="shared" si="2"/>
        <v>0</v>
      </c>
    </row>
    <row r="56" spans="1:16" x14ac:dyDescent="0.3">
      <c r="A56">
        <v>2008</v>
      </c>
      <c r="B56">
        <v>37</v>
      </c>
      <c r="C56">
        <v>4</v>
      </c>
      <c r="D56" s="7">
        <v>1.0117146709018958</v>
      </c>
      <c r="E56" s="7">
        <v>12.988285329098105</v>
      </c>
      <c r="F56" s="7"/>
      <c r="G56" s="7"/>
      <c r="H56" s="7" t="str">
        <f t="shared" si="0"/>
        <v>2008-37-4</v>
      </c>
      <c r="I56" s="7">
        <v>2008</v>
      </c>
      <c r="J56" s="7">
        <v>37</v>
      </c>
      <c r="K56" s="7">
        <v>4</v>
      </c>
      <c r="L56" s="14">
        <v>7.2265333635849707E-2</v>
      </c>
      <c r="M56" s="14" t="e">
        <v>#DIV/0!</v>
      </c>
      <c r="N56" s="14">
        <v>7.2265333635849707E-2</v>
      </c>
      <c r="O56" s="7">
        <f t="shared" si="1"/>
        <v>14</v>
      </c>
      <c r="P56" s="7">
        <f t="shared" si="2"/>
        <v>0</v>
      </c>
    </row>
    <row r="57" spans="1:16" x14ac:dyDescent="0.3">
      <c r="A57">
        <v>2008</v>
      </c>
      <c r="B57">
        <v>42</v>
      </c>
      <c r="C57">
        <v>3</v>
      </c>
      <c r="D57" s="7">
        <v>2579.0616386300203</v>
      </c>
      <c r="E57" s="7">
        <v>2338.905549342855</v>
      </c>
      <c r="F57" s="7">
        <v>2046.3809847989305</v>
      </c>
      <c r="G57" s="7">
        <v>1964.1149272282007</v>
      </c>
      <c r="H57" s="7" t="str">
        <f t="shared" si="0"/>
        <v>2008-42-3</v>
      </c>
      <c r="I57" s="7">
        <v>2008</v>
      </c>
      <c r="J57" s="7">
        <v>42</v>
      </c>
      <c r="K57" s="7">
        <v>3</v>
      </c>
      <c r="L57" s="14">
        <v>0.52441619475161183</v>
      </c>
      <c r="M57" s="14">
        <v>0.51025634477322623</v>
      </c>
      <c r="N57" s="14">
        <v>0.51805585929217179</v>
      </c>
      <c r="O57" s="7">
        <f t="shared" si="1"/>
        <v>4917.9671879728758</v>
      </c>
      <c r="P57" s="7">
        <f t="shared" si="2"/>
        <v>4010.4959120271315</v>
      </c>
    </row>
    <row r="58" spans="1:16" x14ac:dyDescent="0.3">
      <c r="A58">
        <v>2008</v>
      </c>
      <c r="B58">
        <v>42</v>
      </c>
      <c r="C58">
        <v>4</v>
      </c>
      <c r="D58" s="7">
        <v>20.616245146967429</v>
      </c>
      <c r="E58" s="7">
        <v>11.468494844797995</v>
      </c>
      <c r="F58" s="7">
        <v>47.541575241159116</v>
      </c>
      <c r="G58" s="7">
        <v>35.707384767075482</v>
      </c>
      <c r="H58" s="7" t="str">
        <f t="shared" si="0"/>
        <v>2008-42-4</v>
      </c>
      <c r="I58" s="7">
        <v>2008</v>
      </c>
      <c r="J58" s="7">
        <v>42</v>
      </c>
      <c r="K58" s="7">
        <v>4</v>
      </c>
      <c r="L58" s="14">
        <v>0.64255609215653942</v>
      </c>
      <c r="M58" s="14">
        <v>0.57107710698676017</v>
      </c>
      <c r="N58" s="14">
        <v>0.59096188181014331</v>
      </c>
      <c r="O58" s="7">
        <f t="shared" si="1"/>
        <v>32.084739991765424</v>
      </c>
      <c r="P58" s="7">
        <f t="shared" si="2"/>
        <v>83.248960008234604</v>
      </c>
    </row>
    <row r="59" spans="1:16" x14ac:dyDescent="0.3">
      <c r="A59">
        <v>2008</v>
      </c>
      <c r="B59">
        <v>45</v>
      </c>
      <c r="C59">
        <v>1</v>
      </c>
      <c r="D59" s="7">
        <v>119.99289929358031</v>
      </c>
      <c r="E59" s="7">
        <v>47.586702591588718</v>
      </c>
      <c r="F59" s="7">
        <v>309.58280391116375</v>
      </c>
      <c r="G59" s="7">
        <v>84.837594203666924</v>
      </c>
      <c r="H59" s="7" t="str">
        <f t="shared" si="0"/>
        <v>2008-45-1</v>
      </c>
      <c r="I59" s="7">
        <v>2008</v>
      </c>
      <c r="J59" s="7">
        <v>45</v>
      </c>
      <c r="K59" s="7">
        <v>1</v>
      </c>
      <c r="L59" s="14">
        <v>0.71603523306973438</v>
      </c>
      <c r="M59" s="14">
        <v>0.7849056625642179</v>
      </c>
      <c r="N59" s="14">
        <v>0.76436957865612853</v>
      </c>
      <c r="O59" s="7">
        <f t="shared" si="1"/>
        <v>167.57960188516904</v>
      </c>
      <c r="P59" s="7">
        <f t="shared" si="2"/>
        <v>394.42039811483068</v>
      </c>
    </row>
    <row r="60" spans="1:16" x14ac:dyDescent="0.3">
      <c r="A60">
        <v>2008</v>
      </c>
      <c r="B60">
        <v>45</v>
      </c>
      <c r="C60">
        <v>3</v>
      </c>
      <c r="D60" s="7">
        <v>2119.7486446776606</v>
      </c>
      <c r="E60" s="7">
        <v>871.43188233986086</v>
      </c>
      <c r="F60" s="7">
        <v>1269.1411338678297</v>
      </c>
      <c r="G60" s="7">
        <v>413.43203911464713</v>
      </c>
      <c r="H60" s="7" t="str">
        <f t="shared" si="0"/>
        <v>2008-45-3</v>
      </c>
      <c r="I60" s="7">
        <v>2008</v>
      </c>
      <c r="J60" s="7">
        <v>45</v>
      </c>
      <c r="K60" s="7">
        <v>3</v>
      </c>
      <c r="L60" s="14">
        <v>0.70866623579929577</v>
      </c>
      <c r="M60" s="14">
        <v>0.75428584875045268</v>
      </c>
      <c r="N60" s="14">
        <v>0.72508950964735075</v>
      </c>
      <c r="O60" s="7">
        <f t="shared" si="1"/>
        <v>2991.1805270175214</v>
      </c>
      <c r="P60" s="7">
        <f t="shared" si="2"/>
        <v>1682.5731729824768</v>
      </c>
    </row>
    <row r="61" spans="1:16" x14ac:dyDescent="0.3">
      <c r="A61">
        <v>2008</v>
      </c>
      <c r="B61">
        <v>45</v>
      </c>
      <c r="C61">
        <v>4</v>
      </c>
      <c r="D61" s="7">
        <v>84.633745001737893</v>
      </c>
      <c r="E61" s="7">
        <v>32.135922162019519</v>
      </c>
      <c r="F61" s="7">
        <v>225.8879851889773</v>
      </c>
      <c r="G61" s="7">
        <v>61.940747647265461</v>
      </c>
      <c r="H61" s="7" t="str">
        <f t="shared" si="0"/>
        <v>2008-45-4</v>
      </c>
      <c r="I61" s="7">
        <v>2008</v>
      </c>
      <c r="J61" s="7">
        <v>45</v>
      </c>
      <c r="K61" s="7">
        <v>4</v>
      </c>
      <c r="L61" s="14">
        <v>0.7247922089479607</v>
      </c>
      <c r="M61" s="14">
        <v>0.78479998491844105</v>
      </c>
      <c r="N61" s="14">
        <v>0.76748135976492993</v>
      </c>
      <c r="O61" s="7">
        <f t="shared" si="1"/>
        <v>116.76966716375742</v>
      </c>
      <c r="P61" s="7">
        <f t="shared" si="2"/>
        <v>287.82873283624275</v>
      </c>
    </row>
    <row r="62" spans="1:16" x14ac:dyDescent="0.3">
      <c r="A62">
        <v>2008</v>
      </c>
      <c r="B62">
        <v>53</v>
      </c>
      <c r="C62">
        <v>1</v>
      </c>
      <c r="D62" s="7">
        <v>601.52815322055801</v>
      </c>
      <c r="E62" s="7">
        <v>271.46800788851021</v>
      </c>
      <c r="F62" s="7">
        <v>1412.2035574001702</v>
      </c>
      <c r="G62" s="7">
        <v>473.36138149076299</v>
      </c>
      <c r="H62" s="7" t="str">
        <f t="shared" si="0"/>
        <v>2008-53-1</v>
      </c>
      <c r="I62" s="7">
        <v>2008</v>
      </c>
      <c r="J62" s="7">
        <v>53</v>
      </c>
      <c r="K62" s="7">
        <v>1</v>
      </c>
      <c r="L62" s="14">
        <v>0.68903871519476911</v>
      </c>
      <c r="M62" s="14">
        <v>0.74895514244702255</v>
      </c>
      <c r="N62" s="14">
        <v>0.72999351387240508</v>
      </c>
      <c r="O62" s="7">
        <f t="shared" si="1"/>
        <v>872.99616110906823</v>
      </c>
      <c r="P62" s="7">
        <f t="shared" si="2"/>
        <v>1885.5649388909333</v>
      </c>
    </row>
    <row r="63" spans="1:16" x14ac:dyDescent="0.3">
      <c r="A63">
        <v>2008</v>
      </c>
      <c r="B63">
        <v>53</v>
      </c>
      <c r="C63">
        <v>3</v>
      </c>
      <c r="D63" s="7">
        <v>4170.513402358707</v>
      </c>
      <c r="E63" s="7">
        <v>1168.5580508285982</v>
      </c>
      <c r="F63" s="7">
        <v>4384.2294137712124</v>
      </c>
      <c r="G63" s="7">
        <v>550.96993304147588</v>
      </c>
      <c r="H63" s="7" t="str">
        <f t="shared" si="0"/>
        <v>2008-53-3</v>
      </c>
      <c r="I63" s="7">
        <v>2008</v>
      </c>
      <c r="J63" s="7">
        <v>53</v>
      </c>
      <c r="K63" s="7">
        <v>3</v>
      </c>
      <c r="L63" s="14">
        <v>0.78113084623900364</v>
      </c>
      <c r="M63" s="14">
        <v>0.8883591331731493</v>
      </c>
      <c r="N63" s="14">
        <v>0.83263746718939169</v>
      </c>
      <c r="O63" s="7">
        <f t="shared" si="1"/>
        <v>5339.0714531873055</v>
      </c>
      <c r="P63" s="7">
        <f t="shared" si="2"/>
        <v>4935.1993468126884</v>
      </c>
    </row>
    <row r="64" spans="1:16" x14ac:dyDescent="0.3">
      <c r="A64">
        <v>2008</v>
      </c>
      <c r="B64">
        <v>53</v>
      </c>
      <c r="C64">
        <v>4</v>
      </c>
      <c r="D64" s="7">
        <v>1400.528955862155</v>
      </c>
      <c r="E64" s="7">
        <v>513.66562807378727</v>
      </c>
      <c r="F64" s="7">
        <v>2837.242462407215</v>
      </c>
      <c r="G64" s="7">
        <v>952.34415365684026</v>
      </c>
      <c r="H64" s="7" t="str">
        <f t="shared" si="0"/>
        <v>2008-53-4</v>
      </c>
      <c r="I64" s="7">
        <v>2008</v>
      </c>
      <c r="J64" s="7">
        <v>53</v>
      </c>
      <c r="K64" s="7">
        <v>4</v>
      </c>
      <c r="L64" s="14">
        <v>0.73165443451543233</v>
      </c>
      <c r="M64" s="14">
        <v>0.74869444872433999</v>
      </c>
      <c r="N64" s="14">
        <v>0.74297580318637957</v>
      </c>
      <c r="O64" s="7">
        <f t="shared" si="1"/>
        <v>1914.1945839359423</v>
      </c>
      <c r="P64" s="7">
        <f t="shared" si="2"/>
        <v>3789.5866160640553</v>
      </c>
    </row>
    <row r="65" spans="1:16" x14ac:dyDescent="0.3">
      <c r="A65">
        <v>2008</v>
      </c>
      <c r="B65">
        <v>54</v>
      </c>
      <c r="C65">
        <v>3</v>
      </c>
      <c r="D65" s="7">
        <v>60.02476141374612</v>
      </c>
      <c r="E65" s="7">
        <v>38.531256771689442</v>
      </c>
      <c r="F65" s="7">
        <v>13.644510863402452</v>
      </c>
      <c r="G65" s="7">
        <v>7.810270951161904</v>
      </c>
      <c r="H65" s="7" t="str">
        <f t="shared" si="0"/>
        <v>2008-54-3</v>
      </c>
      <c r="I65" s="7">
        <v>2008</v>
      </c>
      <c r="J65" s="7">
        <v>54</v>
      </c>
      <c r="K65" s="7">
        <v>3</v>
      </c>
      <c r="L65" s="14">
        <v>0.60904207088407392</v>
      </c>
      <c r="M65" s="14">
        <v>0.63596595767476027</v>
      </c>
      <c r="N65" s="14">
        <v>0.61385535532759239</v>
      </c>
      <c r="O65" s="7">
        <f t="shared" si="1"/>
        <v>98.556018185435562</v>
      </c>
      <c r="P65" s="7">
        <f t="shared" si="2"/>
        <v>21.454781814564356</v>
      </c>
    </row>
    <row r="66" spans="1:16" x14ac:dyDescent="0.3">
      <c r="A66">
        <v>2008</v>
      </c>
      <c r="B66">
        <v>54</v>
      </c>
      <c r="C66">
        <v>4</v>
      </c>
      <c r="D66" s="7">
        <v>5.9347508022430819</v>
      </c>
      <c r="E66" s="7">
        <v>3.3005177425096974</v>
      </c>
      <c r="F66" s="7">
        <v>3.7402994649243855</v>
      </c>
      <c r="G66" s="7">
        <v>2.8114319903228444</v>
      </c>
      <c r="H66" s="7" t="str">
        <f t="shared" si="0"/>
        <v>2008-54-4</v>
      </c>
      <c r="I66" s="7">
        <v>2008</v>
      </c>
      <c r="J66" s="7">
        <v>54</v>
      </c>
      <c r="K66" s="7">
        <v>4</v>
      </c>
      <c r="L66" s="14">
        <v>0.64261810834023236</v>
      </c>
      <c r="M66" s="14">
        <v>0.57088717547005208</v>
      </c>
      <c r="N66" s="14">
        <v>0.61284919662807757</v>
      </c>
      <c r="O66" s="7">
        <f t="shared" si="1"/>
        <v>9.2352685447527794</v>
      </c>
      <c r="P66" s="7">
        <f t="shared" si="2"/>
        <v>6.5517314552472303</v>
      </c>
    </row>
    <row r="67" spans="1:16" x14ac:dyDescent="0.3">
      <c r="A67">
        <v>2008</v>
      </c>
      <c r="B67">
        <v>56</v>
      </c>
      <c r="C67">
        <v>1</v>
      </c>
      <c r="D67" s="7">
        <v>104.41245167461624</v>
      </c>
      <c r="E67" s="7">
        <v>44.498280742569413</v>
      </c>
      <c r="F67" s="7">
        <v>594.9717599012107</v>
      </c>
      <c r="G67" s="7">
        <v>223.06910768160344</v>
      </c>
      <c r="H67" s="7" t="str">
        <f t="shared" si="0"/>
        <v>2008-56-1</v>
      </c>
      <c r="I67" s="7">
        <v>2008</v>
      </c>
      <c r="J67" s="7">
        <v>56</v>
      </c>
      <c r="K67" s="7">
        <v>1</v>
      </c>
      <c r="L67" s="14">
        <v>0.70117479096198509</v>
      </c>
      <c r="M67" s="14">
        <v>0.72731300290566336</v>
      </c>
      <c r="N67" s="14">
        <v>0.72328771323800189</v>
      </c>
      <c r="O67" s="7">
        <f t="shared" si="1"/>
        <v>148.91073241718564</v>
      </c>
      <c r="P67" s="7">
        <f t="shared" si="2"/>
        <v>818.04086758281414</v>
      </c>
    </row>
    <row r="68" spans="1:16" x14ac:dyDescent="0.3">
      <c r="A68">
        <v>2008</v>
      </c>
      <c r="B68">
        <v>56</v>
      </c>
      <c r="C68">
        <v>3</v>
      </c>
      <c r="D68" s="7">
        <v>1696.2641005032065</v>
      </c>
      <c r="E68" s="7">
        <v>491.95312435446942</v>
      </c>
      <c r="F68" s="7">
        <v>1640.3165732937082</v>
      </c>
      <c r="G68" s="7">
        <v>503.04090184861644</v>
      </c>
      <c r="H68" s="7" t="str">
        <f t="shared" si="0"/>
        <v>2008-56-3</v>
      </c>
      <c r="I68" s="7">
        <v>2008</v>
      </c>
      <c r="J68" s="7">
        <v>56</v>
      </c>
      <c r="K68" s="7">
        <v>3</v>
      </c>
      <c r="L68" s="14">
        <v>0.77518085555401539</v>
      </c>
      <c r="M68" s="14">
        <v>0.76530237830942627</v>
      </c>
      <c r="N68" s="14">
        <v>0.77029276992427598</v>
      </c>
      <c r="O68" s="7">
        <f t="shared" si="1"/>
        <v>2188.2172248576758</v>
      </c>
      <c r="P68" s="7">
        <f t="shared" si="2"/>
        <v>2143.3574751423248</v>
      </c>
    </row>
    <row r="69" spans="1:16" x14ac:dyDescent="0.3">
      <c r="A69">
        <v>2008</v>
      </c>
      <c r="B69">
        <v>56</v>
      </c>
      <c r="C69">
        <v>4</v>
      </c>
      <c r="D69" s="7">
        <v>156.42724523351197</v>
      </c>
      <c r="E69" s="7">
        <v>69.511228963296901</v>
      </c>
      <c r="F69" s="7">
        <v>903.38049871640374</v>
      </c>
      <c r="G69" s="7">
        <v>339.22192708678637</v>
      </c>
      <c r="H69" s="7" t="str">
        <f t="shared" si="0"/>
        <v>2008-56-4</v>
      </c>
      <c r="I69" s="7">
        <v>2008</v>
      </c>
      <c r="J69" s="7">
        <v>56</v>
      </c>
      <c r="K69" s="7">
        <v>4</v>
      </c>
      <c r="L69" s="14">
        <v>0.69234443487147057</v>
      </c>
      <c r="M69" s="14">
        <v>0.72700686877581067</v>
      </c>
      <c r="N69" s="14">
        <v>0.72167397172929715</v>
      </c>
      <c r="O69" s="7">
        <f t="shared" si="1"/>
        <v>225.93847419680887</v>
      </c>
      <c r="P69" s="7">
        <f t="shared" si="2"/>
        <v>1242.60242580319</v>
      </c>
    </row>
    <row r="70" spans="1:16" x14ac:dyDescent="0.3">
      <c r="A70">
        <v>2008</v>
      </c>
      <c r="B70">
        <v>57</v>
      </c>
      <c r="C70">
        <v>2</v>
      </c>
      <c r="D70" s="7">
        <v>9.0398684939517224</v>
      </c>
      <c r="E70" s="7">
        <v>2.0568689980437553</v>
      </c>
      <c r="F70" s="7">
        <v>5.807681334489927</v>
      </c>
      <c r="G70" s="7">
        <v>1.095581173514603</v>
      </c>
      <c r="H70" s="7" t="str">
        <f t="shared" si="0"/>
        <v>2008-57-2</v>
      </c>
      <c r="I70" s="7">
        <v>2008</v>
      </c>
      <c r="J70" s="7">
        <v>57</v>
      </c>
      <c r="K70" s="7">
        <v>2</v>
      </c>
      <c r="L70" s="14">
        <v>0.81464200630793893</v>
      </c>
      <c r="M70" s="14">
        <v>0.84129515975319713</v>
      </c>
      <c r="N70" s="14">
        <v>0.82486387935786909</v>
      </c>
      <c r="O70" s="7">
        <f t="shared" si="1"/>
        <v>11.096737491995478</v>
      </c>
      <c r="P70" s="7">
        <f t="shared" si="2"/>
        <v>6.9032625080045298</v>
      </c>
    </row>
    <row r="71" spans="1:16" x14ac:dyDescent="0.3">
      <c r="A71">
        <v>2008</v>
      </c>
      <c r="B71">
        <v>57</v>
      </c>
      <c r="C71">
        <v>3</v>
      </c>
      <c r="D71" s="7">
        <v>47.175056931005692</v>
      </c>
      <c r="E71" s="7">
        <v>10.912879498961152</v>
      </c>
      <c r="F71" s="7">
        <v>24.95909689128991</v>
      </c>
      <c r="G71" s="7">
        <v>10.952966678743206</v>
      </c>
      <c r="H71" s="7" t="str">
        <f t="shared" si="0"/>
        <v>2008-57-3</v>
      </c>
      <c r="I71" s="7">
        <v>2008</v>
      </c>
      <c r="J71" s="7">
        <v>57</v>
      </c>
      <c r="K71" s="7">
        <v>3</v>
      </c>
      <c r="L71" s="14">
        <v>0.81213174077687955</v>
      </c>
      <c r="M71" s="14">
        <v>0.69500592308254527</v>
      </c>
      <c r="N71" s="14">
        <v>0.76738461513080458</v>
      </c>
      <c r="O71" s="7">
        <f t="shared" si="1"/>
        <v>58.087936429966845</v>
      </c>
      <c r="P71" s="7">
        <f t="shared" si="2"/>
        <v>35.912063570033112</v>
      </c>
    </row>
    <row r="72" spans="1:16" x14ac:dyDescent="0.3">
      <c r="A72">
        <v>2008</v>
      </c>
      <c r="B72">
        <v>64</v>
      </c>
      <c r="C72">
        <v>1</v>
      </c>
      <c r="D72" s="7">
        <v>3.7079475570140326</v>
      </c>
      <c r="E72" s="7">
        <v>1.4631849018187904</v>
      </c>
      <c r="F72" s="7">
        <v>3.5192677089138855</v>
      </c>
      <c r="G72" s="7">
        <v>1.147299832253291</v>
      </c>
      <c r="H72" s="7" t="str">
        <f t="shared" si="0"/>
        <v>2008-64-1</v>
      </c>
      <c r="I72" s="7">
        <v>2008</v>
      </c>
      <c r="J72" s="7">
        <v>64</v>
      </c>
      <c r="K72" s="7">
        <v>1</v>
      </c>
      <c r="L72" s="14">
        <v>0.71704749134408252</v>
      </c>
      <c r="M72" s="14">
        <v>0.75414481369183517</v>
      </c>
      <c r="N72" s="14">
        <v>0.73464481188976283</v>
      </c>
      <c r="O72" s="7">
        <f t="shared" si="1"/>
        <v>5.1711324588328225</v>
      </c>
      <c r="P72" s="7">
        <f t="shared" si="2"/>
        <v>4.6665675411671765</v>
      </c>
    </row>
    <row r="73" spans="1:16" x14ac:dyDescent="0.3">
      <c r="A73">
        <v>2008</v>
      </c>
      <c r="B73">
        <v>64</v>
      </c>
      <c r="C73">
        <v>3</v>
      </c>
      <c r="D73" s="7">
        <v>100.32343767841313</v>
      </c>
      <c r="E73" s="7">
        <v>69.960417397608722</v>
      </c>
      <c r="F73" s="7">
        <v>247.09655572455853</v>
      </c>
      <c r="G73" s="7">
        <v>158.48318919941951</v>
      </c>
      <c r="H73" s="7" t="str">
        <f t="shared" ref="H73:H136" si="3">I73&amp;"-"&amp;J73&amp;"-"&amp;K73</f>
        <v>2008-64-3</v>
      </c>
      <c r="I73" s="7">
        <v>2008</v>
      </c>
      <c r="J73" s="7">
        <v>64</v>
      </c>
      <c r="K73" s="7">
        <v>3</v>
      </c>
      <c r="L73" s="14">
        <v>0.58915413697689978</v>
      </c>
      <c r="M73" s="14">
        <v>0.60924284019872432</v>
      </c>
      <c r="N73" s="14">
        <v>0.60330257617076632</v>
      </c>
      <c r="O73" s="7">
        <f t="shared" ref="O73:O136" si="4">SUM(D73:E73)</f>
        <v>170.28385507602184</v>
      </c>
      <c r="P73" s="7">
        <f t="shared" ref="P73:P136" si="5">SUM(F73:G73)</f>
        <v>405.57974492397807</v>
      </c>
    </row>
    <row r="74" spans="1:16" x14ac:dyDescent="0.3">
      <c r="A74">
        <v>2008</v>
      </c>
      <c r="B74">
        <v>64</v>
      </c>
      <c r="C74">
        <v>4</v>
      </c>
      <c r="D74" s="7">
        <v>229.87004559853222</v>
      </c>
      <c r="E74" s="7">
        <v>102.3140460594129</v>
      </c>
      <c r="F74" s="7">
        <v>182.14289343926075</v>
      </c>
      <c r="G74" s="7">
        <v>59.43851490279414</v>
      </c>
      <c r="H74" s="7" t="str">
        <f t="shared" si="3"/>
        <v>2008-64-4</v>
      </c>
      <c r="I74" s="7">
        <v>2008</v>
      </c>
      <c r="J74" s="7">
        <v>64</v>
      </c>
      <c r="K74" s="7">
        <v>4</v>
      </c>
      <c r="L74" s="14">
        <v>0.69199594854540114</v>
      </c>
      <c r="M74" s="14">
        <v>0.75396072358914634</v>
      </c>
      <c r="N74" s="14">
        <v>0.71808594109926949</v>
      </c>
      <c r="O74" s="7">
        <f t="shared" si="4"/>
        <v>332.18409165794515</v>
      </c>
      <c r="P74" s="7">
        <f t="shared" si="5"/>
        <v>241.58140834205489</v>
      </c>
    </row>
    <row r="75" spans="1:16" x14ac:dyDescent="0.3">
      <c r="A75">
        <v>2009</v>
      </c>
      <c r="B75">
        <v>1</v>
      </c>
      <c r="C75">
        <v>3</v>
      </c>
      <c r="D75" s="7">
        <v>10117.659537782396</v>
      </c>
      <c r="E75" s="7">
        <v>37127.340462217631</v>
      </c>
      <c r="F75" s="7">
        <v>6562.2051797256399</v>
      </c>
      <c r="G75" s="7">
        <v>24726.794820274332</v>
      </c>
      <c r="H75" s="7" t="str">
        <f t="shared" si="3"/>
        <v>2009-1-3</v>
      </c>
      <c r="I75" s="7">
        <v>2009</v>
      </c>
      <c r="J75" s="7">
        <v>1</v>
      </c>
      <c r="K75" s="7">
        <v>3</v>
      </c>
      <c r="L75" s="14">
        <v>0.2141530222834668</v>
      </c>
      <c r="M75" s="14">
        <v>0.20972882417864572</v>
      </c>
      <c r="N75" s="14">
        <v>0.21239036235908063</v>
      </c>
      <c r="O75" s="7">
        <f t="shared" si="4"/>
        <v>47245.000000000029</v>
      </c>
      <c r="P75" s="7">
        <f t="shared" si="5"/>
        <v>31288.999999999971</v>
      </c>
    </row>
    <row r="76" spans="1:16" x14ac:dyDescent="0.3">
      <c r="A76">
        <v>2009</v>
      </c>
      <c r="B76">
        <v>4</v>
      </c>
      <c r="C76">
        <v>3</v>
      </c>
      <c r="D76" s="7">
        <v>665.23790412154892</v>
      </c>
      <c r="E76" s="7">
        <v>2030.6237958784513</v>
      </c>
      <c r="F76" s="7"/>
      <c r="G76" s="7"/>
      <c r="H76" s="7" t="str">
        <f t="shared" si="3"/>
        <v>2009-4-3</v>
      </c>
      <c r="I76" s="7">
        <v>2009</v>
      </c>
      <c r="J76" s="7">
        <v>4</v>
      </c>
      <c r="K76" s="7">
        <v>3</v>
      </c>
      <c r="L76" s="14">
        <v>0.2467626229199921</v>
      </c>
      <c r="M76" s="14" t="e">
        <v>#DIV/0!</v>
      </c>
      <c r="N76" s="14">
        <v>0.2467626229199921</v>
      </c>
      <c r="O76" s="7">
        <f t="shared" si="4"/>
        <v>2695.8617000000004</v>
      </c>
      <c r="P76" s="7">
        <f t="shared" si="5"/>
        <v>0</v>
      </c>
    </row>
    <row r="77" spans="1:16" x14ac:dyDescent="0.3">
      <c r="A77">
        <v>2009</v>
      </c>
      <c r="B77">
        <v>5</v>
      </c>
      <c r="C77">
        <v>3</v>
      </c>
      <c r="D77" s="7">
        <v>0.97657743489284587</v>
      </c>
      <c r="E77" s="7">
        <v>1.5734225651071547</v>
      </c>
      <c r="F77" s="7"/>
      <c r="G77" s="7"/>
      <c r="H77" s="7" t="str">
        <f t="shared" si="3"/>
        <v>2009-5-3</v>
      </c>
      <c r="I77" s="7">
        <v>2009</v>
      </c>
      <c r="J77" s="7">
        <v>5</v>
      </c>
      <c r="K77" s="7">
        <v>3</v>
      </c>
      <c r="L77" s="14">
        <v>0.38297154309523357</v>
      </c>
      <c r="M77" s="14" t="e">
        <v>#DIV/0!</v>
      </c>
      <c r="N77" s="14">
        <v>0.38297154309523357</v>
      </c>
      <c r="O77" s="7">
        <f t="shared" si="4"/>
        <v>2.5500000000000007</v>
      </c>
      <c r="P77" s="7">
        <f t="shared" si="5"/>
        <v>0</v>
      </c>
    </row>
    <row r="78" spans="1:16" x14ac:dyDescent="0.3">
      <c r="A78">
        <v>2009</v>
      </c>
      <c r="B78">
        <v>6</v>
      </c>
      <c r="C78">
        <v>3</v>
      </c>
      <c r="D78" s="7">
        <v>86.661734932124517</v>
      </c>
      <c r="E78" s="7">
        <v>671.3382650678758</v>
      </c>
      <c r="F78" s="7"/>
      <c r="G78" s="7"/>
      <c r="H78" s="7" t="str">
        <f t="shared" si="3"/>
        <v>2009-6-3</v>
      </c>
      <c r="I78" s="7">
        <v>2009</v>
      </c>
      <c r="J78" s="7">
        <v>6</v>
      </c>
      <c r="K78" s="7">
        <v>3</v>
      </c>
      <c r="L78" s="14">
        <v>0.11432946560966289</v>
      </c>
      <c r="M78" s="14" t="e">
        <v>#DIV/0!</v>
      </c>
      <c r="N78" s="14">
        <v>0.11432946560966289</v>
      </c>
      <c r="O78" s="7">
        <f t="shared" si="4"/>
        <v>758.00000000000034</v>
      </c>
      <c r="P78" s="7">
        <f t="shared" si="5"/>
        <v>0</v>
      </c>
    </row>
    <row r="79" spans="1:16" x14ac:dyDescent="0.3">
      <c r="A79">
        <v>2009</v>
      </c>
      <c r="B79">
        <v>8</v>
      </c>
      <c r="C79">
        <v>3</v>
      </c>
      <c r="D79" s="7">
        <v>1884.9770963885726</v>
      </c>
      <c r="E79" s="7">
        <v>15349.022903611425</v>
      </c>
      <c r="F79" s="7"/>
      <c r="G79" s="7"/>
      <c r="H79" s="7" t="str">
        <f t="shared" si="3"/>
        <v>2009-8-3</v>
      </c>
      <c r="I79" s="7">
        <v>2009</v>
      </c>
      <c r="J79" s="7">
        <v>8</v>
      </c>
      <c r="K79" s="7">
        <v>3</v>
      </c>
      <c r="L79" s="14">
        <v>0.1093754842978167</v>
      </c>
      <c r="M79" s="14" t="e">
        <v>#DIV/0!</v>
      </c>
      <c r="N79" s="14">
        <v>0.1093754842978167</v>
      </c>
      <c r="O79" s="7">
        <f t="shared" si="4"/>
        <v>17233.999999999996</v>
      </c>
      <c r="P79" s="7">
        <f t="shared" si="5"/>
        <v>0</v>
      </c>
    </row>
    <row r="80" spans="1:16" x14ac:dyDescent="0.3">
      <c r="A80">
        <v>2009</v>
      </c>
      <c r="B80">
        <v>9</v>
      </c>
      <c r="C80">
        <v>3</v>
      </c>
      <c r="D80" s="7">
        <v>687.76676520907006</v>
      </c>
      <c r="E80" s="7">
        <v>2782.2332347909305</v>
      </c>
      <c r="F80" s="7">
        <v>59.603142470488464</v>
      </c>
      <c r="G80" s="7">
        <v>343.39685752951186</v>
      </c>
      <c r="H80" s="7" t="str">
        <f t="shared" si="3"/>
        <v>2009-9-3</v>
      </c>
      <c r="I80" s="7">
        <v>2009</v>
      </c>
      <c r="J80" s="7">
        <v>9</v>
      </c>
      <c r="K80" s="7">
        <v>3</v>
      </c>
      <c r="L80" s="14">
        <v>0.19820367873460229</v>
      </c>
      <c r="M80" s="14">
        <v>0.14789861655208042</v>
      </c>
      <c r="N80" s="14">
        <v>0.19296925062730658</v>
      </c>
      <c r="O80" s="7">
        <f t="shared" si="4"/>
        <v>3470.0000000000005</v>
      </c>
      <c r="P80" s="7">
        <f t="shared" si="5"/>
        <v>403.00000000000034</v>
      </c>
    </row>
    <row r="81" spans="1:16" x14ac:dyDescent="0.3">
      <c r="A81">
        <v>2009</v>
      </c>
      <c r="B81">
        <v>10</v>
      </c>
      <c r="C81">
        <v>3</v>
      </c>
      <c r="D81" s="7">
        <v>97.767953040577254</v>
      </c>
      <c r="E81" s="7">
        <v>113.23204695942283</v>
      </c>
      <c r="F81" s="7">
        <v>141.04273074971971</v>
      </c>
      <c r="G81" s="7">
        <v>117.95726925028028</v>
      </c>
      <c r="H81" s="7" t="str">
        <f t="shared" si="3"/>
        <v>2009-10-3</v>
      </c>
      <c r="I81" s="7">
        <v>2009</v>
      </c>
      <c r="J81" s="7">
        <v>10</v>
      </c>
      <c r="K81" s="7">
        <v>3</v>
      </c>
      <c r="L81" s="14">
        <v>0.46335522768046072</v>
      </c>
      <c r="M81" s="14">
        <v>0.54456652799119576</v>
      </c>
      <c r="N81" s="14">
        <v>0.50810783785169555</v>
      </c>
      <c r="O81" s="7">
        <f t="shared" si="4"/>
        <v>211.00000000000009</v>
      </c>
      <c r="P81" s="7">
        <f t="shared" si="5"/>
        <v>259</v>
      </c>
    </row>
    <row r="82" spans="1:16" x14ac:dyDescent="0.3">
      <c r="A82">
        <v>2009</v>
      </c>
      <c r="B82">
        <v>11</v>
      </c>
      <c r="C82">
        <v>3</v>
      </c>
      <c r="D82" s="7">
        <v>5393.9138824113052</v>
      </c>
      <c r="E82" s="7">
        <v>11840.086117588695</v>
      </c>
      <c r="F82" s="7"/>
      <c r="G82" s="7"/>
      <c r="H82" s="7" t="str">
        <f t="shared" si="3"/>
        <v>2009-11-3</v>
      </c>
      <c r="I82" s="7">
        <v>2009</v>
      </c>
      <c r="J82" s="7">
        <v>11</v>
      </c>
      <c r="K82" s="7">
        <v>3</v>
      </c>
      <c r="L82" s="14">
        <v>0.31298096103117706</v>
      </c>
      <c r="M82" s="14" t="e">
        <v>#DIV/0!</v>
      </c>
      <c r="N82" s="14">
        <v>0.31298096103117706</v>
      </c>
      <c r="O82" s="7">
        <f t="shared" si="4"/>
        <v>17234</v>
      </c>
      <c r="P82" s="7">
        <f t="shared" si="5"/>
        <v>0</v>
      </c>
    </row>
    <row r="83" spans="1:16" x14ac:dyDescent="0.3">
      <c r="A83">
        <v>2009</v>
      </c>
      <c r="B83">
        <v>13</v>
      </c>
      <c r="C83">
        <v>3</v>
      </c>
      <c r="D83" s="7">
        <v>103.72765793354128</v>
      </c>
      <c r="E83" s="7">
        <v>1328.2723420664586</v>
      </c>
      <c r="F83" s="7"/>
      <c r="G83" s="7"/>
      <c r="H83" s="7" t="str">
        <f t="shared" si="3"/>
        <v>2009-13-3</v>
      </c>
      <c r="I83" s="7">
        <v>2009</v>
      </c>
      <c r="J83" s="7">
        <v>13</v>
      </c>
      <c r="K83" s="7">
        <v>3</v>
      </c>
      <c r="L83" s="14">
        <v>7.2435515316718782E-2</v>
      </c>
      <c r="M83" s="14" t="e">
        <v>#DIV/0!</v>
      </c>
      <c r="N83" s="14">
        <v>7.2435515316718782E-2</v>
      </c>
      <c r="O83" s="7">
        <f t="shared" si="4"/>
        <v>1431.9999999999998</v>
      </c>
      <c r="P83" s="7">
        <f t="shared" si="5"/>
        <v>0</v>
      </c>
    </row>
    <row r="84" spans="1:16" x14ac:dyDescent="0.3">
      <c r="A84">
        <v>2009</v>
      </c>
      <c r="B84">
        <v>14</v>
      </c>
      <c r="C84">
        <v>3</v>
      </c>
      <c r="D84" s="7">
        <v>646.40979047803182</v>
      </c>
      <c r="E84" s="7">
        <v>3293.5902095219731</v>
      </c>
      <c r="F84" s="7"/>
      <c r="G84" s="7"/>
      <c r="H84" s="7" t="str">
        <f t="shared" si="3"/>
        <v>2009-14-3</v>
      </c>
      <c r="I84" s="7">
        <v>2009</v>
      </c>
      <c r="J84" s="7">
        <v>14</v>
      </c>
      <c r="K84" s="7">
        <v>3</v>
      </c>
      <c r="L84" s="14">
        <v>0.16406339859848504</v>
      </c>
      <c r="M84" s="14" t="e">
        <v>#DIV/0!</v>
      </c>
      <c r="N84" s="14">
        <v>0.16406339859848504</v>
      </c>
      <c r="O84" s="7">
        <f t="shared" si="4"/>
        <v>3940.000000000005</v>
      </c>
      <c r="P84" s="7">
        <f t="shared" si="5"/>
        <v>0</v>
      </c>
    </row>
    <row r="85" spans="1:16" x14ac:dyDescent="0.3">
      <c r="A85">
        <v>2009</v>
      </c>
      <c r="B85">
        <v>15</v>
      </c>
      <c r="C85">
        <v>3</v>
      </c>
      <c r="D85" s="7">
        <v>661.26755382115994</v>
      </c>
      <c r="E85" s="7">
        <v>3084.7324461788367</v>
      </c>
      <c r="F85" s="7"/>
      <c r="G85" s="7"/>
      <c r="H85" s="7" t="str">
        <f t="shared" si="3"/>
        <v>2009-15-3</v>
      </c>
      <c r="I85" s="7">
        <v>2009</v>
      </c>
      <c r="J85" s="7">
        <v>15</v>
      </c>
      <c r="K85" s="7">
        <v>3</v>
      </c>
      <c r="L85" s="14">
        <v>0.17652630908199696</v>
      </c>
      <c r="M85" s="14" t="e">
        <v>#DIV/0!</v>
      </c>
      <c r="N85" s="14">
        <v>0.17652630908199696</v>
      </c>
      <c r="O85" s="7">
        <f t="shared" si="4"/>
        <v>3745.9999999999964</v>
      </c>
      <c r="P85" s="7">
        <f t="shared" si="5"/>
        <v>0</v>
      </c>
    </row>
    <row r="86" spans="1:16" x14ac:dyDescent="0.3">
      <c r="A86">
        <v>2009</v>
      </c>
      <c r="B86">
        <v>36</v>
      </c>
      <c r="C86">
        <v>1</v>
      </c>
      <c r="D86" s="7">
        <v>22.063318678526141</v>
      </c>
      <c r="E86" s="7">
        <v>13.49048311491285</v>
      </c>
      <c r="F86" s="7">
        <v>3.1761234913751593</v>
      </c>
      <c r="G86" s="7">
        <v>1.2700747151858465</v>
      </c>
      <c r="H86" s="7" t="str">
        <f t="shared" si="3"/>
        <v>2009-36-1</v>
      </c>
      <c r="I86" s="7">
        <v>2009</v>
      </c>
      <c r="J86" s="7">
        <v>36</v>
      </c>
      <c r="K86" s="7">
        <v>1</v>
      </c>
      <c r="L86" s="14">
        <v>0.62056144675356906</v>
      </c>
      <c r="M86" s="14">
        <v>0.71434590718163038</v>
      </c>
      <c r="N86" s="14">
        <v>0.63098605424753251</v>
      </c>
      <c r="O86" s="7">
        <f t="shared" si="4"/>
        <v>35.553801793438993</v>
      </c>
      <c r="P86" s="7">
        <f t="shared" si="5"/>
        <v>4.4461982065610055</v>
      </c>
    </row>
    <row r="87" spans="1:16" x14ac:dyDescent="0.3">
      <c r="A87">
        <v>2009</v>
      </c>
      <c r="B87">
        <v>36</v>
      </c>
      <c r="C87">
        <v>4</v>
      </c>
      <c r="D87" s="7">
        <v>35.249158962963385</v>
      </c>
      <c r="E87" s="7">
        <v>14.583166179605728</v>
      </c>
      <c r="F87" s="7">
        <v>7.2704514253972627</v>
      </c>
      <c r="G87" s="7">
        <v>2.897223432033651</v>
      </c>
      <c r="H87" s="7" t="str">
        <f t="shared" si="3"/>
        <v>2009-36-4</v>
      </c>
      <c r="I87" s="7">
        <v>2009</v>
      </c>
      <c r="J87" s="7">
        <v>36</v>
      </c>
      <c r="K87" s="7">
        <v>4</v>
      </c>
      <c r="L87" s="14">
        <v>0.7073552932181344</v>
      </c>
      <c r="M87" s="14">
        <v>0.71505546030356659</v>
      </c>
      <c r="N87" s="14">
        <v>0.70866017313934382</v>
      </c>
      <c r="O87" s="7">
        <f t="shared" si="4"/>
        <v>49.832325142569111</v>
      </c>
      <c r="P87" s="7">
        <f t="shared" si="5"/>
        <v>10.167674857430914</v>
      </c>
    </row>
    <row r="88" spans="1:16" x14ac:dyDescent="0.3">
      <c r="A88">
        <v>2009</v>
      </c>
      <c r="B88">
        <v>37</v>
      </c>
      <c r="C88">
        <v>1</v>
      </c>
      <c r="D88" s="7">
        <v>0.69195846334347977</v>
      </c>
      <c r="E88" s="7">
        <v>13.108041536656518</v>
      </c>
      <c r="F88" s="7"/>
      <c r="G88" s="7"/>
      <c r="H88" s="7" t="str">
        <f t="shared" si="3"/>
        <v>2009-37-1</v>
      </c>
      <c r="I88" s="7">
        <v>2009</v>
      </c>
      <c r="J88" s="7">
        <v>37</v>
      </c>
      <c r="K88" s="7">
        <v>1</v>
      </c>
      <c r="L88" s="14">
        <v>5.0141917633585498E-2</v>
      </c>
      <c r="M88" s="14" t="e">
        <v>#DIV/0!</v>
      </c>
      <c r="N88" s="14">
        <v>5.0141917633585498E-2</v>
      </c>
      <c r="O88" s="7">
        <f t="shared" si="4"/>
        <v>13.799999999999999</v>
      </c>
      <c r="P88" s="7">
        <f t="shared" si="5"/>
        <v>0</v>
      </c>
    </row>
    <row r="89" spans="1:16" x14ac:dyDescent="0.3">
      <c r="A89">
        <v>2009</v>
      </c>
      <c r="B89">
        <v>37</v>
      </c>
      <c r="C89">
        <v>3</v>
      </c>
      <c r="D89" s="7">
        <v>151.96962602283801</v>
      </c>
      <c r="E89" s="7">
        <v>2869.430373977159</v>
      </c>
      <c r="F89" s="7"/>
      <c r="G89" s="7"/>
      <c r="H89" s="7" t="str">
        <f t="shared" si="3"/>
        <v>2009-37-3</v>
      </c>
      <c r="I89" s="7">
        <v>2009</v>
      </c>
      <c r="J89" s="7">
        <v>37</v>
      </c>
      <c r="K89" s="7">
        <v>3</v>
      </c>
      <c r="L89" s="14">
        <v>5.0297751381094248E-2</v>
      </c>
      <c r="M89" s="14" t="e">
        <v>#DIV/0!</v>
      </c>
      <c r="N89" s="14">
        <v>5.0297751381094248E-2</v>
      </c>
      <c r="O89" s="7">
        <f t="shared" si="4"/>
        <v>3021.3999999999969</v>
      </c>
      <c r="P89" s="7">
        <f t="shared" si="5"/>
        <v>0</v>
      </c>
    </row>
    <row r="90" spans="1:16" x14ac:dyDescent="0.3">
      <c r="A90">
        <v>2009</v>
      </c>
      <c r="B90">
        <v>37</v>
      </c>
      <c r="C90">
        <v>4</v>
      </c>
      <c r="D90" s="7">
        <v>0.3060495071840712</v>
      </c>
      <c r="E90" s="7">
        <v>6.6939504928159357</v>
      </c>
      <c r="F90" s="7"/>
      <c r="G90" s="7"/>
      <c r="H90" s="7" t="str">
        <f t="shared" si="3"/>
        <v>2009-37-4</v>
      </c>
      <c r="I90" s="7">
        <v>2009</v>
      </c>
      <c r="J90" s="7">
        <v>37</v>
      </c>
      <c r="K90" s="7">
        <v>4</v>
      </c>
      <c r="L90" s="14">
        <v>4.3721358169152985E-2</v>
      </c>
      <c r="M90" s="14" t="e">
        <v>#DIV/0!</v>
      </c>
      <c r="N90" s="14">
        <v>4.3721358169152985E-2</v>
      </c>
      <c r="O90" s="7">
        <f t="shared" si="4"/>
        <v>7.0000000000000071</v>
      </c>
      <c r="P90" s="7">
        <f t="shared" si="5"/>
        <v>0</v>
      </c>
    </row>
    <row r="91" spans="1:16" x14ac:dyDescent="0.3">
      <c r="A91">
        <v>2009</v>
      </c>
      <c r="B91">
        <v>42</v>
      </c>
      <c r="C91">
        <v>1</v>
      </c>
      <c r="D91" s="7">
        <v>38.879357164320908</v>
      </c>
      <c r="E91" s="7">
        <v>16.260823087970785</v>
      </c>
      <c r="F91" s="7">
        <v>33.675277026968772</v>
      </c>
      <c r="G91" s="7">
        <v>26.518242720739469</v>
      </c>
      <c r="H91" s="7" t="str">
        <f t="shared" si="3"/>
        <v>2009-42-1</v>
      </c>
      <c r="I91" s="7">
        <v>2009</v>
      </c>
      <c r="J91" s="7">
        <v>42</v>
      </c>
      <c r="K91" s="7">
        <v>1</v>
      </c>
      <c r="L91" s="14">
        <v>0.70510029141054598</v>
      </c>
      <c r="M91" s="14">
        <v>0.55945020607057783</v>
      </c>
      <c r="N91" s="14">
        <v>0.62908442364451778</v>
      </c>
      <c r="O91" s="7">
        <f t="shared" si="4"/>
        <v>55.140180252291692</v>
      </c>
      <c r="P91" s="7">
        <f t="shared" si="5"/>
        <v>60.193519747708237</v>
      </c>
    </row>
    <row r="92" spans="1:16" x14ac:dyDescent="0.3">
      <c r="A92">
        <v>2009</v>
      </c>
      <c r="B92">
        <v>42</v>
      </c>
      <c r="C92">
        <v>3</v>
      </c>
      <c r="D92" s="7">
        <v>5187.3888318305526</v>
      </c>
      <c r="E92" s="7">
        <v>3034.2379264572564</v>
      </c>
      <c r="F92" s="7">
        <v>3125.2255802072827</v>
      </c>
      <c r="G92" s="7">
        <v>1057.2748615048981</v>
      </c>
      <c r="H92" s="7" t="str">
        <f t="shared" si="3"/>
        <v>2009-42-3</v>
      </c>
      <c r="I92" s="7">
        <v>2009</v>
      </c>
      <c r="J92" s="7">
        <v>42</v>
      </c>
      <c r="K92" s="7">
        <v>3</v>
      </c>
      <c r="L92" s="14">
        <v>0.6309443355113884</v>
      </c>
      <c r="M92" s="14">
        <v>0.74721464438815843</v>
      </c>
      <c r="N92" s="14">
        <v>0.67014907844848937</v>
      </c>
      <c r="O92" s="7">
        <f t="shared" si="4"/>
        <v>8221.6267582878099</v>
      </c>
      <c r="P92" s="7">
        <f t="shared" si="5"/>
        <v>4182.5004417121809</v>
      </c>
    </row>
    <row r="93" spans="1:16" x14ac:dyDescent="0.3">
      <c r="A93">
        <v>2009</v>
      </c>
      <c r="B93">
        <v>42</v>
      </c>
      <c r="C93">
        <v>4</v>
      </c>
      <c r="D93" s="7">
        <v>67.288036126043593</v>
      </c>
      <c r="E93" s="7">
        <v>24.899345025204937</v>
      </c>
      <c r="F93" s="7">
        <v>104.61648777852771</v>
      </c>
      <c r="G93" s="7">
        <v>82.060531070223888</v>
      </c>
      <c r="H93" s="7" t="str">
        <f t="shared" si="3"/>
        <v>2009-42-4</v>
      </c>
      <c r="I93" s="7">
        <v>2009</v>
      </c>
      <c r="J93" s="7">
        <v>42</v>
      </c>
      <c r="K93" s="7">
        <v>4</v>
      </c>
      <c r="L93" s="14">
        <v>0.72990506168785207</v>
      </c>
      <c r="M93" s="14">
        <v>0.5604143907145287</v>
      </c>
      <c r="N93" s="14">
        <v>0.61644485242494651</v>
      </c>
      <c r="O93" s="7">
        <f t="shared" si="4"/>
        <v>92.18738115124853</v>
      </c>
      <c r="P93" s="7">
        <f t="shared" si="5"/>
        <v>186.6770188487516</v>
      </c>
    </row>
    <row r="94" spans="1:16" x14ac:dyDescent="0.3">
      <c r="A94">
        <v>2009</v>
      </c>
      <c r="B94">
        <v>45</v>
      </c>
      <c r="C94">
        <v>1</v>
      </c>
      <c r="D94" s="7">
        <v>108.50895035446811</v>
      </c>
      <c r="E94" s="7">
        <v>30.259667019657631</v>
      </c>
      <c r="F94" s="7">
        <v>238.53188330955001</v>
      </c>
      <c r="G94" s="7">
        <v>27.297899316324362</v>
      </c>
      <c r="H94" s="7" t="str">
        <f t="shared" si="3"/>
        <v>2009-45-1</v>
      </c>
      <c r="I94" s="7">
        <v>2009</v>
      </c>
      <c r="J94" s="7">
        <v>45</v>
      </c>
      <c r="K94" s="7">
        <v>1</v>
      </c>
      <c r="L94" s="14">
        <v>0.7819415686900133</v>
      </c>
      <c r="M94" s="14">
        <v>0.89731060588217426</v>
      </c>
      <c r="N94" s="14">
        <v>0.85774148801383809</v>
      </c>
      <c r="O94" s="7">
        <f t="shared" si="4"/>
        <v>138.76861737412574</v>
      </c>
      <c r="P94" s="7">
        <f t="shared" si="5"/>
        <v>265.82978262587437</v>
      </c>
    </row>
    <row r="95" spans="1:16" x14ac:dyDescent="0.3">
      <c r="A95">
        <v>2009</v>
      </c>
      <c r="B95">
        <v>45</v>
      </c>
      <c r="C95">
        <v>3</v>
      </c>
      <c r="D95" s="7">
        <v>951.1565402351838</v>
      </c>
      <c r="E95" s="7">
        <v>269.74925443328823</v>
      </c>
      <c r="F95" s="7">
        <v>305.53485489400015</v>
      </c>
      <c r="G95" s="7">
        <v>62.349350437528294</v>
      </c>
      <c r="H95" s="7" t="str">
        <f t="shared" si="3"/>
        <v>2009-45-3</v>
      </c>
      <c r="I95" s="7">
        <v>2009</v>
      </c>
      <c r="J95" s="7">
        <v>45</v>
      </c>
      <c r="K95" s="7">
        <v>3</v>
      </c>
      <c r="L95" s="14">
        <v>0.77905809308855267</v>
      </c>
      <c r="M95" s="14">
        <v>0.83051908852313849</v>
      </c>
      <c r="N95" s="14">
        <v>0.79097388272155766</v>
      </c>
      <c r="O95" s="7">
        <f t="shared" si="4"/>
        <v>1220.905794668472</v>
      </c>
      <c r="P95" s="7">
        <f t="shared" si="5"/>
        <v>367.88420533152845</v>
      </c>
    </row>
    <row r="96" spans="1:16" x14ac:dyDescent="0.3">
      <c r="A96">
        <v>2009</v>
      </c>
      <c r="B96">
        <v>45</v>
      </c>
      <c r="C96">
        <v>4</v>
      </c>
      <c r="D96" s="7">
        <v>373.37089790956384</v>
      </c>
      <c r="E96" s="7">
        <v>68.496722286193403</v>
      </c>
      <c r="F96" s="7">
        <v>973.46836121515969</v>
      </c>
      <c r="G96" s="7">
        <v>110.99151858908303</v>
      </c>
      <c r="H96" s="7" t="str">
        <f t="shared" si="3"/>
        <v>2009-45-4</v>
      </c>
      <c r="I96" s="7">
        <v>2009</v>
      </c>
      <c r="J96" s="7">
        <v>45</v>
      </c>
      <c r="K96" s="7">
        <v>4</v>
      </c>
      <c r="L96" s="14">
        <v>0.84498361238633457</v>
      </c>
      <c r="M96" s="14">
        <v>0.89765272034856813</v>
      </c>
      <c r="N96" s="14">
        <v>0.88240515821455323</v>
      </c>
      <c r="O96" s="7">
        <f t="shared" si="4"/>
        <v>441.86762019575724</v>
      </c>
      <c r="P96" s="7">
        <f t="shared" si="5"/>
        <v>1084.4598798042427</v>
      </c>
    </row>
    <row r="97" spans="1:16" x14ac:dyDescent="0.3">
      <c r="A97">
        <v>2009</v>
      </c>
      <c r="B97">
        <v>53</v>
      </c>
      <c r="C97">
        <v>1</v>
      </c>
      <c r="D97" s="7">
        <v>1673.1765610561636</v>
      </c>
      <c r="E97" s="7">
        <v>425.57367670486087</v>
      </c>
      <c r="F97" s="7">
        <v>3124.085062441146</v>
      </c>
      <c r="G97" s="7">
        <v>480.94589979783132</v>
      </c>
      <c r="H97" s="7" t="str">
        <f t="shared" si="3"/>
        <v>2009-53-1</v>
      </c>
      <c r="I97" s="7">
        <v>2009</v>
      </c>
      <c r="J97" s="7">
        <v>53</v>
      </c>
      <c r="K97" s="7">
        <v>1</v>
      </c>
      <c r="L97" s="14">
        <v>0.79722519190331642</v>
      </c>
      <c r="M97" s="14">
        <v>0.86659035530193329</v>
      </c>
      <c r="N97" s="14">
        <v>0.84106690900017489</v>
      </c>
      <c r="O97" s="7">
        <f t="shared" si="4"/>
        <v>2098.7502377610244</v>
      </c>
      <c r="P97" s="7">
        <f t="shared" si="5"/>
        <v>3605.0309622389773</v>
      </c>
    </row>
    <row r="98" spans="1:16" x14ac:dyDescent="0.3">
      <c r="A98">
        <v>2009</v>
      </c>
      <c r="B98">
        <v>53</v>
      </c>
      <c r="C98">
        <v>3</v>
      </c>
      <c r="D98" s="7">
        <v>1232.9713000901017</v>
      </c>
      <c r="E98" s="7">
        <v>231.93167782188132</v>
      </c>
      <c r="F98" s="7">
        <v>878.51578869465152</v>
      </c>
      <c r="G98" s="7">
        <v>86.151133393367161</v>
      </c>
      <c r="H98" s="7" t="str">
        <f t="shared" si="3"/>
        <v>2009-53-3</v>
      </c>
      <c r="I98" s="7">
        <v>2009</v>
      </c>
      <c r="J98" s="7">
        <v>53</v>
      </c>
      <c r="K98" s="7">
        <v>3</v>
      </c>
      <c r="L98" s="14">
        <v>0.84167437617440855</v>
      </c>
      <c r="M98" s="14">
        <v>0.91069338916805265</v>
      </c>
      <c r="N98" s="14">
        <v>0.86907855122207089</v>
      </c>
      <c r="O98" s="7">
        <f t="shared" si="4"/>
        <v>1464.902977911983</v>
      </c>
      <c r="P98" s="7">
        <f t="shared" si="5"/>
        <v>964.66692208801874</v>
      </c>
    </row>
    <row r="99" spans="1:16" x14ac:dyDescent="0.3">
      <c r="A99">
        <v>2009</v>
      </c>
      <c r="B99">
        <v>53</v>
      </c>
      <c r="C99">
        <v>4</v>
      </c>
      <c r="D99" s="7">
        <v>1301.7211747819219</v>
      </c>
      <c r="E99" s="7">
        <v>258.37915504574744</v>
      </c>
      <c r="F99" s="7">
        <v>3326.4207390124693</v>
      </c>
      <c r="G99" s="7">
        <v>510.06863115986459</v>
      </c>
      <c r="H99" s="7" t="str">
        <f t="shared" si="3"/>
        <v>2009-53-4</v>
      </c>
      <c r="I99" s="7">
        <v>2009</v>
      </c>
      <c r="J99" s="7">
        <v>53</v>
      </c>
      <c r="K99" s="7">
        <v>4</v>
      </c>
      <c r="L99" s="14">
        <v>0.83438298800033694</v>
      </c>
      <c r="M99" s="14">
        <v>0.86704807913049098</v>
      </c>
      <c r="N99" s="14">
        <v>0.85760492664365207</v>
      </c>
      <c r="O99" s="7">
        <f t="shared" si="4"/>
        <v>1560.1003298276694</v>
      </c>
      <c r="P99" s="7">
        <f t="shared" si="5"/>
        <v>3836.489370172334</v>
      </c>
    </row>
    <row r="100" spans="1:16" x14ac:dyDescent="0.3">
      <c r="A100">
        <v>2009</v>
      </c>
      <c r="B100">
        <v>54</v>
      </c>
      <c r="C100">
        <v>1</v>
      </c>
      <c r="D100" s="7">
        <v>8.6728502418880868</v>
      </c>
      <c r="E100" s="7">
        <v>3.6230781628813395</v>
      </c>
      <c r="F100" s="7">
        <v>1.9449987799941999</v>
      </c>
      <c r="G100" s="7">
        <v>1.5460728152363761</v>
      </c>
      <c r="H100" s="7" t="str">
        <f t="shared" si="3"/>
        <v>2009-54-1</v>
      </c>
      <c r="I100" s="7">
        <v>2009</v>
      </c>
      <c r="J100" s="7">
        <v>54</v>
      </c>
      <c r="K100" s="7">
        <v>1</v>
      </c>
      <c r="L100" s="14">
        <v>0.70534326131274505</v>
      </c>
      <c r="M100" s="14">
        <v>0.55713517381064714</v>
      </c>
      <c r="N100" s="14">
        <v>0.67256914055123096</v>
      </c>
      <c r="O100" s="7">
        <f t="shared" si="4"/>
        <v>12.295928404769427</v>
      </c>
      <c r="P100" s="7">
        <f t="shared" si="5"/>
        <v>3.4910715952305758</v>
      </c>
    </row>
    <row r="101" spans="1:16" x14ac:dyDescent="0.3">
      <c r="A101">
        <v>2009</v>
      </c>
      <c r="B101">
        <v>54</v>
      </c>
      <c r="C101">
        <v>3</v>
      </c>
      <c r="D101" s="7">
        <v>3341.7787738859693</v>
      </c>
      <c r="E101" s="7">
        <v>1461.6787980337256</v>
      </c>
      <c r="F101" s="7">
        <v>424.80408679451</v>
      </c>
      <c r="G101" s="7">
        <v>131.85754128579393</v>
      </c>
      <c r="H101" s="7" t="str">
        <f t="shared" si="3"/>
        <v>2009-54-3</v>
      </c>
      <c r="I101" s="7">
        <v>2009</v>
      </c>
      <c r="J101" s="7">
        <v>54</v>
      </c>
      <c r="K101" s="7">
        <v>3</v>
      </c>
      <c r="L101" s="14">
        <v>0.69570277739549857</v>
      </c>
      <c r="M101" s="14">
        <v>0.76312802134302649</v>
      </c>
      <c r="N101" s="14">
        <v>0.70270505564138963</v>
      </c>
      <c r="O101" s="7">
        <f t="shared" si="4"/>
        <v>4803.4575719196946</v>
      </c>
      <c r="P101" s="7">
        <f t="shared" si="5"/>
        <v>556.6616280803039</v>
      </c>
    </row>
    <row r="102" spans="1:16" x14ac:dyDescent="0.3">
      <c r="A102">
        <v>2009</v>
      </c>
      <c r="B102">
        <v>54</v>
      </c>
      <c r="C102">
        <v>4</v>
      </c>
      <c r="D102" s="7">
        <v>32.167696071193191</v>
      </c>
      <c r="E102" s="7">
        <v>11.896125201061958</v>
      </c>
      <c r="F102" s="7">
        <v>12.955682362817479</v>
      </c>
      <c r="G102" s="7">
        <v>10.252296364927371</v>
      </c>
      <c r="H102" s="7" t="str">
        <f t="shared" si="3"/>
        <v>2009-54-4</v>
      </c>
      <c r="I102" s="7">
        <v>2009</v>
      </c>
      <c r="J102" s="7">
        <v>54</v>
      </c>
      <c r="K102" s="7">
        <v>4</v>
      </c>
      <c r="L102" s="14">
        <v>0.7300251122670478</v>
      </c>
      <c r="M102" s="14">
        <v>0.55824259901311957</v>
      </c>
      <c r="N102" s="14">
        <v>0.6707621683084245</v>
      </c>
      <c r="O102" s="7">
        <f t="shared" si="4"/>
        <v>44.063821272255147</v>
      </c>
      <c r="P102" s="7">
        <f t="shared" si="5"/>
        <v>23.207978727744852</v>
      </c>
    </row>
    <row r="103" spans="1:16" x14ac:dyDescent="0.3">
      <c r="A103">
        <v>2009</v>
      </c>
      <c r="B103">
        <v>56</v>
      </c>
      <c r="C103">
        <v>1</v>
      </c>
      <c r="D103" s="7">
        <v>192.98691607089211</v>
      </c>
      <c r="E103" s="7">
        <v>52.322241547594345</v>
      </c>
      <c r="F103" s="7">
        <v>1088.9561229575381</v>
      </c>
      <c r="G103" s="7">
        <v>134.27561942397381</v>
      </c>
      <c r="H103" s="7" t="str">
        <f t="shared" si="3"/>
        <v>2009-56-1</v>
      </c>
      <c r="I103" s="7">
        <v>2009</v>
      </c>
      <c r="J103" s="7">
        <v>56</v>
      </c>
      <c r="K103" s="7">
        <v>1</v>
      </c>
      <c r="L103" s="14">
        <v>0.78670897550034491</v>
      </c>
      <c r="M103" s="14">
        <v>0.89022879739651584</v>
      </c>
      <c r="N103" s="14">
        <v>0.87293655834061668</v>
      </c>
      <c r="O103" s="7">
        <f t="shared" si="4"/>
        <v>245.30915761848644</v>
      </c>
      <c r="P103" s="7">
        <f t="shared" si="5"/>
        <v>1223.231742381512</v>
      </c>
    </row>
    <row r="104" spans="1:16" x14ac:dyDescent="0.3">
      <c r="A104">
        <v>2009</v>
      </c>
      <c r="B104">
        <v>56</v>
      </c>
      <c r="C104">
        <v>3</v>
      </c>
      <c r="D104" s="7">
        <v>944.51056942924333</v>
      </c>
      <c r="E104" s="7">
        <v>154.10436170520268</v>
      </c>
      <c r="F104" s="7">
        <v>1621.9076585701487</v>
      </c>
      <c r="G104" s="7">
        <v>159.76831029540597</v>
      </c>
      <c r="H104" s="7" t="str">
        <f t="shared" si="3"/>
        <v>2009-56-3</v>
      </c>
      <c r="I104" s="7">
        <v>2009</v>
      </c>
      <c r="J104" s="7">
        <v>56</v>
      </c>
      <c r="K104" s="7">
        <v>3</v>
      </c>
      <c r="L104" s="14">
        <v>0.85972850237337273</v>
      </c>
      <c r="M104" s="14">
        <v>0.91032695445898881</v>
      </c>
      <c r="N104" s="14">
        <v>0.89102744031840364</v>
      </c>
      <c r="O104" s="7">
        <f t="shared" si="4"/>
        <v>1098.6149311344461</v>
      </c>
      <c r="P104" s="7">
        <f t="shared" si="5"/>
        <v>1781.6759688655548</v>
      </c>
    </row>
    <row r="105" spans="1:16" x14ac:dyDescent="0.3">
      <c r="A105">
        <v>2009</v>
      </c>
      <c r="B105">
        <v>56</v>
      </c>
      <c r="C105">
        <v>4</v>
      </c>
      <c r="D105" s="7">
        <v>69.535007347973433</v>
      </c>
      <c r="E105" s="7">
        <v>13.225496883802693</v>
      </c>
      <c r="F105" s="7">
        <v>431.86330392561655</v>
      </c>
      <c r="G105" s="7">
        <v>53.08779184260743</v>
      </c>
      <c r="H105" s="7" t="str">
        <f t="shared" si="3"/>
        <v>2009-56-4</v>
      </c>
      <c r="I105" s="7">
        <v>2009</v>
      </c>
      <c r="J105" s="7">
        <v>56</v>
      </c>
      <c r="K105" s="7">
        <v>4</v>
      </c>
      <c r="L105" s="14">
        <v>0.84019554971821053</v>
      </c>
      <c r="M105" s="14">
        <v>0.89052959709574497</v>
      </c>
      <c r="N105" s="14">
        <v>0.88319194336277418</v>
      </c>
      <c r="O105" s="7">
        <f t="shared" si="4"/>
        <v>82.760504231776125</v>
      </c>
      <c r="P105" s="7">
        <f t="shared" si="5"/>
        <v>484.95109576822398</v>
      </c>
    </row>
    <row r="106" spans="1:16" x14ac:dyDescent="0.3">
      <c r="A106">
        <v>2009</v>
      </c>
      <c r="B106">
        <v>57</v>
      </c>
      <c r="C106">
        <v>2</v>
      </c>
      <c r="D106" s="7">
        <v>5.1572455170483522</v>
      </c>
      <c r="E106" s="7">
        <v>0.63266037307190626</v>
      </c>
      <c r="F106" s="7">
        <v>2.9137956803454155</v>
      </c>
      <c r="G106" s="7">
        <v>0.29629842953432567</v>
      </c>
      <c r="H106" s="7" t="str">
        <f t="shared" si="3"/>
        <v>2009-57-2</v>
      </c>
      <c r="I106" s="7">
        <v>2009</v>
      </c>
      <c r="J106" s="7">
        <v>57</v>
      </c>
      <c r="K106" s="7">
        <v>2</v>
      </c>
      <c r="L106" s="14">
        <v>0.89073045657763439</v>
      </c>
      <c r="M106" s="14">
        <v>0.9076978993785868</v>
      </c>
      <c r="N106" s="14">
        <v>0.89678235526597427</v>
      </c>
      <c r="O106" s="7">
        <f t="shared" si="4"/>
        <v>5.7899058901202585</v>
      </c>
      <c r="P106" s="7">
        <f t="shared" si="5"/>
        <v>3.2100941098797411</v>
      </c>
    </row>
    <row r="107" spans="1:16" x14ac:dyDescent="0.3">
      <c r="A107">
        <v>2009</v>
      </c>
      <c r="B107">
        <v>57</v>
      </c>
      <c r="C107">
        <v>3</v>
      </c>
      <c r="D107" s="7">
        <v>16.898173201597761</v>
      </c>
      <c r="E107" s="7">
        <v>2.1818308044325549</v>
      </c>
      <c r="F107" s="7">
        <v>13.276115459219538</v>
      </c>
      <c r="G107" s="7">
        <v>1.6438805347501637</v>
      </c>
      <c r="H107" s="7" t="str">
        <f t="shared" si="3"/>
        <v>2009-57-3</v>
      </c>
      <c r="I107" s="7">
        <v>2009</v>
      </c>
      <c r="J107" s="7">
        <v>57</v>
      </c>
      <c r="K107" s="7">
        <v>3</v>
      </c>
      <c r="L107" s="14">
        <v>0.88564830469936073</v>
      </c>
      <c r="M107" s="14">
        <v>0.88982030991063399</v>
      </c>
      <c r="N107" s="14">
        <v>0.8874790782593317</v>
      </c>
      <c r="O107" s="7">
        <f t="shared" si="4"/>
        <v>19.080004006030315</v>
      </c>
      <c r="P107" s="7">
        <f t="shared" si="5"/>
        <v>14.919995993969701</v>
      </c>
    </row>
    <row r="108" spans="1:16" x14ac:dyDescent="0.3">
      <c r="A108">
        <v>2009</v>
      </c>
      <c r="B108">
        <v>64</v>
      </c>
      <c r="C108">
        <v>1</v>
      </c>
      <c r="D108" s="7">
        <v>272.34371058882169</v>
      </c>
      <c r="E108" s="7">
        <v>76.749601354937354</v>
      </c>
      <c r="F108" s="7">
        <v>202.49522827328406</v>
      </c>
      <c r="G108" s="7">
        <v>22.176959782956896</v>
      </c>
      <c r="H108" s="7" t="str">
        <f t="shared" si="3"/>
        <v>2009-64-1</v>
      </c>
      <c r="I108" s="7">
        <v>2009</v>
      </c>
      <c r="J108" s="7">
        <v>64</v>
      </c>
      <c r="K108" s="7">
        <v>1</v>
      </c>
      <c r="L108" s="14">
        <v>0.78014588441241139</v>
      </c>
      <c r="M108" s="14">
        <v>0.90129192235664946</v>
      </c>
      <c r="N108" s="14">
        <v>0.82758363628016263</v>
      </c>
      <c r="O108" s="7">
        <f t="shared" si="4"/>
        <v>349.09331194375903</v>
      </c>
      <c r="P108" s="7">
        <f t="shared" si="5"/>
        <v>224.67218805624094</v>
      </c>
    </row>
    <row r="109" spans="1:16" x14ac:dyDescent="0.3">
      <c r="A109">
        <v>2009</v>
      </c>
      <c r="B109">
        <v>64</v>
      </c>
      <c r="C109">
        <v>3</v>
      </c>
      <c r="D109" s="7">
        <v>5.1826727611340804</v>
      </c>
      <c r="E109" s="7">
        <v>1.8558753185812478</v>
      </c>
      <c r="F109" s="7">
        <v>7.5940773749088137</v>
      </c>
      <c r="G109" s="7">
        <v>1.6266745453758644</v>
      </c>
      <c r="H109" s="7" t="str">
        <f t="shared" si="3"/>
        <v>2009-64-3</v>
      </c>
      <c r="I109" s="7">
        <v>2009</v>
      </c>
      <c r="J109" s="7">
        <v>64</v>
      </c>
      <c r="K109" s="7">
        <v>3</v>
      </c>
      <c r="L109" s="14">
        <v>0.73632696721504698</v>
      </c>
      <c r="M109" s="14">
        <v>0.82358547768784962</v>
      </c>
      <c r="N109" s="14">
        <v>0.7858118206837249</v>
      </c>
      <c r="O109" s="7">
        <f t="shared" si="4"/>
        <v>7.0385480797153281</v>
      </c>
      <c r="P109" s="7">
        <f t="shared" si="5"/>
        <v>9.2207519202846786</v>
      </c>
    </row>
    <row r="110" spans="1:16" x14ac:dyDescent="0.3">
      <c r="A110">
        <v>2010</v>
      </c>
      <c r="B110">
        <v>1</v>
      </c>
      <c r="C110">
        <v>3</v>
      </c>
      <c r="D110" s="7">
        <v>10625.460920422978</v>
      </c>
      <c r="E110" s="7">
        <v>41150.539079577022</v>
      </c>
      <c r="F110" s="7">
        <v>7920.1568342613809</v>
      </c>
      <c r="G110" s="7">
        <v>26368.843165738599</v>
      </c>
      <c r="H110" s="7" t="str">
        <f t="shared" si="3"/>
        <v>2010-1-3</v>
      </c>
      <c r="I110" s="7">
        <v>2010</v>
      </c>
      <c r="J110" s="7">
        <v>1</v>
      </c>
      <c r="K110" s="7">
        <v>3</v>
      </c>
      <c r="L110" s="14">
        <v>0.20521981073128434</v>
      </c>
      <c r="M110" s="14">
        <v>0.23098243851559935</v>
      </c>
      <c r="N110" s="14">
        <v>0.21548385237534845</v>
      </c>
      <c r="O110" s="7">
        <f t="shared" si="4"/>
        <v>51776</v>
      </c>
      <c r="P110" s="7">
        <f t="shared" si="5"/>
        <v>34288.999999999978</v>
      </c>
    </row>
    <row r="111" spans="1:16" x14ac:dyDescent="0.3">
      <c r="A111">
        <v>2010</v>
      </c>
      <c r="B111">
        <v>2</v>
      </c>
      <c r="C111">
        <v>3</v>
      </c>
      <c r="D111" s="7">
        <v>16.71085782083339</v>
      </c>
      <c r="E111" s="7">
        <v>68.289142179166603</v>
      </c>
      <c r="F111" s="7"/>
      <c r="G111" s="7"/>
      <c r="H111" s="7" t="str">
        <f t="shared" si="3"/>
        <v>2010-2-3</v>
      </c>
      <c r="I111" s="7">
        <v>2010</v>
      </c>
      <c r="J111" s="7">
        <v>2</v>
      </c>
      <c r="K111" s="7">
        <v>3</v>
      </c>
      <c r="L111" s="14">
        <v>0.19659832730392224</v>
      </c>
      <c r="M111" s="14" t="e">
        <v>#DIV/0!</v>
      </c>
      <c r="N111" s="14">
        <v>0.19659832730392224</v>
      </c>
      <c r="O111" s="7">
        <f t="shared" si="4"/>
        <v>85</v>
      </c>
      <c r="P111" s="7">
        <f t="shared" si="5"/>
        <v>0</v>
      </c>
    </row>
    <row r="112" spans="1:16" x14ac:dyDescent="0.3">
      <c r="A112">
        <v>2010</v>
      </c>
      <c r="B112">
        <v>4</v>
      </c>
      <c r="C112">
        <v>3</v>
      </c>
      <c r="D112" s="7">
        <v>156.3277389827027</v>
      </c>
      <c r="E112" s="7">
        <v>516.19696101729699</v>
      </c>
      <c r="F112" s="7"/>
      <c r="G112" s="7"/>
      <c r="H112" s="7" t="str">
        <f t="shared" si="3"/>
        <v>2010-4-3</v>
      </c>
      <c r="I112" s="7">
        <v>2010</v>
      </c>
      <c r="J112" s="7">
        <v>4</v>
      </c>
      <c r="K112" s="7">
        <v>3</v>
      </c>
      <c r="L112" s="14">
        <v>0.23244906690074396</v>
      </c>
      <c r="M112" s="14" t="e">
        <v>#DIV/0!</v>
      </c>
      <c r="N112" s="14">
        <v>0.23244906690074396</v>
      </c>
      <c r="O112" s="7">
        <f t="shared" si="4"/>
        <v>672.52469999999971</v>
      </c>
      <c r="P112" s="7">
        <f t="shared" si="5"/>
        <v>0</v>
      </c>
    </row>
    <row r="113" spans="1:16" x14ac:dyDescent="0.3">
      <c r="A113">
        <v>2010</v>
      </c>
      <c r="B113">
        <v>5</v>
      </c>
      <c r="C113">
        <v>3</v>
      </c>
      <c r="D113" s="7">
        <v>6.766511962101573</v>
      </c>
      <c r="E113" s="7">
        <v>10.733488037898425</v>
      </c>
      <c r="F113" s="7"/>
      <c r="G113" s="7"/>
      <c r="H113" s="7" t="str">
        <f t="shared" si="3"/>
        <v>2010-5-3</v>
      </c>
      <c r="I113" s="7">
        <v>2010</v>
      </c>
      <c r="J113" s="7">
        <v>5</v>
      </c>
      <c r="K113" s="7">
        <v>3</v>
      </c>
      <c r="L113" s="14">
        <v>0.38665782640580415</v>
      </c>
      <c r="M113" s="14" t="e">
        <v>#DIV/0!</v>
      </c>
      <c r="N113" s="14">
        <v>0.38665782640580415</v>
      </c>
      <c r="O113" s="7">
        <f t="shared" si="4"/>
        <v>17.5</v>
      </c>
      <c r="P113" s="7">
        <f t="shared" si="5"/>
        <v>0</v>
      </c>
    </row>
    <row r="114" spans="1:16" x14ac:dyDescent="0.3">
      <c r="A114">
        <v>2010</v>
      </c>
      <c r="B114">
        <v>6</v>
      </c>
      <c r="C114">
        <v>3</v>
      </c>
      <c r="D114" s="7">
        <v>322.51756258750038</v>
      </c>
      <c r="E114" s="7">
        <v>2372.4824374124987</v>
      </c>
      <c r="F114" s="7"/>
      <c r="G114" s="7"/>
      <c r="H114" s="7" t="str">
        <f t="shared" si="3"/>
        <v>2010-6-3</v>
      </c>
      <c r="I114" s="7">
        <v>2010</v>
      </c>
      <c r="J114" s="7">
        <v>6</v>
      </c>
      <c r="K114" s="7">
        <v>3</v>
      </c>
      <c r="L114" s="14">
        <v>0.11967256496753265</v>
      </c>
      <c r="M114" s="14" t="e">
        <v>#DIV/0!</v>
      </c>
      <c r="N114" s="14">
        <v>0.11967256496753265</v>
      </c>
      <c r="O114" s="7">
        <f t="shared" si="4"/>
        <v>2694.9999999999991</v>
      </c>
      <c r="P114" s="7">
        <f t="shared" si="5"/>
        <v>0</v>
      </c>
    </row>
    <row r="115" spans="1:16" x14ac:dyDescent="0.3">
      <c r="A115">
        <v>2010</v>
      </c>
      <c r="B115">
        <v>8</v>
      </c>
      <c r="C115">
        <v>3</v>
      </c>
      <c r="D115" s="7">
        <v>5114.3820064597421</v>
      </c>
      <c r="E115" s="7">
        <v>27002.617993540291</v>
      </c>
      <c r="F115" s="7"/>
      <c r="G115" s="7"/>
      <c r="H115" s="7" t="str">
        <f t="shared" si="3"/>
        <v>2010-8-3</v>
      </c>
      <c r="I115" s="7">
        <v>2010</v>
      </c>
      <c r="J115" s="7">
        <v>8</v>
      </c>
      <c r="K115" s="7">
        <v>3</v>
      </c>
      <c r="L115" s="14">
        <v>0.15924220837748659</v>
      </c>
      <c r="M115" s="14" t="e">
        <v>#DIV/0!</v>
      </c>
      <c r="N115" s="14">
        <v>0.15924220837748659</v>
      </c>
      <c r="O115" s="7">
        <f t="shared" si="4"/>
        <v>32117.000000000033</v>
      </c>
      <c r="P115" s="7">
        <f t="shared" si="5"/>
        <v>0</v>
      </c>
    </row>
    <row r="116" spans="1:16" x14ac:dyDescent="0.3">
      <c r="A116">
        <v>2010</v>
      </c>
      <c r="B116">
        <v>9</v>
      </c>
      <c r="C116">
        <v>3</v>
      </c>
      <c r="D116" s="7">
        <v>397.38543871923343</v>
      </c>
      <c r="E116" s="7">
        <v>1619.6145612807661</v>
      </c>
      <c r="F116" s="7">
        <v>713.596868226997</v>
      </c>
      <c r="G116" s="7">
        <v>3216.403131773001</v>
      </c>
      <c r="H116" s="7" t="str">
        <f t="shared" si="3"/>
        <v>2010-9-3</v>
      </c>
      <c r="I116" s="7">
        <v>2010</v>
      </c>
      <c r="J116" s="7">
        <v>9</v>
      </c>
      <c r="K116" s="7">
        <v>3</v>
      </c>
      <c r="L116" s="14">
        <v>0.19701806580031409</v>
      </c>
      <c r="M116" s="14">
        <v>0.18157681125368888</v>
      </c>
      <c r="N116" s="14">
        <v>0.18681390733920142</v>
      </c>
      <c r="O116" s="7">
        <f t="shared" si="4"/>
        <v>2016.9999999999995</v>
      </c>
      <c r="P116" s="7">
        <f t="shared" si="5"/>
        <v>3929.9999999999982</v>
      </c>
    </row>
    <row r="117" spans="1:16" x14ac:dyDescent="0.3">
      <c r="A117">
        <v>2010</v>
      </c>
      <c r="B117">
        <v>10</v>
      </c>
      <c r="C117">
        <v>3</v>
      </c>
      <c r="D117" s="7">
        <v>98.131758561101719</v>
      </c>
      <c r="E117" s="7">
        <v>147.86824143889834</v>
      </c>
      <c r="F117" s="7">
        <v>68.495014625956856</v>
      </c>
      <c r="G117" s="7">
        <v>100.50498537404312</v>
      </c>
      <c r="H117" s="7" t="str">
        <f t="shared" si="3"/>
        <v>2010-10-3</v>
      </c>
      <c r="I117" s="7">
        <v>2010</v>
      </c>
      <c r="J117" s="7">
        <v>10</v>
      </c>
      <c r="K117" s="7">
        <v>3</v>
      </c>
      <c r="L117" s="14">
        <v>0.39890958764675488</v>
      </c>
      <c r="M117" s="14">
        <v>0.40529594453228918</v>
      </c>
      <c r="N117" s="14">
        <v>0.4015102968362857</v>
      </c>
      <c r="O117" s="7">
        <f t="shared" si="4"/>
        <v>246.00000000000006</v>
      </c>
      <c r="P117" s="7">
        <f t="shared" si="5"/>
        <v>168.99999999999997</v>
      </c>
    </row>
    <row r="118" spans="1:16" x14ac:dyDescent="0.3">
      <c r="A118">
        <v>2010</v>
      </c>
      <c r="B118">
        <v>11</v>
      </c>
      <c r="C118">
        <v>3</v>
      </c>
      <c r="D118" s="7">
        <v>10919.826780599155</v>
      </c>
      <c r="E118" s="7">
        <v>21197.173219400851</v>
      </c>
      <c r="F118" s="7"/>
      <c r="G118" s="7"/>
      <c r="H118" s="7" t="str">
        <f t="shared" si="3"/>
        <v>2010-11-3</v>
      </c>
      <c r="I118" s="7">
        <v>2010</v>
      </c>
      <c r="J118" s="7">
        <v>11</v>
      </c>
      <c r="K118" s="7">
        <v>3</v>
      </c>
      <c r="L118" s="14">
        <v>0.34000145656814623</v>
      </c>
      <c r="M118" s="14" t="e">
        <v>#DIV/0!</v>
      </c>
      <c r="N118" s="14">
        <v>0.34000145656814623</v>
      </c>
      <c r="O118" s="7">
        <f t="shared" si="4"/>
        <v>32117.000000000007</v>
      </c>
      <c r="P118" s="7">
        <f t="shared" si="5"/>
        <v>0</v>
      </c>
    </row>
    <row r="119" spans="1:16" x14ac:dyDescent="0.3">
      <c r="A119">
        <v>2010</v>
      </c>
      <c r="B119">
        <v>13</v>
      </c>
      <c r="C119">
        <v>3</v>
      </c>
      <c r="D119" s="7">
        <v>93.083513560673296</v>
      </c>
      <c r="E119" s="7">
        <v>1064.9164864393272</v>
      </c>
      <c r="F119" s="7"/>
      <c r="G119" s="7"/>
      <c r="H119" s="7" t="str">
        <f t="shared" si="3"/>
        <v>2010-13-3</v>
      </c>
      <c r="I119" s="7">
        <v>2010</v>
      </c>
      <c r="J119" s="7">
        <v>13</v>
      </c>
      <c r="K119" s="7">
        <v>3</v>
      </c>
      <c r="L119" s="14">
        <v>8.0382999620615944E-2</v>
      </c>
      <c r="M119" s="14" t="e">
        <v>#DIV/0!</v>
      </c>
      <c r="N119" s="14">
        <v>8.0382999620615944E-2</v>
      </c>
      <c r="O119" s="7">
        <f t="shared" si="4"/>
        <v>1158.0000000000005</v>
      </c>
      <c r="P119" s="7">
        <f t="shared" si="5"/>
        <v>0</v>
      </c>
    </row>
    <row r="120" spans="1:16" x14ac:dyDescent="0.3">
      <c r="A120">
        <v>2010</v>
      </c>
      <c r="B120">
        <v>14</v>
      </c>
      <c r="C120">
        <v>3</v>
      </c>
      <c r="D120" s="7">
        <v>296.51298566308463</v>
      </c>
      <c r="E120" s="7">
        <v>1241.4870143369167</v>
      </c>
      <c r="F120" s="7"/>
      <c r="G120" s="7"/>
      <c r="H120" s="7" t="str">
        <f t="shared" si="3"/>
        <v>2010-14-3</v>
      </c>
      <c r="I120" s="7">
        <v>2010</v>
      </c>
      <c r="J120" s="7">
        <v>14</v>
      </c>
      <c r="K120" s="7">
        <v>3</v>
      </c>
      <c r="L120" s="14">
        <v>0.19279127806442417</v>
      </c>
      <c r="M120" s="14" t="e">
        <v>#DIV/0!</v>
      </c>
      <c r="N120" s="14">
        <v>0.19279127806442417</v>
      </c>
      <c r="O120" s="7">
        <f t="shared" si="4"/>
        <v>1538.0000000000014</v>
      </c>
      <c r="P120" s="7">
        <f t="shared" si="5"/>
        <v>0</v>
      </c>
    </row>
    <row r="121" spans="1:16" x14ac:dyDescent="0.3">
      <c r="A121">
        <v>2010</v>
      </c>
      <c r="B121">
        <v>15</v>
      </c>
      <c r="C121">
        <v>3</v>
      </c>
      <c r="D121" s="7">
        <v>381.07359271618827</v>
      </c>
      <c r="E121" s="7">
        <v>1707.9264072838112</v>
      </c>
      <c r="F121" s="7"/>
      <c r="G121" s="7"/>
      <c r="H121" s="7" t="str">
        <f t="shared" si="3"/>
        <v>2010-15-3</v>
      </c>
      <c r="I121" s="7">
        <v>2010</v>
      </c>
      <c r="J121" s="7">
        <v>15</v>
      </c>
      <c r="K121" s="7">
        <v>3</v>
      </c>
      <c r="L121" s="14">
        <v>0.18241914443091831</v>
      </c>
      <c r="M121" s="14" t="e">
        <v>#DIV/0!</v>
      </c>
      <c r="N121" s="14">
        <v>0.18241914443091831</v>
      </c>
      <c r="O121" s="7">
        <f t="shared" si="4"/>
        <v>2088.9999999999995</v>
      </c>
      <c r="P121" s="7">
        <f t="shared" si="5"/>
        <v>0</v>
      </c>
    </row>
    <row r="122" spans="1:16" x14ac:dyDescent="0.3">
      <c r="A122">
        <v>2010</v>
      </c>
      <c r="B122">
        <v>36</v>
      </c>
      <c r="C122">
        <v>1</v>
      </c>
      <c r="D122" s="7">
        <v>30.035551038705339</v>
      </c>
      <c r="E122" s="7">
        <v>16.636804444267202</v>
      </c>
      <c r="F122" s="7">
        <v>8.8082562188023843</v>
      </c>
      <c r="G122" s="7">
        <v>4.5193882982250813</v>
      </c>
      <c r="H122" s="7" t="str">
        <f t="shared" si="3"/>
        <v>2010-36-1</v>
      </c>
      <c r="I122" s="7">
        <v>2010</v>
      </c>
      <c r="J122" s="7">
        <v>36</v>
      </c>
      <c r="K122" s="7">
        <v>1</v>
      </c>
      <c r="L122" s="14">
        <v>0.64354050117875872</v>
      </c>
      <c r="M122" s="14">
        <v>0.66090119732327135</v>
      </c>
      <c r="N122" s="14">
        <v>0.64739678762512864</v>
      </c>
      <c r="O122" s="7">
        <f t="shared" si="4"/>
        <v>46.672355482972542</v>
      </c>
      <c r="P122" s="7">
        <f t="shared" si="5"/>
        <v>13.327644517027466</v>
      </c>
    </row>
    <row r="123" spans="1:16" x14ac:dyDescent="0.3">
      <c r="A123">
        <v>2010</v>
      </c>
      <c r="B123">
        <v>36</v>
      </c>
      <c r="C123">
        <v>4</v>
      </c>
      <c r="D123" s="7">
        <v>46.059032710407486</v>
      </c>
      <c r="E123" s="7">
        <v>23.597314912583251</v>
      </c>
      <c r="F123" s="7">
        <v>11.462558203459011</v>
      </c>
      <c r="G123" s="7">
        <v>5.8810941735502391</v>
      </c>
      <c r="H123" s="7" t="str">
        <f t="shared" si="3"/>
        <v>2010-36-4</v>
      </c>
      <c r="I123" s="7">
        <v>2010</v>
      </c>
      <c r="J123" s="7">
        <v>36</v>
      </c>
      <c r="K123" s="7">
        <v>4</v>
      </c>
      <c r="L123" s="14">
        <v>0.66123238272121621</v>
      </c>
      <c r="M123" s="14">
        <v>0.66090797683732305</v>
      </c>
      <c r="N123" s="14">
        <v>0.66116771165363797</v>
      </c>
      <c r="O123" s="7">
        <f t="shared" si="4"/>
        <v>69.656347622990737</v>
      </c>
      <c r="P123" s="7">
        <f t="shared" si="5"/>
        <v>17.343652377009249</v>
      </c>
    </row>
    <row r="124" spans="1:16" x14ac:dyDescent="0.3">
      <c r="A124">
        <v>2010</v>
      </c>
      <c r="B124">
        <v>37</v>
      </c>
      <c r="C124">
        <v>1</v>
      </c>
      <c r="D124" s="7">
        <v>0.57764899632125466</v>
      </c>
      <c r="E124" s="7">
        <v>6.7223510036787442</v>
      </c>
      <c r="F124" s="7"/>
      <c r="G124" s="7"/>
      <c r="H124" s="7" t="str">
        <f t="shared" si="3"/>
        <v>2010-37-1</v>
      </c>
      <c r="I124" s="7">
        <v>2010</v>
      </c>
      <c r="J124" s="7">
        <v>37</v>
      </c>
      <c r="K124" s="7">
        <v>1</v>
      </c>
      <c r="L124" s="14">
        <v>7.9129999496062295E-2</v>
      </c>
      <c r="M124" s="14" t="e">
        <v>#DIV/0!</v>
      </c>
      <c r="N124" s="14">
        <v>7.9129999496062295E-2</v>
      </c>
      <c r="O124" s="7">
        <f t="shared" si="4"/>
        <v>7.2999999999999989</v>
      </c>
      <c r="P124" s="7">
        <f t="shared" si="5"/>
        <v>0</v>
      </c>
    </row>
    <row r="125" spans="1:16" x14ac:dyDescent="0.3">
      <c r="A125">
        <v>2010</v>
      </c>
      <c r="B125">
        <v>37</v>
      </c>
      <c r="C125">
        <v>3</v>
      </c>
      <c r="D125" s="7">
        <v>498.01806545817226</v>
      </c>
      <c r="E125" s="7">
        <v>5792.6819345418317</v>
      </c>
      <c r="F125" s="7"/>
      <c r="G125" s="7"/>
      <c r="H125" s="7" t="str">
        <f t="shared" si="3"/>
        <v>2010-37-3</v>
      </c>
      <c r="I125" s="7">
        <v>2010</v>
      </c>
      <c r="J125" s="7">
        <v>37</v>
      </c>
      <c r="K125" s="7">
        <v>3</v>
      </c>
      <c r="L125" s="14">
        <v>7.9167352672702862E-2</v>
      </c>
      <c r="M125" s="14" t="e">
        <v>#DIV/0!</v>
      </c>
      <c r="N125" s="14">
        <v>7.9167352672702862E-2</v>
      </c>
      <c r="O125" s="7">
        <f t="shared" si="4"/>
        <v>6290.7000000000044</v>
      </c>
      <c r="P125" s="7">
        <f t="shared" si="5"/>
        <v>0</v>
      </c>
    </row>
    <row r="126" spans="1:16" x14ac:dyDescent="0.3">
      <c r="A126">
        <v>2010</v>
      </c>
      <c r="B126">
        <v>37</v>
      </c>
      <c r="C126">
        <v>4</v>
      </c>
      <c r="D126" s="7">
        <v>0.27481708304623592</v>
      </c>
      <c r="E126" s="7">
        <v>3.7251829169537634</v>
      </c>
      <c r="F126" s="7"/>
      <c r="G126" s="7"/>
      <c r="H126" s="7" t="str">
        <f t="shared" si="3"/>
        <v>2010-37-4</v>
      </c>
      <c r="I126" s="7">
        <v>2010</v>
      </c>
      <c r="J126" s="7">
        <v>37</v>
      </c>
      <c r="K126" s="7">
        <v>4</v>
      </c>
      <c r="L126" s="14">
        <v>6.8704270761558994E-2</v>
      </c>
      <c r="M126" s="14" t="e">
        <v>#DIV/0!</v>
      </c>
      <c r="N126" s="14">
        <v>6.8704270761558994E-2</v>
      </c>
      <c r="O126" s="7">
        <f t="shared" si="4"/>
        <v>3.9999999999999991</v>
      </c>
      <c r="P126" s="7">
        <f t="shared" si="5"/>
        <v>0</v>
      </c>
    </row>
    <row r="127" spans="1:16" x14ac:dyDescent="0.3">
      <c r="A127">
        <v>2010</v>
      </c>
      <c r="B127">
        <v>42</v>
      </c>
      <c r="C127">
        <v>1</v>
      </c>
      <c r="D127" s="7">
        <v>44.642189052928501</v>
      </c>
      <c r="E127" s="7">
        <v>13.751002638381376</v>
      </c>
      <c r="F127" s="7">
        <v>132.96981016350793</v>
      </c>
      <c r="G127" s="7">
        <v>87.501398145182165</v>
      </c>
      <c r="H127" s="7" t="str">
        <f t="shared" si="3"/>
        <v>2010-42-1</v>
      </c>
      <c r="I127" s="7">
        <v>2010</v>
      </c>
      <c r="J127" s="7">
        <v>42</v>
      </c>
      <c r="K127" s="7">
        <v>1</v>
      </c>
      <c r="L127" s="14">
        <v>0.76451017250307596</v>
      </c>
      <c r="M127" s="14">
        <v>0.60311643948234661</v>
      </c>
      <c r="N127" s="14">
        <v>0.63691170051263779</v>
      </c>
      <c r="O127" s="7">
        <f t="shared" si="4"/>
        <v>58.39319169130988</v>
      </c>
      <c r="P127" s="7">
        <f t="shared" si="5"/>
        <v>220.47120830869011</v>
      </c>
    </row>
    <row r="128" spans="1:16" x14ac:dyDescent="0.3">
      <c r="A128">
        <v>2010</v>
      </c>
      <c r="B128">
        <v>42</v>
      </c>
      <c r="C128">
        <v>3</v>
      </c>
      <c r="D128" s="7">
        <v>3486.6996144443738</v>
      </c>
      <c r="E128" s="7">
        <v>2977.2370270470869</v>
      </c>
      <c r="F128" s="7">
        <v>2823.5446787479482</v>
      </c>
      <c r="G128" s="7">
        <v>2298.035979760597</v>
      </c>
      <c r="H128" s="7" t="str">
        <f t="shared" si="3"/>
        <v>2010-42-3</v>
      </c>
      <c r="I128" s="7">
        <v>2010</v>
      </c>
      <c r="J128" s="7">
        <v>42</v>
      </c>
      <c r="K128" s="7">
        <v>3</v>
      </c>
      <c r="L128" s="14">
        <v>0.53940807403085378</v>
      </c>
      <c r="M128" s="14">
        <v>0.55130337038764754</v>
      </c>
      <c r="N128" s="14">
        <v>0.54466659794227035</v>
      </c>
      <c r="O128" s="7">
        <f t="shared" si="4"/>
        <v>6463.9366414914603</v>
      </c>
      <c r="P128" s="7">
        <f t="shared" si="5"/>
        <v>5121.5806585085447</v>
      </c>
    </row>
    <row r="129" spans="1:16" x14ac:dyDescent="0.3">
      <c r="A129">
        <v>2010</v>
      </c>
      <c r="B129">
        <v>42</v>
      </c>
      <c r="C129">
        <v>4</v>
      </c>
      <c r="D129" s="7">
        <v>21.961323959688958</v>
      </c>
      <c r="E129" s="7">
        <v>5.0909453509637732</v>
      </c>
      <c r="F129" s="7">
        <v>51.212523095760766</v>
      </c>
      <c r="G129" s="7">
        <v>33.678707593586466</v>
      </c>
      <c r="H129" s="7" t="str">
        <f t="shared" si="3"/>
        <v>2010-42-4</v>
      </c>
      <c r="I129" s="7">
        <v>2010</v>
      </c>
      <c r="J129" s="7">
        <v>42</v>
      </c>
      <c r="K129" s="7">
        <v>4</v>
      </c>
      <c r="L129" s="14">
        <v>0.81181078406021023</v>
      </c>
      <c r="M129" s="14">
        <v>0.60327224237293675</v>
      </c>
      <c r="N129" s="14">
        <v>0.65366767213326138</v>
      </c>
      <c r="O129" s="7">
        <f t="shared" si="4"/>
        <v>27.052269310652733</v>
      </c>
      <c r="P129" s="7">
        <f t="shared" si="5"/>
        <v>84.891230689347225</v>
      </c>
    </row>
    <row r="130" spans="1:16" x14ac:dyDescent="0.3">
      <c r="A130">
        <v>2010</v>
      </c>
      <c r="B130">
        <v>45</v>
      </c>
      <c r="C130">
        <v>1</v>
      </c>
      <c r="D130" s="7">
        <v>291.96146104794695</v>
      </c>
      <c r="E130" s="7">
        <v>85.506335465534164</v>
      </c>
      <c r="F130" s="7">
        <v>939.15869068056372</v>
      </c>
      <c r="G130" s="7">
        <v>209.70101280595534</v>
      </c>
      <c r="H130" s="7" t="str">
        <f t="shared" si="3"/>
        <v>2010-45-1</v>
      </c>
      <c r="I130" s="7">
        <v>2010</v>
      </c>
      <c r="J130" s="7">
        <v>45</v>
      </c>
      <c r="K130" s="7">
        <v>1</v>
      </c>
      <c r="L130" s="14">
        <v>0.77347382675999932</v>
      </c>
      <c r="M130" s="14">
        <v>0.81747030366757401</v>
      </c>
      <c r="N130" s="14">
        <v>0.80658977298680046</v>
      </c>
      <c r="O130" s="7">
        <f t="shared" si="4"/>
        <v>377.46779651348112</v>
      </c>
      <c r="P130" s="7">
        <f t="shared" si="5"/>
        <v>1148.859703486519</v>
      </c>
    </row>
    <row r="131" spans="1:16" x14ac:dyDescent="0.3">
      <c r="A131">
        <v>2010</v>
      </c>
      <c r="B131">
        <v>45</v>
      </c>
      <c r="C131">
        <v>3</v>
      </c>
      <c r="D131" s="7">
        <v>428.96633924412811</v>
      </c>
      <c r="E131" s="7">
        <v>128.75329020205189</v>
      </c>
      <c r="F131" s="7">
        <v>267.8725842868958</v>
      </c>
      <c r="G131" s="7">
        <v>83.940086266923473</v>
      </c>
      <c r="H131" s="7" t="str">
        <f t="shared" si="3"/>
        <v>2010-45-3</v>
      </c>
      <c r="I131" s="7">
        <v>2010</v>
      </c>
      <c r="J131" s="7">
        <v>45</v>
      </c>
      <c r="K131" s="7">
        <v>3</v>
      </c>
      <c r="L131" s="14">
        <v>0.76914334119832772</v>
      </c>
      <c r="M131" s="14">
        <v>0.76140686992658335</v>
      </c>
      <c r="N131" s="14">
        <v>0.76615082667325229</v>
      </c>
      <c r="O131" s="7">
        <f t="shared" si="4"/>
        <v>557.71962944617997</v>
      </c>
      <c r="P131" s="7">
        <f t="shared" si="5"/>
        <v>351.81267055381926</v>
      </c>
    </row>
    <row r="132" spans="1:16" x14ac:dyDescent="0.3">
      <c r="A132">
        <v>2010</v>
      </c>
      <c r="B132">
        <v>45</v>
      </c>
      <c r="C132">
        <v>4</v>
      </c>
      <c r="D132" s="7">
        <v>25.459001269864938</v>
      </c>
      <c r="E132" s="7">
        <v>7.7337446835740167</v>
      </c>
      <c r="F132" s="7">
        <v>67.442665749811326</v>
      </c>
      <c r="G132" s="7">
        <v>15.049488296749724</v>
      </c>
      <c r="H132" s="7" t="str">
        <f t="shared" si="3"/>
        <v>2010-45-4</v>
      </c>
      <c r="I132" s="7">
        <v>2010</v>
      </c>
      <c r="J132" s="7">
        <v>45</v>
      </c>
      <c r="K132" s="7">
        <v>4</v>
      </c>
      <c r="L132" s="14">
        <v>0.76700497468867113</v>
      </c>
      <c r="M132" s="14">
        <v>0.81756460998393443</v>
      </c>
      <c r="N132" s="14">
        <v>0.80305784955232928</v>
      </c>
      <c r="O132" s="7">
        <f t="shared" si="4"/>
        <v>33.192745953438958</v>
      </c>
      <c r="P132" s="7">
        <f t="shared" si="5"/>
        <v>82.492154046561055</v>
      </c>
    </row>
    <row r="133" spans="1:16" x14ac:dyDescent="0.3">
      <c r="A133">
        <v>2010</v>
      </c>
      <c r="B133">
        <v>53</v>
      </c>
      <c r="C133">
        <v>1</v>
      </c>
      <c r="D133" s="7">
        <v>937.93329324671981</v>
      </c>
      <c r="E133" s="7">
        <v>333.83888101842467</v>
      </c>
      <c r="F133" s="7">
        <v>3078.4563720243227</v>
      </c>
      <c r="G133" s="7">
        <v>1046.3611537105292</v>
      </c>
      <c r="H133" s="7" t="str">
        <f t="shared" si="3"/>
        <v>2010-53-1</v>
      </c>
      <c r="I133" s="7">
        <v>2010</v>
      </c>
      <c r="J133" s="7">
        <v>53</v>
      </c>
      <c r="K133" s="7">
        <v>1</v>
      </c>
      <c r="L133" s="14">
        <v>0.73750103377491849</v>
      </c>
      <c r="M133" s="14">
        <v>0.74632546841593528</v>
      </c>
      <c r="N133" s="14">
        <v>0.74424588277871961</v>
      </c>
      <c r="O133" s="7">
        <f t="shared" si="4"/>
        <v>1271.7721742651445</v>
      </c>
      <c r="P133" s="7">
        <f t="shared" si="5"/>
        <v>4124.8175257348521</v>
      </c>
    </row>
    <row r="134" spans="1:16" x14ac:dyDescent="0.3">
      <c r="A134">
        <v>2010</v>
      </c>
      <c r="B134">
        <v>53</v>
      </c>
      <c r="C134">
        <v>3</v>
      </c>
      <c r="D134" s="7">
        <v>710.80425927828526</v>
      </c>
      <c r="E134" s="7">
        <v>148.88041601641646</v>
      </c>
      <c r="F134" s="7">
        <v>760.82364379649573</v>
      </c>
      <c r="G134" s="7">
        <v>115.49788090880362</v>
      </c>
      <c r="H134" s="7" t="str">
        <f t="shared" si="3"/>
        <v>2010-53-3</v>
      </c>
      <c r="I134" s="7">
        <v>2010</v>
      </c>
      <c r="J134" s="7">
        <v>53</v>
      </c>
      <c r="K134" s="7">
        <v>3</v>
      </c>
      <c r="L134" s="14">
        <v>0.82681973949881105</v>
      </c>
      <c r="M134" s="14">
        <v>0.86820147896327815</v>
      </c>
      <c r="N134" s="14">
        <v>0.84770889820254114</v>
      </c>
      <c r="O134" s="7">
        <f t="shared" si="4"/>
        <v>859.68467529470172</v>
      </c>
      <c r="P134" s="7">
        <f t="shared" si="5"/>
        <v>876.32152470529934</v>
      </c>
    </row>
    <row r="135" spans="1:16" x14ac:dyDescent="0.3">
      <c r="A135">
        <v>2010</v>
      </c>
      <c r="B135">
        <v>53</v>
      </c>
      <c r="C135">
        <v>4</v>
      </c>
      <c r="D135" s="7">
        <v>271.71316870868264</v>
      </c>
      <c r="E135" s="7">
        <v>73.396934477709223</v>
      </c>
      <c r="F135" s="7">
        <v>662.6980016800577</v>
      </c>
      <c r="G135" s="7">
        <v>225.12419513354925</v>
      </c>
      <c r="H135" s="7" t="str">
        <f t="shared" si="3"/>
        <v>2010-53-4</v>
      </c>
      <c r="I135" s="7">
        <v>2010</v>
      </c>
      <c r="J135" s="7">
        <v>53</v>
      </c>
      <c r="K135" s="7">
        <v>4</v>
      </c>
      <c r="L135" s="14">
        <v>0.78732313600779169</v>
      </c>
      <c r="M135" s="14">
        <v>0.74643099041506311</v>
      </c>
      <c r="N135" s="14">
        <v>0.75787711165385263</v>
      </c>
      <c r="O135" s="7">
        <f t="shared" si="4"/>
        <v>345.11010318639188</v>
      </c>
      <c r="P135" s="7">
        <f t="shared" si="5"/>
        <v>887.82219681360698</v>
      </c>
    </row>
    <row r="136" spans="1:16" x14ac:dyDescent="0.3">
      <c r="A136">
        <v>2010</v>
      </c>
      <c r="B136">
        <v>54</v>
      </c>
      <c r="C136">
        <v>1</v>
      </c>
      <c r="D136" s="7">
        <v>25.277265598086565</v>
      </c>
      <c r="E136" s="7">
        <v>7.7863901892332219</v>
      </c>
      <c r="F136" s="7">
        <v>20.470405425180036</v>
      </c>
      <c r="G136" s="7">
        <v>13.737738787500184</v>
      </c>
      <c r="H136" s="7" t="str">
        <f t="shared" si="3"/>
        <v>2010-54-1</v>
      </c>
      <c r="I136" s="7">
        <v>2010</v>
      </c>
      <c r="J136" s="7">
        <v>54</v>
      </c>
      <c r="K136" s="7">
        <v>1</v>
      </c>
      <c r="L136" s="14">
        <v>0.76450304711255268</v>
      </c>
      <c r="M136" s="14">
        <v>0.59840736457115662</v>
      </c>
      <c r="N136" s="14">
        <v>0.68004232119947139</v>
      </c>
      <c r="O136" s="7">
        <f t="shared" si="4"/>
        <v>33.063655787319789</v>
      </c>
      <c r="P136" s="7">
        <f t="shared" si="5"/>
        <v>34.208144212680224</v>
      </c>
    </row>
    <row r="137" spans="1:16" x14ac:dyDescent="0.3">
      <c r="A137">
        <v>2010</v>
      </c>
      <c r="B137">
        <v>54</v>
      </c>
      <c r="C137">
        <v>3</v>
      </c>
      <c r="D137" s="7">
        <v>409.56653613636303</v>
      </c>
      <c r="E137" s="7">
        <v>169.53288772936037</v>
      </c>
      <c r="F137" s="7">
        <v>89.4357853212056</v>
      </c>
      <c r="G137" s="7">
        <v>47.551990813071349</v>
      </c>
      <c r="H137" s="7" t="str">
        <f t="shared" ref="H137:H200" si="6">I137&amp;"-"&amp;J137&amp;"-"&amp;K137</f>
        <v>2010-54-3</v>
      </c>
      <c r="I137" s="7">
        <v>2010</v>
      </c>
      <c r="J137" s="7">
        <v>54</v>
      </c>
      <c r="K137" s="7">
        <v>3</v>
      </c>
      <c r="L137" s="14">
        <v>0.70724735556174523</v>
      </c>
      <c r="M137" s="14">
        <v>0.65287420414460662</v>
      </c>
      <c r="N137" s="14">
        <v>0.69684574931316812</v>
      </c>
      <c r="O137" s="7">
        <f t="shared" ref="O137:O200" si="7">SUM(D137:E137)</f>
        <v>579.09942386572334</v>
      </c>
      <c r="P137" s="7">
        <f t="shared" ref="P137:P200" si="8">SUM(F137:G137)</f>
        <v>136.98777613427694</v>
      </c>
    </row>
    <row r="138" spans="1:16" x14ac:dyDescent="0.3">
      <c r="A138">
        <v>2010</v>
      </c>
      <c r="B138">
        <v>54</v>
      </c>
      <c r="C138">
        <v>4</v>
      </c>
      <c r="D138" s="7">
        <v>10.973957325641525</v>
      </c>
      <c r="E138" s="7">
        <v>2.5435771064576609</v>
      </c>
      <c r="F138" s="7">
        <v>6.9587760173993578</v>
      </c>
      <c r="G138" s="7">
        <v>4.6665895505014721</v>
      </c>
      <c r="H138" s="7" t="str">
        <f t="shared" si="6"/>
        <v>2010-54-4</v>
      </c>
      <c r="I138" s="7">
        <v>2010</v>
      </c>
      <c r="J138" s="7">
        <v>54</v>
      </c>
      <c r="K138" s="7">
        <v>4</v>
      </c>
      <c r="L138" s="14">
        <v>0.81183128334279675</v>
      </c>
      <c r="M138" s="14">
        <v>0.59858556505211824</v>
      </c>
      <c r="N138" s="14">
        <v>0.71323249677009692</v>
      </c>
      <c r="O138" s="7">
        <f t="shared" si="7"/>
        <v>13.517534432099186</v>
      </c>
      <c r="P138" s="7">
        <f t="shared" si="8"/>
        <v>11.625365567900829</v>
      </c>
    </row>
    <row r="139" spans="1:16" x14ac:dyDescent="0.3">
      <c r="A139">
        <v>2010</v>
      </c>
      <c r="B139">
        <v>56</v>
      </c>
      <c r="C139">
        <v>1</v>
      </c>
      <c r="D139" s="7">
        <v>55.831219307774617</v>
      </c>
      <c r="E139" s="7">
        <v>12.504053788723667</v>
      </c>
      <c r="F139" s="7">
        <v>432.7319316142802</v>
      </c>
      <c r="G139" s="7">
        <v>66.644395289221791</v>
      </c>
      <c r="H139" s="7" t="str">
        <f t="shared" si="6"/>
        <v>2010-56-1</v>
      </c>
      <c r="I139" s="7">
        <v>2010</v>
      </c>
      <c r="J139" s="7">
        <v>56</v>
      </c>
      <c r="K139" s="7">
        <v>1</v>
      </c>
      <c r="L139" s="14">
        <v>0.81701904123414681</v>
      </c>
      <c r="M139" s="14">
        <v>0.86654474451669405</v>
      </c>
      <c r="N139" s="14">
        <v>0.86058335063446745</v>
      </c>
      <c r="O139" s="7">
        <f t="shared" si="7"/>
        <v>68.335273096498284</v>
      </c>
      <c r="P139" s="7">
        <f t="shared" si="8"/>
        <v>499.37632690350199</v>
      </c>
    </row>
    <row r="140" spans="1:16" x14ac:dyDescent="0.3">
      <c r="A140">
        <v>2010</v>
      </c>
      <c r="B140">
        <v>56</v>
      </c>
      <c r="C140">
        <v>3</v>
      </c>
      <c r="D140" s="7">
        <v>470.58614367167758</v>
      </c>
      <c r="E140" s="7">
        <v>121.64947963712939</v>
      </c>
      <c r="F140" s="7">
        <v>643.85711056645061</v>
      </c>
      <c r="G140" s="7">
        <v>151.74736612474231</v>
      </c>
      <c r="H140" s="7" t="str">
        <f t="shared" si="6"/>
        <v>2010-56-3</v>
      </c>
      <c r="I140" s="7">
        <v>2010</v>
      </c>
      <c r="J140" s="7">
        <v>56</v>
      </c>
      <c r="K140" s="7">
        <v>3</v>
      </c>
      <c r="L140" s="14">
        <v>0.79459276874046103</v>
      </c>
      <c r="M140" s="14">
        <v>0.80926783273538339</v>
      </c>
      <c r="N140" s="14">
        <v>0.80300551499998329</v>
      </c>
      <c r="O140" s="7">
        <f t="shared" si="7"/>
        <v>592.23562330880691</v>
      </c>
      <c r="P140" s="7">
        <f t="shared" si="8"/>
        <v>795.60447669119299</v>
      </c>
    </row>
    <row r="141" spans="1:16" x14ac:dyDescent="0.3">
      <c r="A141">
        <v>2010</v>
      </c>
      <c r="B141">
        <v>56</v>
      </c>
      <c r="C141">
        <v>4</v>
      </c>
      <c r="D141" s="7">
        <v>63.948847611514402</v>
      </c>
      <c r="E141" s="7">
        <v>15.06478527348062</v>
      </c>
      <c r="F141" s="7">
        <v>382.14557061015427</v>
      </c>
      <c r="G141" s="7">
        <v>58.92229650485114</v>
      </c>
      <c r="H141" s="7" t="str">
        <f t="shared" si="6"/>
        <v>2010-56-4</v>
      </c>
      <c r="I141" s="7">
        <v>2010</v>
      </c>
      <c r="J141" s="7">
        <v>56</v>
      </c>
      <c r="K141" s="7">
        <v>4</v>
      </c>
      <c r="L141" s="14">
        <v>0.80933941747232996</v>
      </c>
      <c r="M141" s="14">
        <v>0.86640990900049497</v>
      </c>
      <c r="N141" s="14">
        <v>0.85773944703218297</v>
      </c>
      <c r="O141" s="7">
        <f t="shared" si="7"/>
        <v>79.013632884995019</v>
      </c>
      <c r="P141" s="7">
        <f t="shared" si="8"/>
        <v>441.06786711500541</v>
      </c>
    </row>
    <row r="142" spans="1:16" x14ac:dyDescent="0.3">
      <c r="A142">
        <v>2010</v>
      </c>
      <c r="B142">
        <v>64</v>
      </c>
      <c r="C142">
        <v>3</v>
      </c>
      <c r="D142" s="7">
        <v>2.4225728549189411</v>
      </c>
      <c r="E142" s="7">
        <v>0.23396908298355287</v>
      </c>
      <c r="F142" s="7">
        <v>5.0400497790042369</v>
      </c>
      <c r="G142" s="7">
        <v>0.38180828309326753</v>
      </c>
      <c r="H142" s="7" t="str">
        <f t="shared" si="6"/>
        <v>2010-64-3</v>
      </c>
      <c r="I142" s="7">
        <v>2010</v>
      </c>
      <c r="J142" s="7">
        <v>64</v>
      </c>
      <c r="K142" s="7">
        <v>3</v>
      </c>
      <c r="L142" s="14">
        <v>0.91192720143229278</v>
      </c>
      <c r="M142" s="14">
        <v>0.92957980848625155</v>
      </c>
      <c r="N142" s="14">
        <v>0.92377483584907649</v>
      </c>
      <c r="O142" s="7">
        <f t="shared" si="7"/>
        <v>2.6565419379024942</v>
      </c>
      <c r="P142" s="7">
        <f t="shared" si="8"/>
        <v>5.4218580620975043</v>
      </c>
    </row>
    <row r="143" spans="1:16" x14ac:dyDescent="0.3">
      <c r="A143">
        <v>2011</v>
      </c>
      <c r="B143">
        <v>1</v>
      </c>
      <c r="C143">
        <v>3</v>
      </c>
      <c r="D143" s="7">
        <v>9526.3775514661156</v>
      </c>
      <c r="E143" s="7">
        <v>29895.622448533879</v>
      </c>
      <c r="F143" s="7">
        <v>7367.0621051304215</v>
      </c>
      <c r="G143" s="7">
        <v>18740.937894869599</v>
      </c>
      <c r="H143" s="7" t="str">
        <f t="shared" si="6"/>
        <v>2011-1-3</v>
      </c>
      <c r="I143" s="7">
        <v>2011</v>
      </c>
      <c r="J143" s="7">
        <v>1</v>
      </c>
      <c r="K143" s="7">
        <v>3</v>
      </c>
      <c r="L143" s="14">
        <v>0.2416513000727035</v>
      </c>
      <c r="M143" s="14">
        <v>0.28217642504712792</v>
      </c>
      <c r="N143" s="14">
        <v>0.25779703428348133</v>
      </c>
      <c r="O143" s="7">
        <f t="shared" si="7"/>
        <v>39421.999999999993</v>
      </c>
      <c r="P143" s="7">
        <f t="shared" si="8"/>
        <v>26108.000000000022</v>
      </c>
    </row>
    <row r="144" spans="1:16" x14ac:dyDescent="0.3">
      <c r="A144">
        <v>2011</v>
      </c>
      <c r="B144">
        <v>2</v>
      </c>
      <c r="C144">
        <v>3</v>
      </c>
      <c r="D144" s="7">
        <v>67.983626358043992</v>
      </c>
      <c r="E144" s="7">
        <v>406.01637364195619</v>
      </c>
      <c r="F144" s="7"/>
      <c r="G144" s="7"/>
      <c r="H144" s="7" t="str">
        <f t="shared" si="6"/>
        <v>2011-2-3</v>
      </c>
      <c r="I144" s="7">
        <v>2011</v>
      </c>
      <c r="J144" s="7">
        <v>2</v>
      </c>
      <c r="K144" s="7">
        <v>3</v>
      </c>
      <c r="L144" s="14">
        <v>0.1434253720633839</v>
      </c>
      <c r="M144" s="14" t="e">
        <v>#DIV/0!</v>
      </c>
      <c r="N144" s="14">
        <v>0.1434253720633839</v>
      </c>
      <c r="O144" s="7">
        <f t="shared" si="7"/>
        <v>474.00000000000017</v>
      </c>
      <c r="P144" s="7">
        <f t="shared" si="8"/>
        <v>0</v>
      </c>
    </row>
    <row r="145" spans="1:16" x14ac:dyDescent="0.3">
      <c r="A145">
        <v>2011</v>
      </c>
      <c r="B145">
        <v>4</v>
      </c>
      <c r="C145">
        <v>3</v>
      </c>
      <c r="D145" s="7">
        <v>1164.0066879523222</v>
      </c>
      <c r="E145" s="7">
        <v>3196.9012120476796</v>
      </c>
      <c r="F145" s="7"/>
      <c r="G145" s="7"/>
      <c r="H145" s="7" t="str">
        <f t="shared" si="6"/>
        <v>2011-4-3</v>
      </c>
      <c r="I145" s="7">
        <v>2011</v>
      </c>
      <c r="J145" s="7">
        <v>4</v>
      </c>
      <c r="K145" s="7">
        <v>3</v>
      </c>
      <c r="L145" s="14">
        <v>0.26691842952067885</v>
      </c>
      <c r="M145" s="14" t="e">
        <v>#DIV/0!</v>
      </c>
      <c r="N145" s="14">
        <v>0.26691842952067885</v>
      </c>
      <c r="O145" s="7">
        <f t="shared" si="7"/>
        <v>4360.907900000002</v>
      </c>
      <c r="P145" s="7">
        <f t="shared" si="8"/>
        <v>0</v>
      </c>
    </row>
    <row r="146" spans="1:16" x14ac:dyDescent="0.3">
      <c r="A146">
        <v>2011</v>
      </c>
      <c r="B146">
        <v>6</v>
      </c>
      <c r="C146">
        <v>3</v>
      </c>
      <c r="D146" s="7">
        <v>280.47450178732737</v>
      </c>
      <c r="E146" s="7">
        <v>1899.5254982126717</v>
      </c>
      <c r="F146" s="7"/>
      <c r="G146" s="7"/>
      <c r="H146" s="7" t="str">
        <f t="shared" si="6"/>
        <v>2011-6-3</v>
      </c>
      <c r="I146" s="7">
        <v>2011</v>
      </c>
      <c r="J146" s="7">
        <v>6</v>
      </c>
      <c r="K146" s="7">
        <v>3</v>
      </c>
      <c r="L146" s="14">
        <v>0.12865802834281079</v>
      </c>
      <c r="M146" s="14" t="e">
        <v>#DIV/0!</v>
      </c>
      <c r="N146" s="14">
        <v>0.12865802834281079</v>
      </c>
      <c r="O146" s="7">
        <f t="shared" si="7"/>
        <v>2179.9999999999991</v>
      </c>
      <c r="P146" s="7">
        <f t="shared" si="8"/>
        <v>0</v>
      </c>
    </row>
    <row r="147" spans="1:16" x14ac:dyDescent="0.3">
      <c r="A147">
        <v>2011</v>
      </c>
      <c r="B147">
        <v>8</v>
      </c>
      <c r="C147">
        <v>3</v>
      </c>
      <c r="D147" s="7">
        <v>6432.0396689457903</v>
      </c>
      <c r="E147" s="7">
        <v>40020.960331054201</v>
      </c>
      <c r="F147" s="7"/>
      <c r="G147" s="7"/>
      <c r="H147" s="7" t="str">
        <f t="shared" si="6"/>
        <v>2011-8-3</v>
      </c>
      <c r="I147" s="7">
        <v>2011</v>
      </c>
      <c r="J147" s="7">
        <v>8</v>
      </c>
      <c r="K147" s="7">
        <v>3</v>
      </c>
      <c r="L147" s="14">
        <v>0.13846338598036276</v>
      </c>
      <c r="M147" s="14" t="e">
        <v>#DIV/0!</v>
      </c>
      <c r="N147" s="14">
        <v>0.13846338598036276</v>
      </c>
      <c r="O147" s="7">
        <f t="shared" si="7"/>
        <v>46452.999999999993</v>
      </c>
      <c r="P147" s="7">
        <f t="shared" si="8"/>
        <v>0</v>
      </c>
    </row>
    <row r="148" spans="1:16" x14ac:dyDescent="0.3">
      <c r="A148">
        <v>2011</v>
      </c>
      <c r="B148">
        <v>9</v>
      </c>
      <c r="C148">
        <v>3</v>
      </c>
      <c r="D148" s="7">
        <v>8527.3863452106161</v>
      </c>
      <c r="E148" s="7">
        <v>23466.613654789388</v>
      </c>
      <c r="F148" s="7">
        <v>306.42091870728621</v>
      </c>
      <c r="G148" s="7">
        <v>1037.5790812927148</v>
      </c>
      <c r="H148" s="7" t="str">
        <f t="shared" si="6"/>
        <v>2011-9-3</v>
      </c>
      <c r="I148" s="7">
        <v>2011</v>
      </c>
      <c r="J148" s="7">
        <v>9</v>
      </c>
      <c r="K148" s="7">
        <v>3</v>
      </c>
      <c r="L148" s="14">
        <v>0.26653079781242156</v>
      </c>
      <c r="M148" s="14">
        <v>0.22799175499054017</v>
      </c>
      <c r="N148" s="14">
        <v>0.26497712112058019</v>
      </c>
      <c r="O148" s="7">
        <f t="shared" si="7"/>
        <v>31994.000000000004</v>
      </c>
      <c r="P148" s="7">
        <f t="shared" si="8"/>
        <v>1344.0000000000009</v>
      </c>
    </row>
    <row r="149" spans="1:16" x14ac:dyDescent="0.3">
      <c r="A149">
        <v>2011</v>
      </c>
      <c r="B149">
        <v>10</v>
      </c>
      <c r="C149">
        <v>3</v>
      </c>
      <c r="D149" s="7">
        <v>109.76985900934545</v>
      </c>
      <c r="E149" s="7">
        <v>156.23014099065469</v>
      </c>
      <c r="F149" s="7">
        <v>140.3924080474244</v>
      </c>
      <c r="G149" s="7">
        <v>155.60759195257558</v>
      </c>
      <c r="H149" s="7" t="str">
        <f t="shared" si="6"/>
        <v>2011-10-3</v>
      </c>
      <c r="I149" s="7">
        <v>2011</v>
      </c>
      <c r="J149" s="7">
        <v>10</v>
      </c>
      <c r="K149" s="7">
        <v>3</v>
      </c>
      <c r="L149" s="14">
        <v>0.41266864289227595</v>
      </c>
      <c r="M149" s="14">
        <v>0.47429867583589325</v>
      </c>
      <c r="N149" s="14">
        <v>0.44512858906898539</v>
      </c>
      <c r="O149" s="7">
        <f t="shared" si="7"/>
        <v>266.00000000000011</v>
      </c>
      <c r="P149" s="7">
        <f t="shared" si="8"/>
        <v>296</v>
      </c>
    </row>
    <row r="150" spans="1:16" x14ac:dyDescent="0.3">
      <c r="A150">
        <v>2011</v>
      </c>
      <c r="B150">
        <v>11</v>
      </c>
      <c r="C150">
        <v>3</v>
      </c>
      <c r="D150" s="7">
        <v>15547.337531050149</v>
      </c>
      <c r="E150" s="7">
        <v>30905.662468949831</v>
      </c>
      <c r="F150" s="7"/>
      <c r="G150" s="7"/>
      <c r="H150" s="7" t="str">
        <f t="shared" si="6"/>
        <v>2011-11-3</v>
      </c>
      <c r="I150" s="7">
        <v>2011</v>
      </c>
      <c r="J150" s="7">
        <v>11</v>
      </c>
      <c r="K150" s="7">
        <v>3</v>
      </c>
      <c r="L150" s="14">
        <v>0.33468963320022727</v>
      </c>
      <c r="M150" s="14" t="e">
        <v>#DIV/0!</v>
      </c>
      <c r="N150" s="14">
        <v>0.33468963320022727</v>
      </c>
      <c r="O150" s="7">
        <f t="shared" si="7"/>
        <v>46452.999999999978</v>
      </c>
      <c r="P150" s="7">
        <f t="shared" si="8"/>
        <v>0</v>
      </c>
    </row>
    <row r="151" spans="1:16" x14ac:dyDescent="0.3">
      <c r="A151">
        <v>2011</v>
      </c>
      <c r="B151">
        <v>13</v>
      </c>
      <c r="C151">
        <v>3</v>
      </c>
      <c r="D151" s="7">
        <v>191.05313769714365</v>
      </c>
      <c r="E151" s="7">
        <v>1760.9468623028558</v>
      </c>
      <c r="F151" s="7"/>
      <c r="G151" s="7"/>
      <c r="H151" s="7" t="str">
        <f t="shared" si="6"/>
        <v>2011-13-3</v>
      </c>
      <c r="I151" s="7">
        <v>2011</v>
      </c>
      <c r="J151" s="7">
        <v>13</v>
      </c>
      <c r="K151" s="7">
        <v>3</v>
      </c>
      <c r="L151" s="14">
        <v>9.7875582836651487E-2</v>
      </c>
      <c r="M151" s="14" t="e">
        <v>#DIV/0!</v>
      </c>
      <c r="N151" s="14">
        <v>9.7875582836651487E-2</v>
      </c>
      <c r="O151" s="7">
        <f t="shared" si="7"/>
        <v>1951.9999999999995</v>
      </c>
      <c r="P151" s="7">
        <f t="shared" si="8"/>
        <v>0</v>
      </c>
    </row>
    <row r="152" spans="1:16" x14ac:dyDescent="0.3">
      <c r="A152">
        <v>2011</v>
      </c>
      <c r="B152">
        <v>14</v>
      </c>
      <c r="C152">
        <v>3</v>
      </c>
      <c r="D152" s="7">
        <v>389.10267946639266</v>
      </c>
      <c r="E152" s="7">
        <v>1682.8973205336069</v>
      </c>
      <c r="F152" s="7"/>
      <c r="G152" s="7"/>
      <c r="H152" s="7" t="str">
        <f t="shared" si="6"/>
        <v>2011-14-3</v>
      </c>
      <c r="I152" s="7">
        <v>2011</v>
      </c>
      <c r="J152" s="7">
        <v>14</v>
      </c>
      <c r="K152" s="7">
        <v>3</v>
      </c>
      <c r="L152" s="14">
        <v>0.18779086846833626</v>
      </c>
      <c r="M152" s="14" t="e">
        <v>#DIV/0!</v>
      </c>
      <c r="N152" s="14">
        <v>0.18779086846833626</v>
      </c>
      <c r="O152" s="7">
        <f t="shared" si="7"/>
        <v>2071.9999999999995</v>
      </c>
      <c r="P152" s="7">
        <f t="shared" si="8"/>
        <v>0</v>
      </c>
    </row>
    <row r="153" spans="1:16" x14ac:dyDescent="0.3">
      <c r="A153">
        <v>2011</v>
      </c>
      <c r="B153">
        <v>15</v>
      </c>
      <c r="C153">
        <v>3</v>
      </c>
      <c r="D153" s="7">
        <v>717.01871904849077</v>
      </c>
      <c r="E153" s="7">
        <v>2930.9812809515138</v>
      </c>
      <c r="F153" s="7"/>
      <c r="G153" s="7"/>
      <c r="H153" s="7" t="str">
        <f t="shared" si="6"/>
        <v>2011-15-3</v>
      </c>
      <c r="I153" s="7">
        <v>2011</v>
      </c>
      <c r="J153" s="7">
        <v>15</v>
      </c>
      <c r="K153" s="7">
        <v>3</v>
      </c>
      <c r="L153" s="14">
        <v>0.1965511839496957</v>
      </c>
      <c r="M153" s="14" t="e">
        <v>#DIV/0!</v>
      </c>
      <c r="N153" s="14">
        <v>0.1965511839496957</v>
      </c>
      <c r="O153" s="7">
        <f t="shared" si="7"/>
        <v>3648.0000000000045</v>
      </c>
      <c r="P153" s="7">
        <f t="shared" si="8"/>
        <v>0</v>
      </c>
    </row>
    <row r="154" spans="1:16" x14ac:dyDescent="0.3">
      <c r="A154">
        <v>2011</v>
      </c>
      <c r="B154">
        <v>36</v>
      </c>
      <c r="C154">
        <v>1</v>
      </c>
      <c r="D154" s="7">
        <v>54.74751240066869</v>
      </c>
      <c r="E154" s="7">
        <v>21.883948856252751</v>
      </c>
      <c r="F154" s="7">
        <v>6.3891954040340995</v>
      </c>
      <c r="G154" s="7">
        <v>3.9793433390444255</v>
      </c>
      <c r="H154" s="7" t="str">
        <f t="shared" si="6"/>
        <v>2011-36-1</v>
      </c>
      <c r="I154" s="7">
        <v>2011</v>
      </c>
      <c r="J154" s="7">
        <v>36</v>
      </c>
      <c r="K154" s="7">
        <v>1</v>
      </c>
      <c r="L154" s="14">
        <v>0.71442605299039408</v>
      </c>
      <c r="M154" s="14">
        <v>0.6162098211089948</v>
      </c>
      <c r="N154" s="14">
        <v>0.70272077936440025</v>
      </c>
      <c r="O154" s="7">
        <f t="shared" si="7"/>
        <v>76.63146125692144</v>
      </c>
      <c r="P154" s="7">
        <f t="shared" si="8"/>
        <v>10.368538743078524</v>
      </c>
    </row>
    <row r="155" spans="1:16" x14ac:dyDescent="0.3">
      <c r="A155">
        <v>2011</v>
      </c>
      <c r="B155">
        <v>36</v>
      </c>
      <c r="C155">
        <v>4</v>
      </c>
      <c r="D155" s="7">
        <v>78.485320224663639</v>
      </c>
      <c r="E155" s="7">
        <v>42.705882610494605</v>
      </c>
      <c r="F155" s="7">
        <v>18.381519519672821</v>
      </c>
      <c r="G155" s="7">
        <v>11.427277645168882</v>
      </c>
      <c r="H155" s="7" t="str">
        <f t="shared" si="6"/>
        <v>2011-36-4</v>
      </c>
      <c r="I155" s="7">
        <v>2011</v>
      </c>
      <c r="J155" s="7">
        <v>36</v>
      </c>
      <c r="K155" s="7">
        <v>4</v>
      </c>
      <c r="L155" s="14">
        <v>0.64761565516779085</v>
      </c>
      <c r="M155" s="14">
        <v>0.61664747550944776</v>
      </c>
      <c r="N155" s="14">
        <v>0.64150224996249339</v>
      </c>
      <c r="O155" s="7">
        <f t="shared" si="7"/>
        <v>121.19120283515824</v>
      </c>
      <c r="P155" s="7">
        <f t="shared" si="8"/>
        <v>29.808797164841703</v>
      </c>
    </row>
    <row r="156" spans="1:16" x14ac:dyDescent="0.3">
      <c r="A156">
        <v>2011</v>
      </c>
      <c r="B156">
        <v>37</v>
      </c>
      <c r="C156">
        <v>1</v>
      </c>
      <c r="D156" s="7">
        <v>0.28359890149250283</v>
      </c>
      <c r="E156" s="7">
        <v>3.5164010985075</v>
      </c>
      <c r="F156" s="7"/>
      <c r="G156" s="7"/>
      <c r="H156" s="7" t="str">
        <f t="shared" si="6"/>
        <v>2011-37-1</v>
      </c>
      <c r="I156" s="7">
        <v>2011</v>
      </c>
      <c r="J156" s="7">
        <v>37</v>
      </c>
      <c r="K156" s="7">
        <v>1</v>
      </c>
      <c r="L156" s="14">
        <v>7.4631289866448056E-2</v>
      </c>
      <c r="M156" s="14" t="e">
        <v>#DIV/0!</v>
      </c>
      <c r="N156" s="14">
        <v>7.4631289866448056E-2</v>
      </c>
      <c r="O156" s="7">
        <f t="shared" si="7"/>
        <v>3.8000000000000029</v>
      </c>
      <c r="P156" s="7">
        <f t="shared" si="8"/>
        <v>0</v>
      </c>
    </row>
    <row r="157" spans="1:16" x14ac:dyDescent="0.3">
      <c r="A157">
        <v>2011</v>
      </c>
      <c r="B157">
        <v>37</v>
      </c>
      <c r="C157">
        <v>3</v>
      </c>
      <c r="D157" s="7">
        <v>1097.3703237392854</v>
      </c>
      <c r="E157" s="7">
        <v>13585.029676260718</v>
      </c>
      <c r="F157" s="7"/>
      <c r="G157" s="7"/>
      <c r="H157" s="7" t="str">
        <f t="shared" si="6"/>
        <v>2011-37-3</v>
      </c>
      <c r="I157" s="7">
        <v>2011</v>
      </c>
      <c r="J157" s="7">
        <v>37</v>
      </c>
      <c r="K157" s="7">
        <v>3</v>
      </c>
      <c r="L157" s="14">
        <v>7.4740527688885006E-2</v>
      </c>
      <c r="M157" s="14" t="e">
        <v>#DIV/0!</v>
      </c>
      <c r="N157" s="14">
        <v>7.4740527688885006E-2</v>
      </c>
      <c r="O157" s="7">
        <f t="shared" si="7"/>
        <v>14682.400000000003</v>
      </c>
      <c r="P157" s="7">
        <f t="shared" si="8"/>
        <v>0</v>
      </c>
    </row>
    <row r="158" spans="1:16" x14ac:dyDescent="0.3">
      <c r="A158">
        <v>2011</v>
      </c>
      <c r="B158">
        <v>37</v>
      </c>
      <c r="C158">
        <v>4</v>
      </c>
      <c r="D158" s="7">
        <v>17.073289655509207</v>
      </c>
      <c r="E158" s="7">
        <v>160.9267103444908</v>
      </c>
      <c r="F158" s="7"/>
      <c r="G158" s="7"/>
      <c r="H158" s="7" t="str">
        <f t="shared" si="6"/>
        <v>2011-37-4</v>
      </c>
      <c r="I158" s="7">
        <v>2011</v>
      </c>
      <c r="J158" s="7">
        <v>37</v>
      </c>
      <c r="K158" s="7">
        <v>4</v>
      </c>
      <c r="L158" s="14">
        <v>9.5917357615220258E-2</v>
      </c>
      <c r="M158" s="14" t="e">
        <v>#DIV/0!</v>
      </c>
      <c r="N158" s="14">
        <v>9.5917357615220258E-2</v>
      </c>
      <c r="O158" s="7">
        <f t="shared" si="7"/>
        <v>178</v>
      </c>
      <c r="P158" s="7">
        <f t="shared" si="8"/>
        <v>0</v>
      </c>
    </row>
    <row r="159" spans="1:16" x14ac:dyDescent="0.3">
      <c r="A159">
        <v>2011</v>
      </c>
      <c r="B159">
        <v>42</v>
      </c>
      <c r="C159">
        <v>1</v>
      </c>
      <c r="D159" s="7">
        <v>45.764440090859878</v>
      </c>
      <c r="E159" s="7">
        <v>7.288321169737892</v>
      </c>
      <c r="F159" s="7">
        <v>30.636350667236584</v>
      </c>
      <c r="G159" s="7">
        <v>28.254388072165519</v>
      </c>
      <c r="H159" s="7" t="str">
        <f t="shared" si="6"/>
        <v>2011-42-1</v>
      </c>
      <c r="I159" s="7">
        <v>2011</v>
      </c>
      <c r="J159" s="7">
        <v>42</v>
      </c>
      <c r="K159" s="7">
        <v>1</v>
      </c>
      <c r="L159" s="14">
        <v>0.86262126614037482</v>
      </c>
      <c r="M159" s="14">
        <v>0.52022357543867392</v>
      </c>
      <c r="N159" s="14">
        <v>0.68249421143788214</v>
      </c>
      <c r="O159" s="7">
        <f t="shared" si="7"/>
        <v>53.052761260597769</v>
      </c>
      <c r="P159" s="7">
        <f t="shared" si="8"/>
        <v>58.890738739402103</v>
      </c>
    </row>
    <row r="160" spans="1:16" x14ac:dyDescent="0.3">
      <c r="A160">
        <v>2011</v>
      </c>
      <c r="B160">
        <v>42</v>
      </c>
      <c r="C160">
        <v>3</v>
      </c>
      <c r="D160" s="7">
        <v>1457.1485155081798</v>
      </c>
      <c r="E160" s="7">
        <v>811.45779639241641</v>
      </c>
      <c r="F160" s="7">
        <v>713.56350005649767</v>
      </c>
      <c r="G160" s="7">
        <v>577.05608804290614</v>
      </c>
      <c r="H160" s="7" t="str">
        <f t="shared" si="6"/>
        <v>2011-42-3</v>
      </c>
      <c r="I160" s="7">
        <v>2011</v>
      </c>
      <c r="J160" s="7">
        <v>42</v>
      </c>
      <c r="K160" s="7">
        <v>3</v>
      </c>
      <c r="L160" s="14">
        <v>0.64230999793322796</v>
      </c>
      <c r="M160" s="14">
        <v>0.55288444917166324</v>
      </c>
      <c r="N160" s="14">
        <v>0.60988318149872911</v>
      </c>
      <c r="O160" s="7">
        <f t="shared" si="7"/>
        <v>2268.6063119005962</v>
      </c>
      <c r="P160" s="7">
        <f t="shared" si="8"/>
        <v>1290.6195880994037</v>
      </c>
    </row>
    <row r="161" spans="1:16" x14ac:dyDescent="0.3">
      <c r="A161">
        <v>2011</v>
      </c>
      <c r="B161">
        <v>45</v>
      </c>
      <c r="C161">
        <v>1</v>
      </c>
      <c r="D161" s="7">
        <v>43.30169142123804</v>
      </c>
      <c r="E161" s="7">
        <v>10.594154906806443</v>
      </c>
      <c r="F161" s="7">
        <v>51.499724169912149</v>
      </c>
      <c r="G161" s="7">
        <v>10.28932950204339</v>
      </c>
      <c r="H161" s="7" t="str">
        <f t="shared" si="6"/>
        <v>2011-45-1</v>
      </c>
      <c r="I161" s="7">
        <v>2011</v>
      </c>
      <c r="J161" s="7">
        <v>45</v>
      </c>
      <c r="K161" s="7">
        <v>1</v>
      </c>
      <c r="L161" s="14">
        <v>0.80343281294213909</v>
      </c>
      <c r="M161" s="14">
        <v>0.83347649962935988</v>
      </c>
      <c r="N161" s="14">
        <v>0.81947960011332655</v>
      </c>
      <c r="O161" s="7">
        <f t="shared" si="7"/>
        <v>53.895846328044485</v>
      </c>
      <c r="P161" s="7">
        <f t="shared" si="8"/>
        <v>61.789053671955543</v>
      </c>
    </row>
    <row r="162" spans="1:16" x14ac:dyDescent="0.3">
      <c r="A162">
        <v>2011</v>
      </c>
      <c r="B162">
        <v>45</v>
      </c>
      <c r="C162">
        <v>3</v>
      </c>
      <c r="D162" s="7">
        <v>1069.6169159487208</v>
      </c>
      <c r="E162" s="7">
        <v>264.94991024585369</v>
      </c>
      <c r="F162" s="7">
        <v>220.31392387291891</v>
      </c>
      <c r="G162" s="7">
        <v>66.614749932506498</v>
      </c>
      <c r="H162" s="7" t="str">
        <f t="shared" si="6"/>
        <v>2011-45-3</v>
      </c>
      <c r="I162" s="7">
        <v>2011</v>
      </c>
      <c r="J162" s="7">
        <v>45</v>
      </c>
      <c r="K162" s="7">
        <v>3</v>
      </c>
      <c r="L162" s="14">
        <v>0.80147123018085187</v>
      </c>
      <c r="M162" s="14">
        <v>0.76783515899955013</v>
      </c>
      <c r="N162" s="14">
        <v>0.79551922273089237</v>
      </c>
      <c r="O162" s="7">
        <f t="shared" si="7"/>
        <v>1334.5668261945746</v>
      </c>
      <c r="P162" s="7">
        <f t="shared" si="8"/>
        <v>286.92867380542543</v>
      </c>
    </row>
    <row r="163" spans="1:16" x14ac:dyDescent="0.3">
      <c r="A163">
        <v>2011</v>
      </c>
      <c r="B163">
        <v>45</v>
      </c>
      <c r="C163">
        <v>4</v>
      </c>
      <c r="D163" s="7">
        <v>323.68348936287686</v>
      </c>
      <c r="E163" s="7">
        <v>95.910560565672938</v>
      </c>
      <c r="F163" s="7">
        <v>762.12138218301891</v>
      </c>
      <c r="G163" s="7">
        <v>152.00036788843099</v>
      </c>
      <c r="H163" s="7" t="str">
        <f t="shared" si="6"/>
        <v>2011-45-4</v>
      </c>
      <c r="I163" s="7">
        <v>2011</v>
      </c>
      <c r="J163" s="7">
        <v>45</v>
      </c>
      <c r="K163" s="7">
        <v>4</v>
      </c>
      <c r="L163" s="14">
        <v>0.77142058953885317</v>
      </c>
      <c r="M163" s="14">
        <v>0.83371977761545402</v>
      </c>
      <c r="N163" s="14">
        <v>0.81412012330205297</v>
      </c>
      <c r="O163" s="7">
        <f t="shared" si="7"/>
        <v>419.59404992854979</v>
      </c>
      <c r="P163" s="7">
        <f t="shared" si="8"/>
        <v>914.12175007144992</v>
      </c>
    </row>
    <row r="164" spans="1:16" x14ac:dyDescent="0.3">
      <c r="A164">
        <v>2011</v>
      </c>
      <c r="B164">
        <v>53</v>
      </c>
      <c r="C164">
        <v>1</v>
      </c>
      <c r="D164" s="7">
        <v>482.74588251470288</v>
      </c>
      <c r="E164" s="7">
        <v>76.245139556083018</v>
      </c>
      <c r="F164" s="7">
        <v>529.30583462815923</v>
      </c>
      <c r="G164" s="7">
        <v>144.63544330105447</v>
      </c>
      <c r="H164" s="7" t="str">
        <f t="shared" si="6"/>
        <v>2011-53-1</v>
      </c>
      <c r="I164" s="7">
        <v>2011</v>
      </c>
      <c r="J164" s="7">
        <v>53</v>
      </c>
      <c r="K164" s="7">
        <v>1</v>
      </c>
      <c r="L164" s="14">
        <v>0.86360221086622746</v>
      </c>
      <c r="M164" s="14">
        <v>0.78538865619647358</v>
      </c>
      <c r="N164" s="14">
        <v>0.820849382519107</v>
      </c>
      <c r="O164" s="7">
        <f t="shared" si="7"/>
        <v>558.9910220707859</v>
      </c>
      <c r="P164" s="7">
        <f t="shared" si="8"/>
        <v>673.9412779292137</v>
      </c>
    </row>
    <row r="165" spans="1:16" x14ac:dyDescent="0.3">
      <c r="A165">
        <v>2011</v>
      </c>
      <c r="B165">
        <v>53</v>
      </c>
      <c r="C165">
        <v>3</v>
      </c>
      <c r="D165" s="7">
        <v>1981.3148976762852</v>
      </c>
      <c r="E165" s="7">
        <v>318.74375771998041</v>
      </c>
      <c r="F165" s="7">
        <v>857.56119303973094</v>
      </c>
      <c r="G165" s="7">
        <v>158.41115156400326</v>
      </c>
      <c r="H165" s="7" t="str">
        <f t="shared" si="6"/>
        <v>2011-53-3</v>
      </c>
      <c r="I165" s="7">
        <v>2011</v>
      </c>
      <c r="J165" s="7">
        <v>53</v>
      </c>
      <c r="K165" s="7">
        <v>3</v>
      </c>
      <c r="L165" s="14">
        <v>0.86141929164625342</v>
      </c>
      <c r="M165" s="14">
        <v>0.84407926809682077</v>
      </c>
      <c r="N165" s="14">
        <v>0.85610661984644187</v>
      </c>
      <c r="O165" s="7">
        <f t="shared" si="7"/>
        <v>2300.0586553962657</v>
      </c>
      <c r="P165" s="7">
        <f t="shared" si="8"/>
        <v>1015.9723446037342</v>
      </c>
    </row>
    <row r="166" spans="1:16" x14ac:dyDescent="0.3">
      <c r="A166">
        <v>2011</v>
      </c>
      <c r="B166">
        <v>53</v>
      </c>
      <c r="C166">
        <v>4</v>
      </c>
      <c r="D166" s="7">
        <v>757.25343904835245</v>
      </c>
      <c r="E166" s="7">
        <v>193.26485071310316</v>
      </c>
      <c r="F166" s="7">
        <v>1856.7065556414511</v>
      </c>
      <c r="G166" s="7">
        <v>506.32625459709232</v>
      </c>
      <c r="H166" s="7" t="str">
        <f t="shared" si="6"/>
        <v>2011-53-4</v>
      </c>
      <c r="I166" s="7">
        <v>2011</v>
      </c>
      <c r="J166" s="7">
        <v>53</v>
      </c>
      <c r="K166" s="7">
        <v>4</v>
      </c>
      <c r="L166" s="14">
        <v>0.79667424309993506</v>
      </c>
      <c r="M166" s="14">
        <v>0.78573033247643331</v>
      </c>
      <c r="N166" s="14">
        <v>0.78886967962854226</v>
      </c>
      <c r="O166" s="7">
        <f t="shared" si="7"/>
        <v>950.51828976145566</v>
      </c>
      <c r="P166" s="7">
        <f t="shared" si="8"/>
        <v>2363.0328102385433</v>
      </c>
    </row>
    <row r="167" spans="1:16" x14ac:dyDescent="0.3">
      <c r="A167">
        <v>2011</v>
      </c>
      <c r="B167">
        <v>54</v>
      </c>
      <c r="C167">
        <v>1</v>
      </c>
      <c r="D167" s="7">
        <v>16.692336825901705</v>
      </c>
      <c r="E167" s="7">
        <v>2.6586142395642525</v>
      </c>
      <c r="F167" s="7">
        <v>2.9551300816970225</v>
      </c>
      <c r="G167" s="7">
        <v>2.8368188528370188</v>
      </c>
      <c r="H167" s="7" t="str">
        <f t="shared" si="6"/>
        <v>2011-54-1</v>
      </c>
      <c r="I167" s="7">
        <v>2011</v>
      </c>
      <c r="J167" s="7">
        <v>54</v>
      </c>
      <c r="K167" s="7">
        <v>1</v>
      </c>
      <c r="L167" s="14">
        <v>0.86261066804572406</v>
      </c>
      <c r="M167" s="14">
        <v>0.51021342126780356</v>
      </c>
      <c r="N167" s="14">
        <v>0.78143201092947623</v>
      </c>
      <c r="O167" s="7">
        <f t="shared" si="7"/>
        <v>19.350951065465956</v>
      </c>
      <c r="P167" s="7">
        <f t="shared" si="8"/>
        <v>5.7919489345340409</v>
      </c>
    </row>
    <row r="168" spans="1:16" x14ac:dyDescent="0.3">
      <c r="A168">
        <v>2011</v>
      </c>
      <c r="B168">
        <v>54</v>
      </c>
      <c r="C168">
        <v>3</v>
      </c>
      <c r="D168" s="7">
        <v>1330.2245641957422</v>
      </c>
      <c r="E168" s="7">
        <v>292.64540957215962</v>
      </c>
      <c r="F168" s="7">
        <v>127.33652251863573</v>
      </c>
      <c r="G168" s="7">
        <v>41.799003713460884</v>
      </c>
      <c r="H168" s="7" t="str">
        <f t="shared" si="6"/>
        <v>2011-54-3</v>
      </c>
      <c r="I168" s="7">
        <v>2011</v>
      </c>
      <c r="J168" s="7">
        <v>54</v>
      </c>
      <c r="K168" s="7">
        <v>3</v>
      </c>
      <c r="L168" s="14">
        <v>0.81967414869799482</v>
      </c>
      <c r="M168" s="14">
        <v>0.75286680069743528</v>
      </c>
      <c r="N168" s="14">
        <v>0.81336864575157786</v>
      </c>
      <c r="O168" s="7">
        <f t="shared" si="7"/>
        <v>1622.8699737679019</v>
      </c>
      <c r="P168" s="7">
        <f t="shared" si="8"/>
        <v>169.13552623209662</v>
      </c>
    </row>
    <row r="169" spans="1:16" x14ac:dyDescent="0.3">
      <c r="A169">
        <v>2011</v>
      </c>
      <c r="B169">
        <v>54</v>
      </c>
      <c r="C169">
        <v>4</v>
      </c>
      <c r="D169" s="7">
        <v>33.070993706830372</v>
      </c>
      <c r="E169" s="7">
        <v>9.4400451432598054</v>
      </c>
      <c r="F169" s="7">
        <v>15.534229743046062</v>
      </c>
      <c r="G169" s="7">
        <v>14.87933140686377</v>
      </c>
      <c r="H169" s="7" t="str">
        <f t="shared" si="6"/>
        <v>2011-54-4</v>
      </c>
      <c r="I169" s="7">
        <v>2011</v>
      </c>
      <c r="J169" s="7">
        <v>54</v>
      </c>
      <c r="K169" s="7">
        <v>4</v>
      </c>
      <c r="L169" s="14">
        <v>0.7779389683571617</v>
      </c>
      <c r="M169" s="14">
        <v>0.51076655135770299</v>
      </c>
      <c r="N169" s="14">
        <v>0.6665134049398479</v>
      </c>
      <c r="O169" s="7">
        <f t="shared" si="7"/>
        <v>42.511038850090173</v>
      </c>
      <c r="P169" s="7">
        <f t="shared" si="8"/>
        <v>30.413561149909832</v>
      </c>
    </row>
    <row r="170" spans="1:16" x14ac:dyDescent="0.3">
      <c r="A170">
        <v>2011</v>
      </c>
      <c r="B170">
        <v>56</v>
      </c>
      <c r="C170">
        <v>1</v>
      </c>
      <c r="D170" s="7">
        <v>109.59384365748812</v>
      </c>
      <c r="E170" s="7">
        <v>20.900891583689692</v>
      </c>
      <c r="F170" s="7">
        <v>349.59666643737552</v>
      </c>
      <c r="G170" s="7">
        <v>39.990098321446403</v>
      </c>
      <c r="H170" s="7" t="str">
        <f t="shared" si="6"/>
        <v>2011-56-1</v>
      </c>
      <c r="I170" s="7">
        <v>2011</v>
      </c>
      <c r="J170" s="7">
        <v>56</v>
      </c>
      <c r="K170" s="7">
        <v>1</v>
      </c>
      <c r="L170" s="14">
        <v>0.83983344964023976</v>
      </c>
      <c r="M170" s="14">
        <v>0.89735252339436444</v>
      </c>
      <c r="N170" s="14">
        <v>0.88292029248274317</v>
      </c>
      <c r="O170" s="7">
        <f t="shared" si="7"/>
        <v>130.49473524117781</v>
      </c>
      <c r="P170" s="7">
        <f t="shared" si="8"/>
        <v>389.58676475882191</v>
      </c>
    </row>
    <row r="171" spans="1:16" x14ac:dyDescent="0.3">
      <c r="A171">
        <v>2011</v>
      </c>
      <c r="B171">
        <v>56</v>
      </c>
      <c r="C171">
        <v>3</v>
      </c>
      <c r="D171" s="7">
        <v>1752.2790686372552</v>
      </c>
      <c r="E171" s="7">
        <v>305.58094913711147</v>
      </c>
      <c r="F171" s="7">
        <v>1360.9920532451406</v>
      </c>
      <c r="G171" s="7">
        <v>291.05792898049197</v>
      </c>
      <c r="H171" s="7" t="str">
        <f t="shared" si="6"/>
        <v>2011-56-3</v>
      </c>
      <c r="I171" s="7">
        <v>2011</v>
      </c>
      <c r="J171" s="7">
        <v>56</v>
      </c>
      <c r="K171" s="7">
        <v>3</v>
      </c>
      <c r="L171" s="14">
        <v>0.85150547340552074</v>
      </c>
      <c r="M171" s="14">
        <v>0.82382014339034693</v>
      </c>
      <c r="N171" s="14">
        <v>0.83917699401936896</v>
      </c>
      <c r="O171" s="7">
        <f t="shared" si="7"/>
        <v>2057.8600177743665</v>
      </c>
      <c r="P171" s="7">
        <f t="shared" si="8"/>
        <v>1652.0499822256324</v>
      </c>
    </row>
    <row r="172" spans="1:16" x14ac:dyDescent="0.3">
      <c r="A172">
        <v>2011</v>
      </c>
      <c r="B172">
        <v>56</v>
      </c>
      <c r="C172">
        <v>4</v>
      </c>
      <c r="D172" s="7">
        <v>69.149550496279971</v>
      </c>
      <c r="E172" s="7">
        <v>17.557995626762235</v>
      </c>
      <c r="F172" s="7">
        <v>426.01051375202098</v>
      </c>
      <c r="G172" s="7">
        <v>48.615240124936612</v>
      </c>
      <c r="H172" s="7" t="str">
        <f t="shared" si="6"/>
        <v>2011-56-4</v>
      </c>
      <c r="I172" s="7">
        <v>2011</v>
      </c>
      <c r="J172" s="7">
        <v>56</v>
      </c>
      <c r="K172" s="7">
        <v>4</v>
      </c>
      <c r="L172" s="14">
        <v>0.7975032576536466</v>
      </c>
      <c r="M172" s="14">
        <v>0.89757142395281886</v>
      </c>
      <c r="N172" s="14">
        <v>0.88211418109045225</v>
      </c>
      <c r="O172" s="7">
        <f t="shared" si="7"/>
        <v>86.707546123042206</v>
      </c>
      <c r="P172" s="7">
        <f t="shared" si="8"/>
        <v>474.62575387695762</v>
      </c>
    </row>
    <row r="173" spans="1:16" x14ac:dyDescent="0.3">
      <c r="A173">
        <v>2011</v>
      </c>
      <c r="B173">
        <v>64</v>
      </c>
      <c r="C173">
        <v>3</v>
      </c>
      <c r="D173" s="7">
        <v>688.90129577421828</v>
      </c>
      <c r="E173" s="7">
        <v>41.102711281185009</v>
      </c>
      <c r="F173" s="7">
        <v>745.50013659515287</v>
      </c>
      <c r="G173" s="7">
        <v>30.579156349444393</v>
      </c>
      <c r="H173" s="7" t="str">
        <f t="shared" si="6"/>
        <v>2011-64-3</v>
      </c>
      <c r="I173" s="7">
        <v>2011</v>
      </c>
      <c r="J173" s="7">
        <v>64</v>
      </c>
      <c r="K173" s="7">
        <v>3</v>
      </c>
      <c r="L173" s="14">
        <v>0.94369522511666781</v>
      </c>
      <c r="M173" s="14">
        <v>0.96059789685481611</v>
      </c>
      <c r="N173" s="14">
        <v>0.9524051109054662</v>
      </c>
      <c r="O173" s="7">
        <f t="shared" si="7"/>
        <v>730.00400705540324</v>
      </c>
      <c r="P173" s="7">
        <f t="shared" si="8"/>
        <v>776.07929294459723</v>
      </c>
    </row>
    <row r="174" spans="1:16" x14ac:dyDescent="0.3">
      <c r="A174">
        <v>2012</v>
      </c>
      <c r="B174">
        <v>1</v>
      </c>
      <c r="C174">
        <v>3</v>
      </c>
      <c r="D174" s="7">
        <v>6908.5632880700368</v>
      </c>
      <c r="E174" s="7">
        <v>19497.43671192995</v>
      </c>
      <c r="F174" s="7">
        <v>5910.1122272171333</v>
      </c>
      <c r="G174" s="7">
        <v>11577.88777278286</v>
      </c>
      <c r="H174" s="7" t="str">
        <f t="shared" si="6"/>
        <v>2012-1-3</v>
      </c>
      <c r="I174" s="7">
        <v>2012</v>
      </c>
      <c r="J174" s="7">
        <v>1</v>
      </c>
      <c r="K174" s="7">
        <v>3</v>
      </c>
      <c r="L174" s="14">
        <v>0.26162854230364463</v>
      </c>
      <c r="M174" s="14">
        <v>0.33795243751241627</v>
      </c>
      <c r="N174" s="14">
        <v>0.29203707830881614</v>
      </c>
      <c r="O174" s="7">
        <f t="shared" si="7"/>
        <v>26405.999999999985</v>
      </c>
      <c r="P174" s="7">
        <f t="shared" si="8"/>
        <v>17487.999999999993</v>
      </c>
    </row>
    <row r="175" spans="1:16" x14ac:dyDescent="0.3">
      <c r="A175">
        <v>2012</v>
      </c>
      <c r="B175">
        <v>2</v>
      </c>
      <c r="C175">
        <v>3</v>
      </c>
      <c r="D175" s="7">
        <v>502.22488962102886</v>
      </c>
      <c r="E175" s="7">
        <v>2000.775110378971</v>
      </c>
      <c r="F175" s="7"/>
      <c r="G175" s="7"/>
      <c r="H175" s="7" t="str">
        <f t="shared" si="6"/>
        <v>2012-2-3</v>
      </c>
      <c r="I175" s="7">
        <v>2012</v>
      </c>
      <c r="J175" s="7">
        <v>2</v>
      </c>
      <c r="K175" s="7">
        <v>3</v>
      </c>
      <c r="L175" s="14">
        <v>0.20064917683620809</v>
      </c>
      <c r="M175" s="14" t="e">
        <v>#DIV/0!</v>
      </c>
      <c r="N175" s="14">
        <v>0.20064917683620809</v>
      </c>
      <c r="O175" s="7">
        <f t="shared" si="7"/>
        <v>2503</v>
      </c>
      <c r="P175" s="7">
        <f t="shared" si="8"/>
        <v>0</v>
      </c>
    </row>
    <row r="176" spans="1:16" x14ac:dyDescent="0.3">
      <c r="A176">
        <v>2012</v>
      </c>
      <c r="B176">
        <v>4</v>
      </c>
      <c r="C176">
        <v>3</v>
      </c>
      <c r="D176" s="7">
        <v>721.12150482352206</v>
      </c>
      <c r="E176" s="7">
        <v>1567.9855951764762</v>
      </c>
      <c r="F176" s="7"/>
      <c r="G176" s="7"/>
      <c r="H176" s="7" t="str">
        <f t="shared" si="6"/>
        <v>2012-4-3</v>
      </c>
      <c r="I176" s="7">
        <v>2012</v>
      </c>
      <c r="J176" s="7">
        <v>4</v>
      </c>
      <c r="K176" s="7">
        <v>3</v>
      </c>
      <c r="L176" s="14">
        <v>0.31502305192427327</v>
      </c>
      <c r="M176" s="14" t="e">
        <v>#DIV/0!</v>
      </c>
      <c r="N176" s="14">
        <v>0.31502305192427327</v>
      </c>
      <c r="O176" s="7">
        <f t="shared" si="7"/>
        <v>2289.1070999999984</v>
      </c>
      <c r="P176" s="7">
        <f t="shared" si="8"/>
        <v>0</v>
      </c>
    </row>
    <row r="177" spans="1:16" x14ac:dyDescent="0.3">
      <c r="A177">
        <v>2012</v>
      </c>
      <c r="B177">
        <v>6</v>
      </c>
      <c r="C177">
        <v>3</v>
      </c>
      <c r="D177" s="7">
        <v>5.0737823640635007</v>
      </c>
      <c r="E177" s="7">
        <v>21.92621763593651</v>
      </c>
      <c r="F177" s="7"/>
      <c r="G177" s="7"/>
      <c r="H177" s="7" t="str">
        <f t="shared" si="6"/>
        <v>2012-6-3</v>
      </c>
      <c r="I177" s="7">
        <v>2012</v>
      </c>
      <c r="J177" s="7">
        <v>6</v>
      </c>
      <c r="K177" s="7">
        <v>3</v>
      </c>
      <c r="L177" s="14">
        <v>0.18791786533568514</v>
      </c>
      <c r="M177" s="14" t="e">
        <v>#DIV/0!</v>
      </c>
      <c r="N177" s="14">
        <v>0.18791786533568514</v>
      </c>
      <c r="O177" s="7">
        <f t="shared" si="7"/>
        <v>27.000000000000011</v>
      </c>
      <c r="P177" s="7">
        <f t="shared" si="8"/>
        <v>0</v>
      </c>
    </row>
    <row r="178" spans="1:16" x14ac:dyDescent="0.3">
      <c r="A178">
        <v>2012</v>
      </c>
      <c r="B178">
        <v>8</v>
      </c>
      <c r="C178">
        <v>3</v>
      </c>
      <c r="D178" s="7">
        <v>4006.814785004668</v>
      </c>
      <c r="E178" s="7">
        <v>18228.185214995323</v>
      </c>
      <c r="F178" s="7"/>
      <c r="G178" s="7"/>
      <c r="H178" s="7" t="str">
        <f t="shared" si="6"/>
        <v>2012-8-3</v>
      </c>
      <c r="I178" s="7">
        <v>2012</v>
      </c>
      <c r="J178" s="7">
        <v>8</v>
      </c>
      <c r="K178" s="7">
        <v>3</v>
      </c>
      <c r="L178" s="14">
        <v>0.18020304857228106</v>
      </c>
      <c r="M178" s="14" t="e">
        <v>#DIV/0!</v>
      </c>
      <c r="N178" s="14">
        <v>0.18020304857228106</v>
      </c>
      <c r="O178" s="7">
        <f t="shared" si="7"/>
        <v>22234.999999999993</v>
      </c>
      <c r="P178" s="7">
        <f t="shared" si="8"/>
        <v>0</v>
      </c>
    </row>
    <row r="179" spans="1:16" x14ac:dyDescent="0.3">
      <c r="A179">
        <v>2012</v>
      </c>
      <c r="B179">
        <v>9</v>
      </c>
      <c r="C179">
        <v>3</v>
      </c>
      <c r="D179" s="7">
        <v>723.65281249499947</v>
      </c>
      <c r="E179" s="7">
        <v>1880.3471875049993</v>
      </c>
      <c r="F179" s="7">
        <v>1266.8877358817761</v>
      </c>
      <c r="G179" s="7">
        <v>3204.1122641182237</v>
      </c>
      <c r="H179" s="7" t="str">
        <f t="shared" si="6"/>
        <v>2012-9-3</v>
      </c>
      <c r="I179" s="7">
        <v>2012</v>
      </c>
      <c r="J179" s="7">
        <v>9</v>
      </c>
      <c r="K179" s="7">
        <v>3</v>
      </c>
      <c r="L179" s="14">
        <v>0.27790046562788012</v>
      </c>
      <c r="M179" s="14">
        <v>0.28335668438420397</v>
      </c>
      <c r="N179" s="14">
        <v>0.28134848740307788</v>
      </c>
      <c r="O179" s="7">
        <f t="shared" si="7"/>
        <v>2603.9999999999986</v>
      </c>
      <c r="P179" s="7">
        <f t="shared" si="8"/>
        <v>4471</v>
      </c>
    </row>
    <row r="180" spans="1:16" x14ac:dyDescent="0.3">
      <c r="A180">
        <v>2012</v>
      </c>
      <c r="B180">
        <v>10</v>
      </c>
      <c r="C180">
        <v>3</v>
      </c>
      <c r="D180" s="7">
        <v>83.891516521205716</v>
      </c>
      <c r="E180" s="7">
        <v>89.108483478794454</v>
      </c>
      <c r="F180" s="7">
        <v>136.23230835160601</v>
      </c>
      <c r="G180" s="7">
        <v>125.76769164839394</v>
      </c>
      <c r="H180" s="7" t="str">
        <f t="shared" si="6"/>
        <v>2012-10-3</v>
      </c>
      <c r="I180" s="7">
        <v>2012</v>
      </c>
      <c r="J180" s="7">
        <v>10</v>
      </c>
      <c r="K180" s="7">
        <v>3</v>
      </c>
      <c r="L180" s="14">
        <v>0.48492206081621753</v>
      </c>
      <c r="M180" s="14">
        <v>0.51997064256338177</v>
      </c>
      <c r="N180" s="14">
        <v>0.50603178131680848</v>
      </c>
      <c r="O180" s="7">
        <f t="shared" si="7"/>
        <v>173.00000000000017</v>
      </c>
      <c r="P180" s="7">
        <f t="shared" si="8"/>
        <v>261.99999999999994</v>
      </c>
    </row>
    <row r="181" spans="1:16" x14ac:dyDescent="0.3">
      <c r="A181">
        <v>2012</v>
      </c>
      <c r="B181">
        <v>11</v>
      </c>
      <c r="C181">
        <v>3</v>
      </c>
      <c r="D181" s="7">
        <v>9894.7665165832059</v>
      </c>
      <c r="E181" s="7">
        <v>12340.233483416785</v>
      </c>
      <c r="F181" s="7"/>
      <c r="G181" s="7"/>
      <c r="H181" s="7" t="str">
        <f t="shared" si="6"/>
        <v>2012-11-3</v>
      </c>
      <c r="I181" s="7">
        <v>2012</v>
      </c>
      <c r="J181" s="7">
        <v>11</v>
      </c>
      <c r="K181" s="7">
        <v>3</v>
      </c>
      <c r="L181" s="14">
        <v>0.44500861329360059</v>
      </c>
      <c r="M181" s="14" t="e">
        <v>#DIV/0!</v>
      </c>
      <c r="N181" s="14">
        <v>0.44500861329360059</v>
      </c>
      <c r="O181" s="7">
        <f t="shared" si="7"/>
        <v>22234.999999999993</v>
      </c>
      <c r="P181" s="7">
        <f t="shared" si="8"/>
        <v>0</v>
      </c>
    </row>
    <row r="182" spans="1:16" x14ac:dyDescent="0.3">
      <c r="A182">
        <v>2012</v>
      </c>
      <c r="B182">
        <v>13</v>
      </c>
      <c r="C182">
        <v>3</v>
      </c>
      <c r="D182" s="7">
        <v>167.25523968925023</v>
      </c>
      <c r="E182" s="7">
        <v>1279.7447603107482</v>
      </c>
      <c r="F182" s="7"/>
      <c r="G182" s="7"/>
      <c r="H182" s="7" t="str">
        <f t="shared" si="6"/>
        <v>2012-13-3</v>
      </c>
      <c r="I182" s="7">
        <v>2012</v>
      </c>
      <c r="J182" s="7">
        <v>13</v>
      </c>
      <c r="K182" s="7">
        <v>3</v>
      </c>
      <c r="L182" s="14">
        <v>0.11558758789858356</v>
      </c>
      <c r="M182" s="14" t="e">
        <v>#DIV/0!</v>
      </c>
      <c r="N182" s="14">
        <v>0.11558758789858356</v>
      </c>
      <c r="O182" s="7">
        <f t="shared" si="7"/>
        <v>1446.9999999999984</v>
      </c>
      <c r="P182" s="7">
        <f t="shared" si="8"/>
        <v>0</v>
      </c>
    </row>
    <row r="183" spans="1:16" x14ac:dyDescent="0.3">
      <c r="A183">
        <v>2012</v>
      </c>
      <c r="B183">
        <v>14</v>
      </c>
      <c r="C183">
        <v>3</v>
      </c>
      <c r="D183" s="7">
        <v>314.59607868026785</v>
      </c>
      <c r="E183" s="7">
        <v>1695.4039213197332</v>
      </c>
      <c r="F183" s="7"/>
      <c r="G183" s="7"/>
      <c r="H183" s="7" t="str">
        <f t="shared" si="6"/>
        <v>2012-14-3</v>
      </c>
      <c r="I183" s="7">
        <v>2012</v>
      </c>
      <c r="J183" s="7">
        <v>14</v>
      </c>
      <c r="K183" s="7">
        <v>3</v>
      </c>
      <c r="L183" s="14">
        <v>0.15651546202998393</v>
      </c>
      <c r="M183" s="14" t="e">
        <v>#DIV/0!</v>
      </c>
      <c r="N183" s="14">
        <v>0.15651546202998393</v>
      </c>
      <c r="O183" s="7">
        <f t="shared" si="7"/>
        <v>2010.0000000000009</v>
      </c>
      <c r="P183" s="7">
        <f t="shared" si="8"/>
        <v>0</v>
      </c>
    </row>
    <row r="184" spans="1:16" x14ac:dyDescent="0.3">
      <c r="A184">
        <v>2012</v>
      </c>
      <c r="B184">
        <v>15</v>
      </c>
      <c r="C184">
        <v>3</v>
      </c>
      <c r="D184" s="7">
        <v>910.53314603080901</v>
      </c>
      <c r="E184" s="7">
        <v>2236.4668539691916</v>
      </c>
      <c r="F184" s="7"/>
      <c r="G184" s="7"/>
      <c r="H184" s="7" t="str">
        <f t="shared" si="6"/>
        <v>2012-15-3</v>
      </c>
      <c r="I184" s="7">
        <v>2012</v>
      </c>
      <c r="J184" s="7">
        <v>15</v>
      </c>
      <c r="K184" s="7">
        <v>3</v>
      </c>
      <c r="L184" s="14">
        <v>0.28933369749946264</v>
      </c>
      <c r="M184" s="14" t="e">
        <v>#DIV/0!</v>
      </c>
      <c r="N184" s="14">
        <v>0.28933369749946264</v>
      </c>
      <c r="O184" s="7">
        <f t="shared" si="7"/>
        <v>3147.0000000000005</v>
      </c>
      <c r="P184" s="7">
        <f t="shared" si="8"/>
        <v>0</v>
      </c>
    </row>
    <row r="185" spans="1:16" x14ac:dyDescent="0.3">
      <c r="A185">
        <v>2012</v>
      </c>
      <c r="B185">
        <v>36</v>
      </c>
      <c r="C185">
        <v>1</v>
      </c>
      <c r="D185" s="7">
        <v>84.525233681419351</v>
      </c>
      <c r="E185" s="7">
        <v>42.01302328937728</v>
      </c>
      <c r="F185" s="7">
        <v>18.462503494439868</v>
      </c>
      <c r="G185" s="7">
        <v>5.9992395347634639</v>
      </c>
      <c r="H185" s="7" t="str">
        <f t="shared" si="6"/>
        <v>2012-36-1</v>
      </c>
      <c r="I185" s="7">
        <v>2012</v>
      </c>
      <c r="J185" s="7">
        <v>36</v>
      </c>
      <c r="K185" s="7">
        <v>1</v>
      </c>
      <c r="L185" s="14">
        <v>0.66798165001535204</v>
      </c>
      <c r="M185" s="14">
        <v>0.75475012031639155</v>
      </c>
      <c r="N185" s="14">
        <v>0.68203799454211433</v>
      </c>
      <c r="O185" s="7">
        <f t="shared" si="7"/>
        <v>126.53825697079662</v>
      </c>
      <c r="P185" s="7">
        <f t="shared" si="8"/>
        <v>24.461743029203333</v>
      </c>
    </row>
    <row r="186" spans="1:16" x14ac:dyDescent="0.3">
      <c r="A186">
        <v>2012</v>
      </c>
      <c r="B186">
        <v>36</v>
      </c>
      <c r="C186">
        <v>4</v>
      </c>
      <c r="D186" s="7">
        <v>113.68366390544475</v>
      </c>
      <c r="E186" s="7">
        <v>39.140597317851352</v>
      </c>
      <c r="F186" s="7">
        <v>19.757246586121134</v>
      </c>
      <c r="G186" s="7">
        <v>6.4184921905827634</v>
      </c>
      <c r="H186" s="7" t="str">
        <f t="shared" si="6"/>
        <v>2012-36-4</v>
      </c>
      <c r="I186" s="7">
        <v>2012</v>
      </c>
      <c r="J186" s="7">
        <v>36</v>
      </c>
      <c r="K186" s="7">
        <v>4</v>
      </c>
      <c r="L186" s="14">
        <v>0.74388492373824167</v>
      </c>
      <c r="M186" s="14">
        <v>0.75479231950866088</v>
      </c>
      <c r="N186" s="14">
        <v>0.74547994688025632</v>
      </c>
      <c r="O186" s="7">
        <f t="shared" si="7"/>
        <v>152.82426122329611</v>
      </c>
      <c r="P186" s="7">
        <f t="shared" si="8"/>
        <v>26.175738776703898</v>
      </c>
    </row>
    <row r="187" spans="1:16" x14ac:dyDescent="0.3">
      <c r="A187">
        <v>2012</v>
      </c>
      <c r="B187">
        <v>37</v>
      </c>
      <c r="C187">
        <v>1</v>
      </c>
      <c r="D187" s="7">
        <v>17.383995279255579</v>
      </c>
      <c r="E187" s="7">
        <v>160.61600472074443</v>
      </c>
      <c r="F187" s="7"/>
      <c r="G187" s="7"/>
      <c r="H187" s="7" t="str">
        <f t="shared" si="6"/>
        <v>2012-37-1</v>
      </c>
      <c r="I187" s="7">
        <v>2012</v>
      </c>
      <c r="J187" s="7">
        <v>37</v>
      </c>
      <c r="K187" s="7">
        <v>1</v>
      </c>
      <c r="L187" s="14">
        <v>9.7662894827278537E-2</v>
      </c>
      <c r="M187" s="14" t="e">
        <v>#DIV/0!</v>
      </c>
      <c r="N187" s="14">
        <v>9.7662894827278537E-2</v>
      </c>
      <c r="O187" s="7">
        <f t="shared" si="7"/>
        <v>178</v>
      </c>
      <c r="P187" s="7">
        <f t="shared" si="8"/>
        <v>0</v>
      </c>
    </row>
    <row r="188" spans="1:16" x14ac:dyDescent="0.3">
      <c r="A188">
        <v>2012</v>
      </c>
      <c r="B188">
        <v>37</v>
      </c>
      <c r="C188">
        <v>3</v>
      </c>
      <c r="D188" s="7">
        <v>21.226850299915387</v>
      </c>
      <c r="E188" s="7">
        <v>197.27314970008416</v>
      </c>
      <c r="F188" s="7"/>
      <c r="G188" s="7"/>
      <c r="H188" s="7" t="str">
        <f t="shared" si="6"/>
        <v>2012-37-3</v>
      </c>
      <c r="I188" s="7">
        <v>2012</v>
      </c>
      <c r="J188" s="7">
        <v>37</v>
      </c>
      <c r="K188" s="7">
        <v>3</v>
      </c>
      <c r="L188" s="14">
        <v>9.7148056292519144E-2</v>
      </c>
      <c r="M188" s="14" t="e">
        <v>#DIV/0!</v>
      </c>
      <c r="N188" s="14">
        <v>9.7148056292519144E-2</v>
      </c>
      <c r="O188" s="7">
        <f t="shared" si="7"/>
        <v>218.49999999999955</v>
      </c>
      <c r="P188" s="7">
        <f t="shared" si="8"/>
        <v>0</v>
      </c>
    </row>
    <row r="189" spans="1:16" x14ac:dyDescent="0.3">
      <c r="A189">
        <v>2012</v>
      </c>
      <c r="B189">
        <v>37</v>
      </c>
      <c r="C189">
        <v>4</v>
      </c>
      <c r="D189" s="7">
        <v>5.6570295658876439</v>
      </c>
      <c r="E189" s="7">
        <v>55.342970434112303</v>
      </c>
      <c r="F189" s="7"/>
      <c r="G189" s="7"/>
      <c r="H189" s="7" t="str">
        <f t="shared" si="6"/>
        <v>2012-37-4</v>
      </c>
      <c r="I189" s="7">
        <v>2012</v>
      </c>
      <c r="J189" s="7">
        <v>37</v>
      </c>
      <c r="K189" s="7">
        <v>4</v>
      </c>
      <c r="L189" s="14">
        <v>9.2738189604715554E-2</v>
      </c>
      <c r="M189" s="14" t="e">
        <v>#DIV/0!</v>
      </c>
      <c r="N189" s="14">
        <v>9.2738189604715554E-2</v>
      </c>
      <c r="O189" s="7">
        <f t="shared" si="7"/>
        <v>60.999999999999943</v>
      </c>
      <c r="P189" s="7">
        <f t="shared" si="8"/>
        <v>0</v>
      </c>
    </row>
    <row r="190" spans="1:16" x14ac:dyDescent="0.3">
      <c r="A190">
        <v>2012</v>
      </c>
      <c r="B190">
        <v>42</v>
      </c>
      <c r="C190">
        <v>3</v>
      </c>
      <c r="D190" s="7">
        <v>3124.7684262481121</v>
      </c>
      <c r="E190" s="7">
        <v>1195.3611587995674</v>
      </c>
      <c r="F190" s="7">
        <v>2183.267063822193</v>
      </c>
      <c r="G190" s="7">
        <v>1460.995951130137</v>
      </c>
      <c r="H190" s="7" t="str">
        <f t="shared" si="6"/>
        <v>2012-42-3</v>
      </c>
      <c r="I190" s="7">
        <v>2012</v>
      </c>
      <c r="J190" s="7">
        <v>42</v>
      </c>
      <c r="K190" s="7">
        <v>3</v>
      </c>
      <c r="L190" s="14">
        <v>0.72330432796812161</v>
      </c>
      <c r="M190" s="14">
        <v>0.59909700668263977</v>
      </c>
      <c r="N190" s="14">
        <v>0.66647084801800183</v>
      </c>
      <c r="O190" s="7">
        <f t="shared" si="7"/>
        <v>4320.1295850476799</v>
      </c>
      <c r="P190" s="7">
        <f t="shared" si="8"/>
        <v>3644.2630149523302</v>
      </c>
    </row>
    <row r="191" spans="1:16" x14ac:dyDescent="0.3">
      <c r="A191">
        <v>2012</v>
      </c>
      <c r="B191">
        <v>45</v>
      </c>
      <c r="C191">
        <v>1</v>
      </c>
      <c r="D191" s="7">
        <v>319.00926204658811</v>
      </c>
      <c r="E191" s="7">
        <v>72.97058484410654</v>
      </c>
      <c r="F191" s="7">
        <v>833.37817148518593</v>
      </c>
      <c r="G191" s="7">
        <v>108.35778162412018</v>
      </c>
      <c r="H191" s="7" t="str">
        <f t="shared" si="6"/>
        <v>2012-45-1</v>
      </c>
      <c r="I191" s="7">
        <v>2012</v>
      </c>
      <c r="J191" s="7">
        <v>45</v>
      </c>
      <c r="K191" s="7">
        <v>1</v>
      </c>
      <c r="L191" s="14">
        <v>0.8138409782468875</v>
      </c>
      <c r="M191" s="14">
        <v>0.88493825549894534</v>
      </c>
      <c r="N191" s="14">
        <v>0.8640427244933091</v>
      </c>
      <c r="O191" s="7">
        <f t="shared" si="7"/>
        <v>391.97984689069466</v>
      </c>
      <c r="P191" s="7">
        <f t="shared" si="8"/>
        <v>941.73595310930614</v>
      </c>
    </row>
    <row r="192" spans="1:16" x14ac:dyDescent="0.3">
      <c r="A192">
        <v>2012</v>
      </c>
      <c r="B192">
        <v>45</v>
      </c>
      <c r="C192">
        <v>3</v>
      </c>
      <c r="D192" s="7">
        <v>746.26585195879613</v>
      </c>
      <c r="E192" s="7">
        <v>174.83749590639272</v>
      </c>
      <c r="F192" s="7">
        <v>450.88731250273565</v>
      </c>
      <c r="G192" s="7">
        <v>68.535639632076666</v>
      </c>
      <c r="H192" s="7" t="str">
        <f t="shared" si="6"/>
        <v>2012-45-3</v>
      </c>
      <c r="I192" s="7">
        <v>2012</v>
      </c>
      <c r="J192" s="7">
        <v>45</v>
      </c>
      <c r="K192" s="7">
        <v>3</v>
      </c>
      <c r="L192" s="14">
        <v>0.81018688477073941</v>
      </c>
      <c r="M192" s="14">
        <v>0.86805427185996054</v>
      </c>
      <c r="N192" s="14">
        <v>0.83105262601698471</v>
      </c>
      <c r="O192" s="7">
        <f t="shared" si="7"/>
        <v>921.10334786518888</v>
      </c>
      <c r="P192" s="7">
        <f t="shared" si="8"/>
        <v>519.42295213481236</v>
      </c>
    </row>
    <row r="193" spans="1:16" x14ac:dyDescent="0.3">
      <c r="A193">
        <v>2012</v>
      </c>
      <c r="B193">
        <v>45</v>
      </c>
      <c r="C193">
        <v>4</v>
      </c>
      <c r="D193" s="7">
        <v>187.52051699092235</v>
      </c>
      <c r="E193" s="7">
        <v>39.74070102882343</v>
      </c>
      <c r="F193" s="7">
        <v>443.26396003989038</v>
      </c>
      <c r="G193" s="7">
        <v>57.618721940363599</v>
      </c>
      <c r="H193" s="7" t="str">
        <f t="shared" si="6"/>
        <v>2012-45-4</v>
      </c>
      <c r="I193" s="7">
        <v>2012</v>
      </c>
      <c r="J193" s="7">
        <v>45</v>
      </c>
      <c r="K193" s="7">
        <v>4</v>
      </c>
      <c r="L193" s="14">
        <v>0.8251320600359956</v>
      </c>
      <c r="M193" s="14">
        <v>0.88496563364385772</v>
      </c>
      <c r="N193" s="14">
        <v>0.86629095846413462</v>
      </c>
      <c r="O193" s="7">
        <f t="shared" si="7"/>
        <v>227.26121801974577</v>
      </c>
      <c r="P193" s="7">
        <f t="shared" si="8"/>
        <v>500.88268198025401</v>
      </c>
    </row>
    <row r="194" spans="1:16" x14ac:dyDescent="0.3">
      <c r="A194">
        <v>2012</v>
      </c>
      <c r="B194">
        <v>53</v>
      </c>
      <c r="C194">
        <v>1</v>
      </c>
      <c r="D194" s="7">
        <v>758.75375746926454</v>
      </c>
      <c r="E194" s="7">
        <v>195.69113325566445</v>
      </c>
      <c r="F194" s="7">
        <v>1991.002857820059</v>
      </c>
      <c r="G194" s="7">
        <v>368.10335145501386</v>
      </c>
      <c r="H194" s="7" t="str">
        <f t="shared" si="6"/>
        <v>2012-53-1</v>
      </c>
      <c r="I194" s="7">
        <v>2012</v>
      </c>
      <c r="J194" s="7">
        <v>53</v>
      </c>
      <c r="K194" s="7">
        <v>1</v>
      </c>
      <c r="L194" s="14">
        <v>0.79496864076978679</v>
      </c>
      <c r="M194" s="14">
        <v>0.84396490924919909</v>
      </c>
      <c r="N194" s="14">
        <v>0.82985188165328794</v>
      </c>
      <c r="O194" s="7">
        <f t="shared" si="7"/>
        <v>954.444890724929</v>
      </c>
      <c r="P194" s="7">
        <f t="shared" si="8"/>
        <v>2359.1062092750731</v>
      </c>
    </row>
    <row r="195" spans="1:16" x14ac:dyDescent="0.3">
      <c r="A195">
        <v>2012</v>
      </c>
      <c r="B195">
        <v>53</v>
      </c>
      <c r="C195">
        <v>3</v>
      </c>
      <c r="D195" s="7">
        <v>2888.6061750798567</v>
      </c>
      <c r="E195" s="7">
        <v>371.3890748240143</v>
      </c>
      <c r="F195" s="7">
        <v>1979.2304403843011</v>
      </c>
      <c r="G195" s="7">
        <v>219.25330971183612</v>
      </c>
      <c r="H195" s="7" t="str">
        <f t="shared" si="6"/>
        <v>2012-53-3</v>
      </c>
      <c r="I195" s="7">
        <v>2012</v>
      </c>
      <c r="J195" s="7">
        <v>53</v>
      </c>
      <c r="K195" s="7">
        <v>3</v>
      </c>
      <c r="L195" s="14">
        <v>0.88607680491713425</v>
      </c>
      <c r="M195" s="14">
        <v>0.90027067077377843</v>
      </c>
      <c r="N195" s="14">
        <v>0.89179359588342311</v>
      </c>
      <c r="O195" s="7">
        <f t="shared" si="7"/>
        <v>3259.9952499038709</v>
      </c>
      <c r="P195" s="7">
        <f t="shared" si="8"/>
        <v>2198.4837500961371</v>
      </c>
    </row>
    <row r="196" spans="1:16" x14ac:dyDescent="0.3">
      <c r="A196">
        <v>2012</v>
      </c>
      <c r="B196">
        <v>53</v>
      </c>
      <c r="C196">
        <v>4</v>
      </c>
      <c r="D196" s="7">
        <v>747.18569526059946</v>
      </c>
      <c r="E196" s="7">
        <v>138.73880777110026</v>
      </c>
      <c r="F196" s="7">
        <v>1224.2622729183449</v>
      </c>
      <c r="G196" s="7">
        <v>226.30812404995535</v>
      </c>
      <c r="H196" s="7" t="str">
        <f t="shared" si="6"/>
        <v>2012-53-4</v>
      </c>
      <c r="I196" s="7">
        <v>2012</v>
      </c>
      <c r="J196" s="7">
        <v>53</v>
      </c>
      <c r="K196" s="7">
        <v>4</v>
      </c>
      <c r="L196" s="14">
        <v>0.84339657917088229</v>
      </c>
      <c r="M196" s="14">
        <v>0.84398680372704393</v>
      </c>
      <c r="N196" s="14">
        <v>0.84376300936027904</v>
      </c>
      <c r="O196" s="7">
        <f t="shared" si="7"/>
        <v>885.92450303169971</v>
      </c>
      <c r="P196" s="7">
        <f t="shared" si="8"/>
        <v>1450.5703969683002</v>
      </c>
    </row>
    <row r="197" spans="1:16" x14ac:dyDescent="0.3">
      <c r="A197">
        <v>2012</v>
      </c>
      <c r="B197">
        <v>54</v>
      </c>
      <c r="C197">
        <v>1</v>
      </c>
      <c r="D197" s="7">
        <v>34.084172976820959</v>
      </c>
      <c r="E197" s="7">
        <v>9.9974101343911119</v>
      </c>
      <c r="F197" s="7">
        <v>19.234281324301786</v>
      </c>
      <c r="G197" s="7">
        <v>9.6087355644861425</v>
      </c>
      <c r="H197" s="7" t="str">
        <f t="shared" si="6"/>
        <v>2012-54-1</v>
      </c>
      <c r="I197" s="7">
        <v>2012</v>
      </c>
      <c r="J197" s="7">
        <v>54</v>
      </c>
      <c r="K197" s="7">
        <v>1</v>
      </c>
      <c r="L197" s="14">
        <v>0.77320664484374457</v>
      </c>
      <c r="M197" s="14">
        <v>0.66686093893938947</v>
      </c>
      <c r="N197" s="14">
        <v>0.73114496755721314</v>
      </c>
      <c r="O197" s="7">
        <f t="shared" si="7"/>
        <v>44.081583111212069</v>
      </c>
      <c r="P197" s="7">
        <f t="shared" si="8"/>
        <v>28.843016888787929</v>
      </c>
    </row>
    <row r="198" spans="1:16" x14ac:dyDescent="0.3">
      <c r="A198">
        <v>2012</v>
      </c>
      <c r="B198">
        <v>54</v>
      </c>
      <c r="C198">
        <v>3</v>
      </c>
      <c r="D198" s="7">
        <v>451.48943754195278</v>
      </c>
      <c r="E198" s="7">
        <v>92.963166391292646</v>
      </c>
      <c r="F198" s="7">
        <v>120.29783084222198</v>
      </c>
      <c r="G198" s="7">
        <v>16.949565224532865</v>
      </c>
      <c r="H198" s="7" t="str">
        <f t="shared" si="6"/>
        <v>2012-54-3</v>
      </c>
      <c r="I198" s="7">
        <v>2012</v>
      </c>
      <c r="J198" s="7">
        <v>54</v>
      </c>
      <c r="K198" s="7">
        <v>3</v>
      </c>
      <c r="L198" s="14">
        <v>0.82925388597702299</v>
      </c>
      <c r="M198" s="14">
        <v>0.87650355700527194</v>
      </c>
      <c r="N198" s="14">
        <v>0.83876671319374296</v>
      </c>
      <c r="O198" s="7">
        <f t="shared" si="7"/>
        <v>544.45260393324543</v>
      </c>
      <c r="P198" s="7">
        <f t="shared" si="8"/>
        <v>137.24739606675485</v>
      </c>
    </row>
    <row r="199" spans="1:16" x14ac:dyDescent="0.3">
      <c r="A199">
        <v>2012</v>
      </c>
      <c r="B199">
        <v>56</v>
      </c>
      <c r="C199">
        <v>1</v>
      </c>
      <c r="D199" s="7">
        <v>61.720539784250839</v>
      </c>
      <c r="E199" s="7">
        <v>11.050454796273433</v>
      </c>
      <c r="F199" s="7">
        <v>440.65265311858434</v>
      </c>
      <c r="G199" s="7">
        <v>47.909652300891814</v>
      </c>
      <c r="H199" s="7" t="str">
        <f t="shared" si="6"/>
        <v>2012-56-1</v>
      </c>
      <c r="I199" s="7">
        <v>2012</v>
      </c>
      <c r="J199" s="7">
        <v>56</v>
      </c>
      <c r="K199" s="7">
        <v>1</v>
      </c>
      <c r="L199" s="14">
        <v>0.84814753652919195</v>
      </c>
      <c r="M199" s="14">
        <v>0.90193747702300342</v>
      </c>
      <c r="N199" s="14">
        <v>0.89496417351836199</v>
      </c>
      <c r="O199" s="7">
        <f t="shared" si="7"/>
        <v>72.770994580524274</v>
      </c>
      <c r="P199" s="7">
        <f t="shared" si="8"/>
        <v>488.56230541947616</v>
      </c>
    </row>
    <row r="200" spans="1:16" x14ac:dyDescent="0.3">
      <c r="A200">
        <v>2012</v>
      </c>
      <c r="B200">
        <v>56</v>
      </c>
      <c r="C200">
        <v>3</v>
      </c>
      <c r="D200" s="7">
        <v>1296.4535585313065</v>
      </c>
      <c r="E200" s="7">
        <v>177.17408495641689</v>
      </c>
      <c r="F200" s="7">
        <v>1594.9345211155116</v>
      </c>
      <c r="G200" s="7">
        <v>310.03553539676437</v>
      </c>
      <c r="H200" s="7" t="str">
        <f t="shared" si="6"/>
        <v>2012-56-3</v>
      </c>
      <c r="I200" s="7">
        <v>2012</v>
      </c>
      <c r="J200" s="7">
        <v>56</v>
      </c>
      <c r="K200" s="7">
        <v>3</v>
      </c>
      <c r="L200" s="14">
        <v>0.87977011306798758</v>
      </c>
      <c r="M200" s="14">
        <v>0.83724912927797168</v>
      </c>
      <c r="N200" s="14">
        <v>0.85579531402830789</v>
      </c>
      <c r="O200" s="7">
        <f t="shared" si="7"/>
        <v>1473.6276434877234</v>
      </c>
      <c r="P200" s="7">
        <f t="shared" si="8"/>
        <v>1904.970056512276</v>
      </c>
    </row>
    <row r="201" spans="1:16" x14ac:dyDescent="0.3">
      <c r="A201">
        <v>2012</v>
      </c>
      <c r="B201">
        <v>56</v>
      </c>
      <c r="C201">
        <v>4</v>
      </c>
      <c r="D201" s="7">
        <v>90.938124477675757</v>
      </c>
      <c r="E201" s="7">
        <v>14.640845852861856</v>
      </c>
      <c r="F201" s="7">
        <v>496.29670487891514</v>
      </c>
      <c r="G201" s="7">
        <v>53.984124790547888</v>
      </c>
      <c r="H201" s="7" t="str">
        <f t="shared" ref="H201:H231" si="9">I201&amp;"-"&amp;J201&amp;"-"&amp;K201</f>
        <v>2012-56-4</v>
      </c>
      <c r="I201" s="7">
        <v>2012</v>
      </c>
      <c r="J201" s="7">
        <v>56</v>
      </c>
      <c r="K201" s="7">
        <v>4</v>
      </c>
      <c r="L201" s="14">
        <v>0.86132801061588737</v>
      </c>
      <c r="M201" s="14">
        <v>0.90189713709820762</v>
      </c>
      <c r="N201" s="14">
        <v>0.89536640202157591</v>
      </c>
      <c r="O201" s="7">
        <f t="shared" ref="O201:O231" si="10">SUM(D201:E201)</f>
        <v>105.57897033053762</v>
      </c>
      <c r="P201" s="7">
        <f t="shared" ref="P201:P231" si="11">SUM(F201:G201)</f>
        <v>550.28082966946306</v>
      </c>
    </row>
    <row r="202" spans="1:16" x14ac:dyDescent="0.3">
      <c r="A202">
        <v>2012</v>
      </c>
      <c r="B202">
        <v>64</v>
      </c>
      <c r="C202">
        <v>3</v>
      </c>
      <c r="D202" s="7">
        <v>320.39430482619434</v>
      </c>
      <c r="E202" s="7">
        <v>14.830974862104934</v>
      </c>
      <c r="F202" s="7">
        <v>771.65448740112095</v>
      </c>
      <c r="G202" s="7">
        <v>34.480532910580116</v>
      </c>
      <c r="H202" s="7" t="str">
        <f t="shared" si="9"/>
        <v>2012-64-3</v>
      </c>
      <c r="I202" s="7">
        <v>2012</v>
      </c>
      <c r="J202" s="7">
        <v>64</v>
      </c>
      <c r="K202" s="7">
        <v>3</v>
      </c>
      <c r="L202" s="14">
        <v>0.95575818483649222</v>
      </c>
      <c r="M202" s="14">
        <v>0.95722734772489126</v>
      </c>
      <c r="N202" s="14">
        <v>0.95679584459641254</v>
      </c>
      <c r="O202" s="7">
        <f t="shared" si="10"/>
        <v>335.22527968829928</v>
      </c>
      <c r="P202" s="7">
        <f t="shared" si="11"/>
        <v>806.13502031170106</v>
      </c>
    </row>
    <row r="203" spans="1:16" x14ac:dyDescent="0.3">
      <c r="A203">
        <v>2012</v>
      </c>
      <c r="B203">
        <v>64</v>
      </c>
      <c r="C203">
        <v>4</v>
      </c>
      <c r="D203" s="7">
        <v>62.794593163980032</v>
      </c>
      <c r="E203" s="7">
        <v>3.5792329960676339</v>
      </c>
      <c r="F203" s="7">
        <v>41.899898393293249</v>
      </c>
      <c r="G203" s="7">
        <v>1.8753754466590606</v>
      </c>
      <c r="H203" s="7" t="str">
        <f t="shared" si="9"/>
        <v>2012-64-4</v>
      </c>
      <c r="I203" s="7">
        <v>2012</v>
      </c>
      <c r="J203" s="7">
        <v>64</v>
      </c>
      <c r="K203" s="7">
        <v>4</v>
      </c>
      <c r="L203" s="14">
        <v>0.94607463207805731</v>
      </c>
      <c r="M203" s="14">
        <v>0.95715902421271737</v>
      </c>
      <c r="N203" s="14">
        <v>0.95047977293753017</v>
      </c>
      <c r="O203" s="7">
        <f t="shared" si="10"/>
        <v>66.37382616004767</v>
      </c>
      <c r="P203" s="7">
        <f t="shared" si="11"/>
        <v>43.775273839952312</v>
      </c>
    </row>
    <row r="204" spans="1:16" x14ac:dyDescent="0.3">
      <c r="A204">
        <v>2013</v>
      </c>
      <c r="B204">
        <v>1</v>
      </c>
      <c r="C204">
        <v>3</v>
      </c>
      <c r="D204" s="7">
        <v>16644.188927146948</v>
      </c>
      <c r="E204" s="7">
        <v>44965.81107285311</v>
      </c>
      <c r="F204" s="7">
        <v>12996.650992580235</v>
      </c>
      <c r="G204" s="7">
        <v>27805.349007419783</v>
      </c>
      <c r="H204" s="7" t="str">
        <f t="shared" si="9"/>
        <v>2013-1-3</v>
      </c>
      <c r="I204" s="7">
        <v>2013</v>
      </c>
      <c r="J204" s="7">
        <v>1</v>
      </c>
      <c r="K204" s="7">
        <v>3</v>
      </c>
      <c r="L204" s="14">
        <v>0.27015401602251149</v>
      </c>
      <c r="M204" s="14">
        <v>0.31852975326161048</v>
      </c>
      <c r="N204" s="14">
        <v>0.28942741006646838</v>
      </c>
      <c r="O204" s="7">
        <f t="shared" si="10"/>
        <v>61610.000000000058</v>
      </c>
      <c r="P204" s="7">
        <f t="shared" si="11"/>
        <v>40802.000000000015</v>
      </c>
    </row>
    <row r="205" spans="1:16" x14ac:dyDescent="0.3">
      <c r="A205">
        <v>2013</v>
      </c>
      <c r="B205">
        <v>2</v>
      </c>
      <c r="C205">
        <v>3</v>
      </c>
      <c r="D205" s="7">
        <v>1344.6553128123007</v>
      </c>
      <c r="E205" s="7">
        <v>4242.3446871876977</v>
      </c>
      <c r="F205" s="7"/>
      <c r="G205" s="7"/>
      <c r="H205" s="7" t="str">
        <f t="shared" si="9"/>
        <v>2013-2-3</v>
      </c>
      <c r="I205" s="7">
        <v>2013</v>
      </c>
      <c r="J205" s="7">
        <v>2</v>
      </c>
      <c r="K205" s="7">
        <v>3</v>
      </c>
      <c r="L205" s="14">
        <v>0.24067573166499037</v>
      </c>
      <c r="M205" s="14" t="e">
        <v>#DIV/0!</v>
      </c>
      <c r="N205" s="14">
        <v>0.24067573166499037</v>
      </c>
      <c r="O205" s="7">
        <f t="shared" si="10"/>
        <v>5586.9999999999982</v>
      </c>
      <c r="P205" s="7">
        <f t="shared" si="11"/>
        <v>0</v>
      </c>
    </row>
    <row r="206" spans="1:16" x14ac:dyDescent="0.3">
      <c r="A206">
        <v>2013</v>
      </c>
      <c r="B206">
        <v>4</v>
      </c>
      <c r="C206">
        <v>3</v>
      </c>
      <c r="D206" s="7">
        <v>1430.7009734158567</v>
      </c>
      <c r="E206" s="7">
        <v>3101.8277265841425</v>
      </c>
      <c r="F206" s="7"/>
      <c r="G206" s="7"/>
      <c r="H206" s="7" t="str">
        <f t="shared" si="9"/>
        <v>2013-4-3</v>
      </c>
      <c r="I206" s="7">
        <v>2013</v>
      </c>
      <c r="J206" s="7">
        <v>4</v>
      </c>
      <c r="K206" s="7">
        <v>3</v>
      </c>
      <c r="L206" s="14">
        <v>0.31565182883802961</v>
      </c>
      <c r="M206" s="14" t="e">
        <v>#DIV/0!</v>
      </c>
      <c r="N206" s="14">
        <v>0.31565182883802961</v>
      </c>
      <c r="O206" s="7">
        <f t="shared" si="10"/>
        <v>4532.5286999999989</v>
      </c>
      <c r="P206" s="7">
        <f t="shared" si="11"/>
        <v>0</v>
      </c>
    </row>
    <row r="207" spans="1:16" x14ac:dyDescent="0.3">
      <c r="A207">
        <v>2013</v>
      </c>
      <c r="B207">
        <v>6</v>
      </c>
      <c r="C207">
        <v>3</v>
      </c>
      <c r="D207" s="7">
        <v>76.902498532197171</v>
      </c>
      <c r="E207" s="7">
        <v>354.097501467803</v>
      </c>
      <c r="F207" s="7"/>
      <c r="G207" s="7"/>
      <c r="H207" s="7" t="str">
        <f t="shared" si="9"/>
        <v>2013-6-3</v>
      </c>
      <c r="I207" s="7">
        <v>2013</v>
      </c>
      <c r="J207" s="7">
        <v>6</v>
      </c>
      <c r="K207" s="7">
        <v>3</v>
      </c>
      <c r="L207" s="14">
        <v>0.17842807084036461</v>
      </c>
      <c r="M207" s="14" t="e">
        <v>#DIV/0!</v>
      </c>
      <c r="N207" s="14">
        <v>0.17842807084036461</v>
      </c>
      <c r="O207" s="7">
        <f t="shared" si="10"/>
        <v>431.00000000000017</v>
      </c>
      <c r="P207" s="7">
        <f t="shared" si="11"/>
        <v>0</v>
      </c>
    </row>
    <row r="208" spans="1:16" x14ac:dyDescent="0.3">
      <c r="A208">
        <v>2013</v>
      </c>
      <c r="B208">
        <v>8</v>
      </c>
      <c r="C208">
        <v>3</v>
      </c>
      <c r="D208" s="7">
        <v>9334.5979569589563</v>
      </c>
      <c r="E208" s="7">
        <v>38596.402043041053</v>
      </c>
      <c r="F208" s="7"/>
      <c r="G208" s="7"/>
      <c r="H208" s="7" t="str">
        <f t="shared" si="9"/>
        <v>2013-8-3</v>
      </c>
      <c r="I208" s="7">
        <v>2013</v>
      </c>
      <c r="J208" s="7">
        <v>8</v>
      </c>
      <c r="K208" s="7">
        <v>3</v>
      </c>
      <c r="L208" s="14">
        <v>0.19475074496586667</v>
      </c>
      <c r="M208" s="14" t="e">
        <v>#DIV/0!</v>
      </c>
      <c r="N208" s="14">
        <v>0.19475074496586667</v>
      </c>
      <c r="O208" s="7">
        <f t="shared" si="10"/>
        <v>47931.000000000007</v>
      </c>
      <c r="P208" s="7">
        <f t="shared" si="11"/>
        <v>0</v>
      </c>
    </row>
    <row r="209" spans="1:16" x14ac:dyDescent="0.3">
      <c r="A209">
        <v>2013</v>
      </c>
      <c r="B209">
        <v>9</v>
      </c>
      <c r="C209">
        <v>3</v>
      </c>
      <c r="D209" s="7">
        <v>7695.1098601358317</v>
      </c>
      <c r="E209" s="7">
        <v>22298.890139864165</v>
      </c>
      <c r="F209" s="7">
        <v>669.14436122696122</v>
      </c>
      <c r="G209" s="7">
        <v>1918.8556387730389</v>
      </c>
      <c r="H209" s="7" t="str">
        <f t="shared" si="9"/>
        <v>2013-9-3</v>
      </c>
      <c r="I209" s="7">
        <v>2013</v>
      </c>
      <c r="J209" s="7">
        <v>9</v>
      </c>
      <c r="K209" s="7">
        <v>3</v>
      </c>
      <c r="L209" s="14">
        <v>0.25655497299912761</v>
      </c>
      <c r="M209" s="14">
        <v>0.25855655379712567</v>
      </c>
      <c r="N209" s="14">
        <v>0.25671395928312546</v>
      </c>
      <c r="O209" s="7">
        <f t="shared" si="10"/>
        <v>29993.999999999996</v>
      </c>
      <c r="P209" s="7">
        <f t="shared" si="11"/>
        <v>2588</v>
      </c>
    </row>
    <row r="210" spans="1:16" x14ac:dyDescent="0.3">
      <c r="A210">
        <v>2013</v>
      </c>
      <c r="B210">
        <v>11</v>
      </c>
      <c r="C210">
        <v>3</v>
      </c>
      <c r="D210" s="7">
        <v>15414.773450864772</v>
      </c>
      <c r="E210" s="7">
        <v>32516.226549135226</v>
      </c>
      <c r="F210" s="7"/>
      <c r="G210" s="7"/>
      <c r="H210" s="7" t="str">
        <f t="shared" si="9"/>
        <v>2013-11-3</v>
      </c>
      <c r="I210" s="7">
        <v>2013</v>
      </c>
      <c r="J210" s="7">
        <v>11</v>
      </c>
      <c r="K210" s="7">
        <v>3</v>
      </c>
      <c r="L210" s="14">
        <v>0.32160341847373874</v>
      </c>
      <c r="M210" s="14" t="e">
        <v>#DIV/0!</v>
      </c>
      <c r="N210" s="14">
        <v>0.32160341847373874</v>
      </c>
      <c r="O210" s="7">
        <f t="shared" si="10"/>
        <v>47931</v>
      </c>
      <c r="P210" s="7">
        <f t="shared" si="11"/>
        <v>0</v>
      </c>
    </row>
    <row r="211" spans="1:16" x14ac:dyDescent="0.3">
      <c r="A211">
        <v>2013</v>
      </c>
      <c r="B211">
        <v>13</v>
      </c>
      <c r="C211">
        <v>3</v>
      </c>
      <c r="D211" s="7">
        <v>182.51280564390194</v>
      </c>
      <c r="E211" s="7">
        <v>1469.4871943560977</v>
      </c>
      <c r="F211" s="7"/>
      <c r="G211" s="7"/>
      <c r="H211" s="7" t="str">
        <f t="shared" si="9"/>
        <v>2013-13-3</v>
      </c>
      <c r="I211" s="7">
        <v>2013</v>
      </c>
      <c r="J211" s="7">
        <v>13</v>
      </c>
      <c r="K211" s="7">
        <v>3</v>
      </c>
      <c r="L211" s="14">
        <v>0.11047990656410532</v>
      </c>
      <c r="M211" s="14" t="e">
        <v>#DIV/0!</v>
      </c>
      <c r="N211" s="14">
        <v>0.11047990656410532</v>
      </c>
      <c r="O211" s="7">
        <f t="shared" si="10"/>
        <v>1651.9999999999995</v>
      </c>
      <c r="P211" s="7">
        <f t="shared" si="11"/>
        <v>0</v>
      </c>
    </row>
    <row r="212" spans="1:16" x14ac:dyDescent="0.3">
      <c r="A212">
        <v>2013</v>
      </c>
      <c r="B212">
        <v>14</v>
      </c>
      <c r="C212">
        <v>3</v>
      </c>
      <c r="D212" s="7">
        <v>657.45111485286225</v>
      </c>
      <c r="E212" s="7">
        <v>2469.5488851471409</v>
      </c>
      <c r="F212" s="7"/>
      <c r="G212" s="7"/>
      <c r="H212" s="7" t="str">
        <f t="shared" si="9"/>
        <v>2013-14-3</v>
      </c>
      <c r="I212" s="7">
        <v>2013</v>
      </c>
      <c r="J212" s="7">
        <v>14</v>
      </c>
      <c r="K212" s="7">
        <v>3</v>
      </c>
      <c r="L212" s="14">
        <v>0.21024979688291065</v>
      </c>
      <c r="M212" s="14" t="e">
        <v>#DIV/0!</v>
      </c>
      <c r="N212" s="14">
        <v>0.21024979688291065</v>
      </c>
      <c r="O212" s="7">
        <f t="shared" si="10"/>
        <v>3127.0000000000032</v>
      </c>
      <c r="P212" s="7">
        <f t="shared" si="11"/>
        <v>0</v>
      </c>
    </row>
    <row r="213" spans="1:16" x14ac:dyDescent="0.3">
      <c r="A213">
        <v>2013</v>
      </c>
      <c r="B213">
        <v>15</v>
      </c>
      <c r="C213">
        <v>3</v>
      </c>
      <c r="D213" s="7">
        <v>1911.6523775888263</v>
      </c>
      <c r="E213" s="7">
        <v>6588.3476224111764</v>
      </c>
      <c r="F213" s="7"/>
      <c r="G213" s="7"/>
      <c r="H213" s="7" t="str">
        <f t="shared" si="9"/>
        <v>2013-15-3</v>
      </c>
      <c r="I213" s="7">
        <v>2013</v>
      </c>
      <c r="J213" s="7">
        <v>15</v>
      </c>
      <c r="K213" s="7">
        <v>3</v>
      </c>
      <c r="L213" s="14">
        <v>0.22490027971633242</v>
      </c>
      <c r="M213" s="14" t="e">
        <v>#DIV/0!</v>
      </c>
      <c r="N213" s="14">
        <v>0.22490027971633242</v>
      </c>
      <c r="O213" s="7">
        <f t="shared" si="10"/>
        <v>8500.0000000000036</v>
      </c>
      <c r="P213" s="7">
        <f t="shared" si="11"/>
        <v>0</v>
      </c>
    </row>
    <row r="214" spans="1:16" x14ac:dyDescent="0.3">
      <c r="A214">
        <v>2013</v>
      </c>
      <c r="B214">
        <v>36</v>
      </c>
      <c r="C214">
        <v>1</v>
      </c>
      <c r="D214" s="7">
        <v>113.65292245237067</v>
      </c>
      <c r="E214" s="7">
        <v>41.941025724162834</v>
      </c>
      <c r="F214" s="7">
        <v>16.812894144790093</v>
      </c>
      <c r="G214" s="7">
        <v>6.5931576786764792</v>
      </c>
      <c r="H214" s="7" t="str">
        <f t="shared" si="9"/>
        <v>2013-36-1</v>
      </c>
      <c r="I214" s="7">
        <v>2013</v>
      </c>
      <c r="J214" s="7">
        <v>36</v>
      </c>
      <c r="K214" s="7">
        <v>1</v>
      </c>
      <c r="L214" s="14">
        <v>0.73044564897487241</v>
      </c>
      <c r="M214" s="14">
        <v>0.7183139758724163</v>
      </c>
      <c r="N214" s="14">
        <v>0.72885931059866316</v>
      </c>
      <c r="O214" s="7">
        <f t="shared" si="10"/>
        <v>155.5939481765335</v>
      </c>
      <c r="P214" s="7">
        <f t="shared" si="11"/>
        <v>23.406051823466573</v>
      </c>
    </row>
    <row r="215" spans="1:16" x14ac:dyDescent="0.3">
      <c r="A215">
        <v>2013</v>
      </c>
      <c r="B215">
        <v>36</v>
      </c>
      <c r="C215">
        <v>4</v>
      </c>
      <c r="D215" s="7">
        <v>103.93537704632124</v>
      </c>
      <c r="E215" s="7">
        <v>36.98670439326547</v>
      </c>
      <c r="F215" s="7">
        <v>23.762239529844727</v>
      </c>
      <c r="G215" s="7">
        <v>9.3156790305685124</v>
      </c>
      <c r="H215" s="7" t="str">
        <f t="shared" si="9"/>
        <v>2013-36-4</v>
      </c>
      <c r="I215" s="7">
        <v>2013</v>
      </c>
      <c r="J215" s="7">
        <v>36</v>
      </c>
      <c r="K215" s="7">
        <v>4</v>
      </c>
      <c r="L215" s="14">
        <v>0.73753790736392399</v>
      </c>
      <c r="M215" s="14">
        <v>0.71837166798889018</v>
      </c>
      <c r="N215" s="14">
        <v>0.73389434813888521</v>
      </c>
      <c r="O215" s="7">
        <f t="shared" si="10"/>
        <v>140.92208143958669</v>
      </c>
      <c r="P215" s="7">
        <f t="shared" si="11"/>
        <v>33.077918560413238</v>
      </c>
    </row>
    <row r="216" spans="1:16" x14ac:dyDescent="0.3">
      <c r="A216">
        <v>2013</v>
      </c>
      <c r="B216">
        <v>37</v>
      </c>
      <c r="C216">
        <v>1</v>
      </c>
      <c r="D216" s="7">
        <v>5.4968822148808654</v>
      </c>
      <c r="E216" s="7">
        <v>55.303117785119156</v>
      </c>
      <c r="F216" s="7"/>
      <c r="G216" s="7"/>
      <c r="H216" s="7" t="str">
        <f t="shared" si="9"/>
        <v>2013-37-1</v>
      </c>
      <c r="I216" s="7">
        <v>2013</v>
      </c>
      <c r="J216" s="7">
        <v>37</v>
      </c>
      <c r="K216" s="7">
        <v>1</v>
      </c>
      <c r="L216" s="14">
        <v>9.040924695527737E-2</v>
      </c>
      <c r="M216" s="14" t="e">
        <v>#DIV/0!</v>
      </c>
      <c r="N216" s="14">
        <v>9.040924695527737E-2</v>
      </c>
      <c r="O216" s="7">
        <f t="shared" si="10"/>
        <v>60.800000000000018</v>
      </c>
      <c r="P216" s="7">
        <f t="shared" si="11"/>
        <v>0</v>
      </c>
    </row>
    <row r="217" spans="1:16" x14ac:dyDescent="0.3">
      <c r="A217">
        <v>2013</v>
      </c>
      <c r="B217">
        <v>37</v>
      </c>
      <c r="C217">
        <v>3</v>
      </c>
      <c r="D217" s="7">
        <v>639.78695181850719</v>
      </c>
      <c r="E217" s="7">
        <v>6451.5130481814904</v>
      </c>
      <c r="F217" s="7"/>
      <c r="G217" s="7"/>
      <c r="H217" s="7" t="str">
        <f t="shared" si="9"/>
        <v>2013-37-3</v>
      </c>
      <c r="I217" s="7">
        <v>2013</v>
      </c>
      <c r="J217" s="7">
        <v>37</v>
      </c>
      <c r="K217" s="7">
        <v>3</v>
      </c>
      <c r="L217" s="14">
        <v>9.0221391256681771E-2</v>
      </c>
      <c r="M217" s="14" t="e">
        <v>#DIV/0!</v>
      </c>
      <c r="N217" s="14">
        <v>9.0221391256681771E-2</v>
      </c>
      <c r="O217" s="7">
        <f t="shared" si="10"/>
        <v>7091.2999999999975</v>
      </c>
      <c r="P217" s="7">
        <f t="shared" si="11"/>
        <v>0</v>
      </c>
    </row>
    <row r="218" spans="1:16" x14ac:dyDescent="0.3">
      <c r="A218">
        <v>2013</v>
      </c>
      <c r="B218">
        <v>37</v>
      </c>
      <c r="C218">
        <v>4</v>
      </c>
      <c r="D218" s="7">
        <v>20.862652270732994</v>
      </c>
      <c r="E218" s="7">
        <v>210.13734772926745</v>
      </c>
      <c r="F218" s="7"/>
      <c r="G218" s="7"/>
      <c r="H218" s="7" t="str">
        <f t="shared" si="9"/>
        <v>2013-37-4</v>
      </c>
      <c r="I218" s="7">
        <v>2013</v>
      </c>
      <c r="J218" s="7">
        <v>37</v>
      </c>
      <c r="K218" s="7">
        <v>4</v>
      </c>
      <c r="L218" s="14">
        <v>9.0314511994514943E-2</v>
      </c>
      <c r="M218" s="14" t="e">
        <v>#DIV/0!</v>
      </c>
      <c r="N218" s="14">
        <v>9.0314511994514943E-2</v>
      </c>
      <c r="O218" s="7">
        <f t="shared" si="10"/>
        <v>231.00000000000045</v>
      </c>
      <c r="P218" s="7">
        <f t="shared" si="11"/>
        <v>0</v>
      </c>
    </row>
    <row r="219" spans="1:16" x14ac:dyDescent="0.3">
      <c r="A219">
        <v>2013</v>
      </c>
      <c r="B219">
        <v>42</v>
      </c>
      <c r="C219">
        <v>3</v>
      </c>
      <c r="D219" s="7">
        <v>3357.9429782842226</v>
      </c>
      <c r="E219" s="7">
        <v>2459.2413820689048</v>
      </c>
      <c r="F219" s="7">
        <v>3526.5003696223039</v>
      </c>
      <c r="G219" s="7">
        <v>3928.2975700245729</v>
      </c>
      <c r="H219" s="7" t="str">
        <f t="shared" si="9"/>
        <v>2013-42-3</v>
      </c>
      <c r="I219" s="7">
        <v>2013</v>
      </c>
      <c r="J219" s="7">
        <v>42</v>
      </c>
      <c r="K219" s="7">
        <v>3</v>
      </c>
      <c r="L219" s="14">
        <v>0.57724541122853146</v>
      </c>
      <c r="M219" s="14">
        <v>0.47305110053584487</v>
      </c>
      <c r="N219" s="14">
        <v>0.51872005193274895</v>
      </c>
      <c r="O219" s="7">
        <f t="shared" si="10"/>
        <v>5817.184360353127</v>
      </c>
      <c r="P219" s="7">
        <f t="shared" si="11"/>
        <v>7454.7979396468763</v>
      </c>
    </row>
    <row r="220" spans="1:16" x14ac:dyDescent="0.3">
      <c r="A220">
        <v>2013</v>
      </c>
      <c r="B220">
        <v>45</v>
      </c>
      <c r="C220">
        <v>1</v>
      </c>
      <c r="D220" s="7">
        <v>247.00342902372756</v>
      </c>
      <c r="E220" s="7">
        <v>53.154900527451893</v>
      </c>
      <c r="F220" s="7">
        <v>360.76163366482967</v>
      </c>
      <c r="G220" s="7">
        <v>67.223936783990709</v>
      </c>
      <c r="H220" s="7" t="str">
        <f t="shared" si="9"/>
        <v>2013-45-1</v>
      </c>
      <c r="I220" s="7">
        <v>2013</v>
      </c>
      <c r="J220" s="7">
        <v>45</v>
      </c>
      <c r="K220" s="7">
        <v>1</v>
      </c>
      <c r="L220" s="14">
        <v>0.82291045993315148</v>
      </c>
      <c r="M220" s="14">
        <v>0.84292943167804879</v>
      </c>
      <c r="N220" s="14">
        <v>0.83467713275982591</v>
      </c>
      <c r="O220" s="7">
        <f t="shared" si="10"/>
        <v>300.15832955117946</v>
      </c>
      <c r="P220" s="7">
        <f t="shared" si="11"/>
        <v>427.9855704488204</v>
      </c>
    </row>
    <row r="221" spans="1:16" x14ac:dyDescent="0.3">
      <c r="A221">
        <v>2013</v>
      </c>
      <c r="B221">
        <v>45</v>
      </c>
      <c r="C221">
        <v>3</v>
      </c>
      <c r="D221" s="7">
        <v>621.82517028608879</v>
      </c>
      <c r="E221" s="7">
        <v>137.41044946178479</v>
      </c>
      <c r="F221" s="7">
        <v>252.26839882019655</v>
      </c>
      <c r="G221" s="7">
        <v>46.855181431929701</v>
      </c>
      <c r="H221" s="7" t="str">
        <f t="shared" si="9"/>
        <v>2013-45-3</v>
      </c>
      <c r="I221" s="7">
        <v>2013</v>
      </c>
      <c r="J221" s="7">
        <v>45</v>
      </c>
      <c r="K221" s="7">
        <v>3</v>
      </c>
      <c r="L221" s="14">
        <v>0.81901474866601232</v>
      </c>
      <c r="M221" s="14">
        <v>0.8433584493992875</v>
      </c>
      <c r="N221" s="14">
        <v>0.82589499775339548</v>
      </c>
      <c r="O221" s="7">
        <f t="shared" si="10"/>
        <v>759.23561974787356</v>
      </c>
      <c r="P221" s="7">
        <f t="shared" si="11"/>
        <v>299.12358025212626</v>
      </c>
    </row>
    <row r="222" spans="1:16" x14ac:dyDescent="0.3">
      <c r="A222">
        <v>2013</v>
      </c>
      <c r="B222">
        <v>45</v>
      </c>
      <c r="C222">
        <v>4</v>
      </c>
      <c r="D222" s="7">
        <v>67.107954354799844</v>
      </c>
      <c r="E222" s="7">
        <v>15.975192401863691</v>
      </c>
      <c r="F222" s="7">
        <v>143.23589413218238</v>
      </c>
      <c r="G222" s="7">
        <v>26.692859111153918</v>
      </c>
      <c r="H222" s="7" t="str">
        <f t="shared" si="9"/>
        <v>2013-45-4</v>
      </c>
      <c r="I222" s="7">
        <v>2013</v>
      </c>
      <c r="J222" s="7">
        <v>45</v>
      </c>
      <c r="K222" s="7">
        <v>4</v>
      </c>
      <c r="L222" s="14">
        <v>0.80772042194487015</v>
      </c>
      <c r="M222" s="14">
        <v>0.84291734858473299</v>
      </c>
      <c r="N222" s="14">
        <v>0.83135950714959395</v>
      </c>
      <c r="O222" s="7">
        <f t="shared" si="10"/>
        <v>83.083146756663538</v>
      </c>
      <c r="P222" s="7">
        <f t="shared" si="11"/>
        <v>169.9287532433363</v>
      </c>
    </row>
    <row r="223" spans="1:16" x14ac:dyDescent="0.3">
      <c r="A223">
        <v>2013</v>
      </c>
      <c r="B223">
        <v>53</v>
      </c>
      <c r="C223">
        <v>1</v>
      </c>
      <c r="D223" s="7">
        <v>921.1583246702894</v>
      </c>
      <c r="E223" s="7">
        <v>178.04937634363444</v>
      </c>
      <c r="F223" s="7">
        <v>922.48404157353195</v>
      </c>
      <c r="G223" s="7">
        <v>314.80315741254361</v>
      </c>
      <c r="H223" s="7" t="str">
        <f t="shared" si="9"/>
        <v>2013-53-1</v>
      </c>
      <c r="I223" s="7">
        <v>2013</v>
      </c>
      <c r="J223" s="7">
        <v>53</v>
      </c>
      <c r="K223" s="7">
        <v>1</v>
      </c>
      <c r="L223" s="14">
        <v>0.83802026115774186</v>
      </c>
      <c r="M223" s="14">
        <v>0.74556985825884525</v>
      </c>
      <c r="N223" s="14">
        <v>0.78906329572721179</v>
      </c>
      <c r="O223" s="7">
        <f t="shared" si="10"/>
        <v>1099.2077010139237</v>
      </c>
      <c r="P223" s="7">
        <f t="shared" si="11"/>
        <v>1237.2871989860755</v>
      </c>
    </row>
    <row r="224" spans="1:16" x14ac:dyDescent="0.3">
      <c r="A224">
        <v>2013</v>
      </c>
      <c r="B224">
        <v>53</v>
      </c>
      <c r="C224">
        <v>3</v>
      </c>
      <c r="D224" s="7">
        <v>3066.3569879600323</v>
      </c>
      <c r="E224" s="7">
        <v>432.24747617737768</v>
      </c>
      <c r="F224" s="7">
        <v>2010.7312512454146</v>
      </c>
      <c r="G224" s="7">
        <v>242.97968461716857</v>
      </c>
      <c r="H224" s="7" t="str">
        <f t="shared" si="9"/>
        <v>2013-53-3</v>
      </c>
      <c r="I224" s="7">
        <v>2013</v>
      </c>
      <c r="J224" s="7">
        <v>53</v>
      </c>
      <c r="K224" s="7">
        <v>3</v>
      </c>
      <c r="L224" s="14">
        <v>0.87645145925807033</v>
      </c>
      <c r="M224" s="14">
        <v>0.89218684581473595</v>
      </c>
      <c r="N224" s="14">
        <v>0.88261645722789339</v>
      </c>
      <c r="O224" s="7">
        <f t="shared" si="10"/>
        <v>3498.6044641374101</v>
      </c>
      <c r="P224" s="7">
        <f t="shared" si="11"/>
        <v>2253.710935862583</v>
      </c>
    </row>
    <row r="225" spans="1:16" x14ac:dyDescent="0.3">
      <c r="A225">
        <v>2013</v>
      </c>
      <c r="B225">
        <v>53</v>
      </c>
      <c r="C225">
        <v>4</v>
      </c>
      <c r="D225" s="7">
        <v>406.17550567856262</v>
      </c>
      <c r="E225" s="7">
        <v>90.178382622198768</v>
      </c>
      <c r="F225" s="7">
        <v>708.09332959761366</v>
      </c>
      <c r="G225" s="7">
        <v>241.55408210162457</v>
      </c>
      <c r="H225" s="7" t="str">
        <f t="shared" si="9"/>
        <v>2013-53-4</v>
      </c>
      <c r="I225" s="7">
        <v>2013</v>
      </c>
      <c r="J225" s="7">
        <v>53</v>
      </c>
      <c r="K225" s="7">
        <v>4</v>
      </c>
      <c r="L225" s="14">
        <v>0.8183183717348943</v>
      </c>
      <c r="M225" s="14">
        <v>0.74563813987614291</v>
      </c>
      <c r="N225" s="14">
        <v>0.77058633023094558</v>
      </c>
      <c r="O225" s="7">
        <f t="shared" si="10"/>
        <v>496.35388830076135</v>
      </c>
      <c r="P225" s="7">
        <f t="shared" si="11"/>
        <v>949.64741169923821</v>
      </c>
    </row>
    <row r="226" spans="1:16" x14ac:dyDescent="0.3">
      <c r="A226">
        <v>2013</v>
      </c>
      <c r="B226">
        <v>54</v>
      </c>
      <c r="C226">
        <v>3</v>
      </c>
      <c r="D226" s="7">
        <v>663.99058339145961</v>
      </c>
      <c r="E226" s="7">
        <v>144.71203274095259</v>
      </c>
      <c r="F226" s="7">
        <v>83.406604770198825</v>
      </c>
      <c r="G226" s="7">
        <v>25.278779097389339</v>
      </c>
      <c r="H226" s="7" t="str">
        <f t="shared" si="9"/>
        <v>2013-54-3</v>
      </c>
      <c r="I226" s="7">
        <v>2013</v>
      </c>
      <c r="J226" s="7">
        <v>54</v>
      </c>
      <c r="K226" s="7">
        <v>3</v>
      </c>
      <c r="L226" s="14">
        <v>0.82105655422133772</v>
      </c>
      <c r="M226" s="14">
        <v>0.76741326020261769</v>
      </c>
      <c r="N226" s="14">
        <v>0.81470129123299861</v>
      </c>
      <c r="O226" s="7">
        <f t="shared" si="10"/>
        <v>808.70261613241223</v>
      </c>
      <c r="P226" s="7">
        <f t="shared" si="11"/>
        <v>108.68538386758817</v>
      </c>
    </row>
    <row r="227" spans="1:16" x14ac:dyDescent="0.3">
      <c r="A227">
        <v>2013</v>
      </c>
      <c r="B227">
        <v>56</v>
      </c>
      <c r="C227">
        <v>1</v>
      </c>
      <c r="D227" s="7">
        <v>137.54018683250249</v>
      </c>
      <c r="E227" s="7">
        <v>23.628584793124865</v>
      </c>
      <c r="F227" s="7">
        <v>434.37949319003479</v>
      </c>
      <c r="G227" s="7">
        <v>60.311535184336861</v>
      </c>
      <c r="H227" s="7" t="str">
        <f t="shared" si="9"/>
        <v>2013-56-1</v>
      </c>
      <c r="I227" s="7">
        <v>2013</v>
      </c>
      <c r="J227" s="7">
        <v>56</v>
      </c>
      <c r="K227" s="7">
        <v>1</v>
      </c>
      <c r="L227" s="14">
        <v>0.85339228837698911</v>
      </c>
      <c r="M227" s="14">
        <v>0.8780824156392536</v>
      </c>
      <c r="N227" s="14">
        <v>0.87201514717404249</v>
      </c>
      <c r="O227" s="7">
        <f t="shared" si="10"/>
        <v>161.16877162562736</v>
      </c>
      <c r="P227" s="7">
        <f t="shared" si="11"/>
        <v>494.69102837437163</v>
      </c>
    </row>
    <row r="228" spans="1:16" x14ac:dyDescent="0.3">
      <c r="A228">
        <v>2013</v>
      </c>
      <c r="B228">
        <v>56</v>
      </c>
      <c r="C228">
        <v>3</v>
      </c>
      <c r="D228" s="7">
        <v>1684.8348472282096</v>
      </c>
      <c r="E228" s="7">
        <v>257.92287822434275</v>
      </c>
      <c r="F228" s="7">
        <v>919.33033949040021</v>
      </c>
      <c r="G228" s="7">
        <v>284.05463505704597</v>
      </c>
      <c r="H228" s="7" t="str">
        <f t="shared" si="9"/>
        <v>2013-56-3</v>
      </c>
      <c r="I228" s="7">
        <v>2013</v>
      </c>
      <c r="J228" s="7">
        <v>56</v>
      </c>
      <c r="K228" s="7">
        <v>3</v>
      </c>
      <c r="L228" s="14">
        <v>0.86723878389712172</v>
      </c>
      <c r="M228" s="14">
        <v>0.76395364653454334</v>
      </c>
      <c r="N228" s="14">
        <v>0.82773269843056096</v>
      </c>
      <c r="O228" s="7">
        <f t="shared" si="10"/>
        <v>1942.7577254525522</v>
      </c>
      <c r="P228" s="7">
        <f t="shared" si="11"/>
        <v>1203.3849745474463</v>
      </c>
    </row>
    <row r="229" spans="1:16" x14ac:dyDescent="0.3">
      <c r="A229">
        <v>2013</v>
      </c>
      <c r="B229">
        <v>56</v>
      </c>
      <c r="C229">
        <v>4</v>
      </c>
      <c r="D229" s="7">
        <v>30.788932629480804</v>
      </c>
      <c r="E229" s="7">
        <v>7.7720480404043339</v>
      </c>
      <c r="F229" s="7">
        <v>152.29032712254914</v>
      </c>
      <c r="G229" s="7">
        <v>21.14869220756562</v>
      </c>
      <c r="H229" s="7" t="str">
        <f t="shared" si="9"/>
        <v>2013-56-4</v>
      </c>
      <c r="I229" s="7">
        <v>2013</v>
      </c>
      <c r="J229" s="7">
        <v>56</v>
      </c>
      <c r="K229" s="7">
        <v>4</v>
      </c>
      <c r="L229" s="14">
        <v>0.7984478634778589</v>
      </c>
      <c r="M229" s="14">
        <v>0.87806266266236022</v>
      </c>
      <c r="N229" s="14">
        <v>0.86358141392466992</v>
      </c>
      <c r="O229" s="7">
        <f t="shared" si="10"/>
        <v>38.56098066988514</v>
      </c>
      <c r="P229" s="7">
        <f t="shared" si="11"/>
        <v>173.43901933011477</v>
      </c>
    </row>
    <row r="230" spans="1:16" x14ac:dyDescent="0.3">
      <c r="A230">
        <v>2013</v>
      </c>
      <c r="B230">
        <v>64</v>
      </c>
      <c r="C230">
        <v>1</v>
      </c>
      <c r="D230" s="7">
        <v>73.979821735360986</v>
      </c>
      <c r="E230" s="7">
        <v>4.1399958011315325</v>
      </c>
      <c r="F230" s="7">
        <v>30.275029585730966</v>
      </c>
      <c r="G230" s="7">
        <v>1.7542528777765529</v>
      </c>
      <c r="H230" s="7" t="str">
        <f t="shared" si="9"/>
        <v>2013-64-1</v>
      </c>
      <c r="I230" s="7">
        <v>2013</v>
      </c>
      <c r="J230" s="7">
        <v>64</v>
      </c>
      <c r="K230" s="7">
        <v>1</v>
      </c>
      <c r="L230" s="14">
        <v>0.94700453826332098</v>
      </c>
      <c r="M230" s="14">
        <v>0.94522971659526689</v>
      </c>
      <c r="N230" s="14">
        <v>0.94648845356967892</v>
      </c>
      <c r="O230" s="7">
        <f t="shared" si="10"/>
        <v>78.119817536492519</v>
      </c>
      <c r="P230" s="7">
        <f t="shared" si="11"/>
        <v>32.029282463507521</v>
      </c>
    </row>
    <row r="231" spans="1:16" x14ac:dyDescent="0.3">
      <c r="A231">
        <v>2013</v>
      </c>
      <c r="B231">
        <v>64</v>
      </c>
      <c r="C231">
        <v>3</v>
      </c>
      <c r="D231" s="7">
        <v>23.993790122193129</v>
      </c>
      <c r="E231" s="7">
        <v>1.239492513210501</v>
      </c>
      <c r="F231" s="7">
        <v>27.684249915203779</v>
      </c>
      <c r="G231" s="7">
        <v>1.619667449392576</v>
      </c>
      <c r="H231" s="7" t="str">
        <f t="shared" si="9"/>
        <v>2013-64-3</v>
      </c>
      <c r="I231" s="7">
        <v>2013</v>
      </c>
      <c r="J231" s="7">
        <v>64</v>
      </c>
      <c r="K231" s="7">
        <v>3</v>
      </c>
      <c r="L231" s="14">
        <v>0.95087866564489609</v>
      </c>
      <c r="M231" s="14">
        <v>0.94472863715656719</v>
      </c>
      <c r="N231" s="14">
        <v>0.9475741335711575</v>
      </c>
      <c r="O231" s="7">
        <f t="shared" si="10"/>
        <v>25.233282635403629</v>
      </c>
      <c r="P231" s="7">
        <f t="shared" si="11"/>
        <v>29.303917364596355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64E6-BC0C-4F18-892E-2617F4E39269}">
  <dimension ref="A1:A4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374</v>
      </c>
    </row>
    <row r="2" spans="1:1" x14ac:dyDescent="0.3">
      <c r="A2" t="s">
        <v>375</v>
      </c>
    </row>
    <row r="3" spans="1:1" ht="25.8" customHeight="1" x14ac:dyDescent="0.3"/>
    <row r="4" spans="1:1" x14ac:dyDescent="0.3">
      <c r="A4" t="s">
        <v>167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A103-1C0C-427D-9791-DDCE0E2043B5}">
  <dimension ref="A1:E75"/>
  <sheetViews>
    <sheetView topLeftCell="A51" workbookViewId="0">
      <selection activeCell="J20" sqref="J20"/>
    </sheetView>
  </sheetViews>
  <sheetFormatPr defaultRowHeight="14.4" x14ac:dyDescent="0.3"/>
  <sheetData>
    <row r="1" spans="1:5" x14ac:dyDescent="0.3">
      <c r="A1" s="11" t="s">
        <v>47</v>
      </c>
      <c r="B1" s="11" t="s">
        <v>48</v>
      </c>
      <c r="C1" s="11" t="s">
        <v>1</v>
      </c>
      <c r="D1" s="11" t="s">
        <v>2</v>
      </c>
      <c r="E1" s="11" t="s">
        <v>49</v>
      </c>
    </row>
    <row r="2" spans="1:5" x14ac:dyDescent="0.3">
      <c r="A2" s="12" t="s">
        <v>50</v>
      </c>
      <c r="B2" s="13">
        <v>1</v>
      </c>
      <c r="C2" s="13">
        <v>1</v>
      </c>
      <c r="D2" s="12" t="s">
        <v>9</v>
      </c>
      <c r="E2" s="12" t="s">
        <v>51</v>
      </c>
    </row>
    <row r="3" spans="1:5" x14ac:dyDescent="0.3">
      <c r="A3" s="12" t="s">
        <v>50</v>
      </c>
      <c r="B3" s="13">
        <v>1</v>
      </c>
      <c r="C3" s="13">
        <v>2</v>
      </c>
      <c r="D3" s="12" t="s">
        <v>10</v>
      </c>
      <c r="E3" s="12" t="s">
        <v>52</v>
      </c>
    </row>
    <row r="4" spans="1:5" x14ac:dyDescent="0.3">
      <c r="A4" s="12" t="s">
        <v>50</v>
      </c>
      <c r="B4" s="13">
        <v>1</v>
      </c>
      <c r="C4" s="13">
        <v>3</v>
      </c>
      <c r="D4" s="12" t="s">
        <v>53</v>
      </c>
      <c r="E4" s="12" t="s">
        <v>54</v>
      </c>
    </row>
    <row r="5" spans="1:5" x14ac:dyDescent="0.3">
      <c r="A5" s="12" t="s">
        <v>50</v>
      </c>
      <c r="B5" s="13">
        <v>1</v>
      </c>
      <c r="C5" s="13">
        <v>4</v>
      </c>
      <c r="D5" s="12" t="s">
        <v>11</v>
      </c>
      <c r="E5" s="12" t="s">
        <v>55</v>
      </c>
    </row>
    <row r="6" spans="1:5" x14ac:dyDescent="0.3">
      <c r="A6" s="12" t="s">
        <v>50</v>
      </c>
      <c r="B6" s="13">
        <v>1</v>
      </c>
      <c r="C6" s="13">
        <v>5</v>
      </c>
      <c r="D6" s="12" t="s">
        <v>12</v>
      </c>
      <c r="E6" s="12" t="s">
        <v>56</v>
      </c>
    </row>
    <row r="7" spans="1:5" x14ac:dyDescent="0.3">
      <c r="A7" s="12" t="s">
        <v>50</v>
      </c>
      <c r="B7" s="13">
        <v>1</v>
      </c>
      <c r="C7" s="13">
        <v>6</v>
      </c>
      <c r="D7" s="12" t="s">
        <v>13</v>
      </c>
      <c r="E7" s="12" t="s">
        <v>57</v>
      </c>
    </row>
    <row r="8" spans="1:5" x14ac:dyDescent="0.3">
      <c r="A8" s="12" t="s">
        <v>50</v>
      </c>
      <c r="B8" s="13">
        <v>1</v>
      </c>
      <c r="C8" s="13">
        <v>7</v>
      </c>
      <c r="D8" s="12" t="s">
        <v>14</v>
      </c>
      <c r="E8" s="12" t="s">
        <v>14</v>
      </c>
    </row>
    <row r="9" spans="1:5" x14ac:dyDescent="0.3">
      <c r="A9" s="12" t="s">
        <v>50</v>
      </c>
      <c r="B9" s="13">
        <v>1</v>
      </c>
      <c r="C9" s="13">
        <v>8</v>
      </c>
      <c r="D9" s="12" t="s">
        <v>15</v>
      </c>
      <c r="E9" s="12" t="s">
        <v>58</v>
      </c>
    </row>
    <row r="10" spans="1:5" x14ac:dyDescent="0.3">
      <c r="A10" s="12" t="s">
        <v>50</v>
      </c>
      <c r="B10" s="13">
        <v>1</v>
      </c>
      <c r="C10" s="13">
        <v>9</v>
      </c>
      <c r="D10" s="12" t="s">
        <v>16</v>
      </c>
      <c r="E10" s="12" t="s">
        <v>59</v>
      </c>
    </row>
    <row r="11" spans="1:5" x14ac:dyDescent="0.3">
      <c r="A11" s="12" t="s">
        <v>50</v>
      </c>
      <c r="B11" s="13">
        <v>1</v>
      </c>
      <c r="C11" s="13">
        <v>10</v>
      </c>
      <c r="D11" s="12" t="s">
        <v>17</v>
      </c>
      <c r="E11" s="12" t="s">
        <v>60</v>
      </c>
    </row>
    <row r="12" spans="1:5" x14ac:dyDescent="0.3">
      <c r="A12" s="12" t="s">
        <v>50</v>
      </c>
      <c r="B12" s="13">
        <v>1</v>
      </c>
      <c r="C12" s="13">
        <v>11</v>
      </c>
      <c r="D12" s="12" t="s">
        <v>18</v>
      </c>
      <c r="E12" s="12" t="s">
        <v>61</v>
      </c>
    </row>
    <row r="13" spans="1:5" x14ac:dyDescent="0.3">
      <c r="A13" s="12" t="s">
        <v>50</v>
      </c>
      <c r="B13" s="13">
        <v>1</v>
      </c>
      <c r="C13" s="13">
        <v>12</v>
      </c>
      <c r="D13" s="12" t="s">
        <v>19</v>
      </c>
      <c r="E13" s="12" t="s">
        <v>62</v>
      </c>
    </row>
    <row r="14" spans="1:5" x14ac:dyDescent="0.3">
      <c r="A14" s="12" t="s">
        <v>50</v>
      </c>
      <c r="B14" s="13">
        <v>1</v>
      </c>
      <c r="C14" s="13">
        <v>13</v>
      </c>
      <c r="D14" s="12" t="s">
        <v>20</v>
      </c>
      <c r="E14" s="12" t="s">
        <v>63</v>
      </c>
    </row>
    <row r="15" spans="1:5" x14ac:dyDescent="0.3">
      <c r="A15" s="12" t="s">
        <v>50</v>
      </c>
      <c r="B15" s="13">
        <v>1</v>
      </c>
      <c r="C15" s="13">
        <v>14</v>
      </c>
      <c r="D15" s="12" t="s">
        <v>21</v>
      </c>
      <c r="E15" s="12" t="s">
        <v>64</v>
      </c>
    </row>
    <row r="16" spans="1:5" x14ac:dyDescent="0.3">
      <c r="A16" s="12" t="s">
        <v>50</v>
      </c>
      <c r="B16" s="13">
        <v>1</v>
      </c>
      <c r="C16" s="13">
        <v>15</v>
      </c>
      <c r="D16" s="12" t="s">
        <v>22</v>
      </c>
      <c r="E16" s="12" t="s">
        <v>65</v>
      </c>
    </row>
    <row r="17" spans="1:5" x14ac:dyDescent="0.3">
      <c r="A17" s="12" t="s">
        <v>50</v>
      </c>
      <c r="B17" s="13">
        <v>1</v>
      </c>
      <c r="C17" s="13">
        <v>16</v>
      </c>
      <c r="D17" s="12" t="s">
        <v>66</v>
      </c>
      <c r="E17" s="12" t="s">
        <v>67</v>
      </c>
    </row>
    <row r="18" spans="1:5" x14ac:dyDescent="0.3">
      <c r="A18" s="12" t="s">
        <v>50</v>
      </c>
      <c r="B18" s="13">
        <v>1</v>
      </c>
      <c r="C18" s="13">
        <v>17</v>
      </c>
      <c r="D18" s="12" t="s">
        <v>68</v>
      </c>
      <c r="E18" s="12" t="s">
        <v>69</v>
      </c>
    </row>
    <row r="19" spans="1:5" x14ac:dyDescent="0.3">
      <c r="A19" s="12" t="s">
        <v>50</v>
      </c>
      <c r="B19" s="13">
        <v>1</v>
      </c>
      <c r="C19" s="13">
        <v>18</v>
      </c>
      <c r="D19" s="12" t="s">
        <v>70</v>
      </c>
      <c r="E19" s="12" t="s">
        <v>71</v>
      </c>
    </row>
    <row r="20" spans="1:5" x14ac:dyDescent="0.3">
      <c r="A20" s="12" t="s">
        <v>50</v>
      </c>
      <c r="B20" s="13">
        <v>1</v>
      </c>
      <c r="C20" s="13">
        <v>19</v>
      </c>
      <c r="D20" s="12" t="s">
        <v>72</v>
      </c>
      <c r="E20" s="12" t="s">
        <v>73</v>
      </c>
    </row>
    <row r="21" spans="1:5" x14ac:dyDescent="0.3">
      <c r="A21" s="12" t="s">
        <v>50</v>
      </c>
      <c r="B21" s="13">
        <v>1</v>
      </c>
      <c r="C21" s="13">
        <v>20</v>
      </c>
      <c r="D21" s="12" t="s">
        <v>74</v>
      </c>
      <c r="E21" s="12" t="s">
        <v>75</v>
      </c>
    </row>
    <row r="22" spans="1:5" x14ac:dyDescent="0.3">
      <c r="A22" s="12" t="s">
        <v>50</v>
      </c>
      <c r="B22" s="13">
        <v>1</v>
      </c>
      <c r="C22" s="13">
        <v>21</v>
      </c>
      <c r="D22" s="12" t="s">
        <v>76</v>
      </c>
      <c r="E22" s="12" t="s">
        <v>77</v>
      </c>
    </row>
    <row r="23" spans="1:5" x14ac:dyDescent="0.3">
      <c r="A23" s="12" t="s">
        <v>50</v>
      </c>
      <c r="B23" s="13">
        <v>1</v>
      </c>
      <c r="C23" s="13">
        <v>22</v>
      </c>
      <c r="D23" s="12" t="s">
        <v>78</v>
      </c>
      <c r="E23" s="12" t="s">
        <v>79</v>
      </c>
    </row>
    <row r="24" spans="1:5" x14ac:dyDescent="0.3">
      <c r="A24" s="12" t="s">
        <v>50</v>
      </c>
      <c r="B24" s="13">
        <v>1</v>
      </c>
      <c r="C24" s="13">
        <v>23</v>
      </c>
      <c r="D24" s="12" t="s">
        <v>80</v>
      </c>
      <c r="E24" s="12" t="s">
        <v>81</v>
      </c>
    </row>
    <row r="25" spans="1:5" x14ac:dyDescent="0.3">
      <c r="A25" s="12" t="s">
        <v>50</v>
      </c>
      <c r="B25" s="13">
        <v>1</v>
      </c>
      <c r="C25" s="13">
        <v>24</v>
      </c>
      <c r="D25" s="12" t="s">
        <v>82</v>
      </c>
      <c r="E25" s="12" t="s">
        <v>83</v>
      </c>
    </row>
    <row r="26" spans="1:5" x14ac:dyDescent="0.3">
      <c r="A26" s="12" t="s">
        <v>50</v>
      </c>
      <c r="B26" s="13">
        <v>1</v>
      </c>
      <c r="C26" s="13">
        <v>25</v>
      </c>
      <c r="D26" s="12" t="s">
        <v>84</v>
      </c>
      <c r="E26" s="12" t="s">
        <v>85</v>
      </c>
    </row>
    <row r="27" spans="1:5" x14ac:dyDescent="0.3">
      <c r="A27" s="12" t="s">
        <v>50</v>
      </c>
      <c r="B27" s="13">
        <v>1</v>
      </c>
      <c r="C27" s="13">
        <v>26</v>
      </c>
      <c r="D27" s="12" t="s">
        <v>86</v>
      </c>
      <c r="E27" s="12" t="s">
        <v>87</v>
      </c>
    </row>
    <row r="28" spans="1:5" x14ac:dyDescent="0.3">
      <c r="A28" s="12" t="s">
        <v>50</v>
      </c>
      <c r="B28" s="13">
        <v>1</v>
      </c>
      <c r="C28" s="13">
        <v>27</v>
      </c>
      <c r="D28" s="12" t="s">
        <v>88</v>
      </c>
      <c r="E28" s="12" t="s">
        <v>89</v>
      </c>
    </row>
    <row r="29" spans="1:5" x14ac:dyDescent="0.3">
      <c r="A29" s="12" t="s">
        <v>50</v>
      </c>
      <c r="B29" s="13">
        <v>1</v>
      </c>
      <c r="C29" s="13">
        <v>28</v>
      </c>
      <c r="D29" s="12" t="s">
        <v>90</v>
      </c>
      <c r="E29" s="12" t="s">
        <v>91</v>
      </c>
    </row>
    <row r="30" spans="1:5" x14ac:dyDescent="0.3">
      <c r="A30" s="12" t="s">
        <v>50</v>
      </c>
      <c r="B30" s="13">
        <v>1</v>
      </c>
      <c r="C30" s="13">
        <v>29</v>
      </c>
      <c r="D30" s="12" t="s">
        <v>92</v>
      </c>
      <c r="E30" s="12" t="s">
        <v>93</v>
      </c>
    </row>
    <row r="31" spans="1:5" x14ac:dyDescent="0.3">
      <c r="A31" s="12" t="s">
        <v>50</v>
      </c>
      <c r="B31" s="13">
        <v>1</v>
      </c>
      <c r="C31" s="13">
        <v>30</v>
      </c>
      <c r="D31" s="12" t="s">
        <v>94</v>
      </c>
      <c r="E31" s="12" t="s">
        <v>95</v>
      </c>
    </row>
    <row r="32" spans="1:5" x14ac:dyDescent="0.3">
      <c r="A32" s="12" t="s">
        <v>50</v>
      </c>
      <c r="B32" s="13">
        <v>1</v>
      </c>
      <c r="C32" s="13">
        <v>31</v>
      </c>
      <c r="D32" s="12" t="s">
        <v>96</v>
      </c>
      <c r="E32" s="12" t="s">
        <v>97</v>
      </c>
    </row>
    <row r="33" spans="1:5" x14ac:dyDescent="0.3">
      <c r="A33" s="12" t="s">
        <v>50</v>
      </c>
      <c r="B33" s="13">
        <v>1</v>
      </c>
      <c r="C33" s="13">
        <v>32</v>
      </c>
      <c r="D33" s="12" t="s">
        <v>98</v>
      </c>
      <c r="E33" s="12" t="s">
        <v>98</v>
      </c>
    </row>
    <row r="34" spans="1:5" x14ac:dyDescent="0.3">
      <c r="A34" s="12" t="s">
        <v>50</v>
      </c>
      <c r="B34" s="13">
        <v>1</v>
      </c>
      <c r="C34" s="13">
        <v>33</v>
      </c>
      <c r="D34" s="12" t="s">
        <v>99</v>
      </c>
      <c r="E34" s="12" t="s">
        <v>99</v>
      </c>
    </row>
    <row r="35" spans="1:5" x14ac:dyDescent="0.3">
      <c r="A35" s="12" t="s">
        <v>50</v>
      </c>
      <c r="B35" s="13">
        <v>1</v>
      </c>
      <c r="C35" s="13">
        <v>34</v>
      </c>
      <c r="D35" s="12" t="s">
        <v>100</v>
      </c>
      <c r="E35" s="12" t="s">
        <v>101</v>
      </c>
    </row>
    <row r="36" spans="1:5" x14ac:dyDescent="0.3">
      <c r="A36" s="12" t="s">
        <v>50</v>
      </c>
      <c r="B36" s="13">
        <v>1</v>
      </c>
      <c r="C36" s="13">
        <v>35</v>
      </c>
      <c r="D36" s="12" t="s">
        <v>102</v>
      </c>
      <c r="E36" s="12" t="s">
        <v>103</v>
      </c>
    </row>
    <row r="37" spans="1:5" x14ac:dyDescent="0.3">
      <c r="A37" s="12" t="s">
        <v>50</v>
      </c>
      <c r="B37" s="13">
        <v>1</v>
      </c>
      <c r="C37" s="13">
        <v>36</v>
      </c>
      <c r="D37" s="12" t="s">
        <v>29</v>
      </c>
      <c r="E37" s="12" t="s">
        <v>104</v>
      </c>
    </row>
    <row r="38" spans="1:5" x14ac:dyDescent="0.3">
      <c r="A38" s="12" t="s">
        <v>50</v>
      </c>
      <c r="B38" s="13">
        <v>1</v>
      </c>
      <c r="C38" s="13">
        <v>37</v>
      </c>
      <c r="D38" s="12" t="s">
        <v>28</v>
      </c>
      <c r="E38" s="12" t="s">
        <v>105</v>
      </c>
    </row>
    <row r="39" spans="1:5" x14ac:dyDescent="0.3">
      <c r="A39" s="12" t="s">
        <v>50</v>
      </c>
      <c r="B39" s="13">
        <v>1</v>
      </c>
      <c r="C39" s="13">
        <v>38</v>
      </c>
      <c r="D39" s="12" t="s">
        <v>106</v>
      </c>
      <c r="E39" s="12" t="s">
        <v>107</v>
      </c>
    </row>
    <row r="40" spans="1:5" x14ac:dyDescent="0.3">
      <c r="A40" s="12" t="s">
        <v>50</v>
      </c>
      <c r="B40" s="13">
        <v>1</v>
      </c>
      <c r="C40" s="13">
        <v>39</v>
      </c>
      <c r="D40" s="12" t="s">
        <v>108</v>
      </c>
      <c r="E40" s="12" t="s">
        <v>109</v>
      </c>
    </row>
    <row r="41" spans="1:5" x14ac:dyDescent="0.3">
      <c r="A41" s="12" t="s">
        <v>50</v>
      </c>
      <c r="B41" s="13">
        <v>1</v>
      </c>
      <c r="C41" s="13">
        <v>40</v>
      </c>
      <c r="D41" s="12" t="s">
        <v>110</v>
      </c>
      <c r="E41" s="12" t="s">
        <v>111</v>
      </c>
    </row>
    <row r="42" spans="1:5" x14ac:dyDescent="0.3">
      <c r="A42" s="12" t="s">
        <v>50</v>
      </c>
      <c r="B42" s="13">
        <v>1</v>
      </c>
      <c r="C42" s="13">
        <v>41</v>
      </c>
      <c r="D42" s="12" t="s">
        <v>112</v>
      </c>
      <c r="E42" s="12" t="s">
        <v>113</v>
      </c>
    </row>
    <row r="43" spans="1:5" x14ac:dyDescent="0.3">
      <c r="A43" s="12" t="s">
        <v>50</v>
      </c>
      <c r="B43" s="13">
        <v>1</v>
      </c>
      <c r="C43" s="13">
        <v>42</v>
      </c>
      <c r="D43" s="12" t="s">
        <v>24</v>
      </c>
      <c r="E43" s="12" t="s">
        <v>114</v>
      </c>
    </row>
    <row r="44" spans="1:5" x14ac:dyDescent="0.3">
      <c r="A44" s="12" t="s">
        <v>50</v>
      </c>
      <c r="B44" s="13">
        <v>1</v>
      </c>
      <c r="C44" s="13">
        <v>43</v>
      </c>
      <c r="D44" s="12" t="s">
        <v>115</v>
      </c>
      <c r="E44" s="12" t="s">
        <v>115</v>
      </c>
    </row>
    <row r="45" spans="1:5" x14ac:dyDescent="0.3">
      <c r="A45" s="12" t="s">
        <v>50</v>
      </c>
      <c r="B45" s="13">
        <v>1</v>
      </c>
      <c r="C45" s="13">
        <v>44</v>
      </c>
      <c r="D45" s="12" t="s">
        <v>116</v>
      </c>
      <c r="E45" s="12" t="s">
        <v>116</v>
      </c>
    </row>
    <row r="46" spans="1:5" x14ac:dyDescent="0.3">
      <c r="A46" s="12" t="s">
        <v>50</v>
      </c>
      <c r="B46" s="13">
        <v>1</v>
      </c>
      <c r="C46" s="13">
        <v>45</v>
      </c>
      <c r="D46" s="12" t="s">
        <v>25</v>
      </c>
      <c r="E46" s="12" t="s">
        <v>117</v>
      </c>
    </row>
    <row r="47" spans="1:5" x14ac:dyDescent="0.3">
      <c r="A47" s="12" t="s">
        <v>50</v>
      </c>
      <c r="B47" s="13">
        <v>1</v>
      </c>
      <c r="C47" s="13">
        <v>46</v>
      </c>
      <c r="D47" s="12" t="s">
        <v>118</v>
      </c>
      <c r="E47" s="12" t="s">
        <v>119</v>
      </c>
    </row>
    <row r="48" spans="1:5" x14ac:dyDescent="0.3">
      <c r="A48" s="12" t="s">
        <v>50</v>
      </c>
      <c r="B48" s="13">
        <v>1</v>
      </c>
      <c r="C48" s="13">
        <v>47</v>
      </c>
      <c r="D48" s="12" t="s">
        <v>120</v>
      </c>
      <c r="E48" s="12" t="s">
        <v>121</v>
      </c>
    </row>
    <row r="49" spans="1:5" x14ac:dyDescent="0.3">
      <c r="A49" s="12" t="s">
        <v>50</v>
      </c>
      <c r="B49" s="13">
        <v>1</v>
      </c>
      <c r="C49" s="13">
        <v>48</v>
      </c>
      <c r="D49" s="12" t="s">
        <v>31</v>
      </c>
      <c r="E49" s="12" t="s">
        <v>122</v>
      </c>
    </row>
    <row r="50" spans="1:5" x14ac:dyDescent="0.3">
      <c r="A50" s="12" t="s">
        <v>50</v>
      </c>
      <c r="B50" s="13">
        <v>1</v>
      </c>
      <c r="C50" s="13">
        <v>49</v>
      </c>
      <c r="D50" s="12" t="s">
        <v>123</v>
      </c>
      <c r="E50" s="12" t="s">
        <v>124</v>
      </c>
    </row>
    <row r="51" spans="1:5" x14ac:dyDescent="0.3">
      <c r="A51" s="12" t="s">
        <v>50</v>
      </c>
      <c r="B51" s="13">
        <v>1</v>
      </c>
      <c r="C51" s="13">
        <v>50</v>
      </c>
      <c r="D51" s="12" t="s">
        <v>125</v>
      </c>
      <c r="E51" s="12" t="s">
        <v>126</v>
      </c>
    </row>
    <row r="52" spans="1:5" x14ac:dyDescent="0.3">
      <c r="A52" s="12" t="s">
        <v>50</v>
      </c>
      <c r="B52" s="13">
        <v>1</v>
      </c>
      <c r="C52" s="13">
        <v>51</v>
      </c>
      <c r="D52" s="12" t="s">
        <v>127</v>
      </c>
      <c r="E52" s="12" t="s">
        <v>128</v>
      </c>
    </row>
    <row r="53" spans="1:5" x14ac:dyDescent="0.3">
      <c r="A53" s="12" t="s">
        <v>50</v>
      </c>
      <c r="B53" s="13">
        <v>1</v>
      </c>
      <c r="C53" s="13">
        <v>52</v>
      </c>
      <c r="D53" s="12" t="s">
        <v>129</v>
      </c>
      <c r="E53" s="12" t="s">
        <v>130</v>
      </c>
    </row>
    <row r="54" spans="1:5" x14ac:dyDescent="0.3">
      <c r="A54" s="12" t="s">
        <v>50</v>
      </c>
      <c r="B54" s="13">
        <v>1</v>
      </c>
      <c r="C54" s="13">
        <v>53</v>
      </c>
      <c r="D54" s="12" t="s">
        <v>26</v>
      </c>
      <c r="E54" s="12" t="s">
        <v>131</v>
      </c>
    </row>
    <row r="55" spans="1:5" x14ac:dyDescent="0.3">
      <c r="A55" s="12" t="s">
        <v>50</v>
      </c>
      <c r="B55" s="13">
        <v>1</v>
      </c>
      <c r="C55" s="13">
        <v>54</v>
      </c>
      <c r="D55" s="12" t="s">
        <v>27</v>
      </c>
      <c r="E55" s="12" t="s">
        <v>132</v>
      </c>
    </row>
    <row r="56" spans="1:5" x14ac:dyDescent="0.3">
      <c r="A56" s="12" t="s">
        <v>50</v>
      </c>
      <c r="B56" s="13">
        <v>1</v>
      </c>
      <c r="C56" s="13">
        <v>55</v>
      </c>
      <c r="D56" s="12" t="s">
        <v>133</v>
      </c>
      <c r="E56" s="12" t="s">
        <v>134</v>
      </c>
    </row>
    <row r="57" spans="1:5" x14ac:dyDescent="0.3">
      <c r="A57" s="12" t="s">
        <v>50</v>
      </c>
      <c r="B57" s="13">
        <v>1</v>
      </c>
      <c r="C57" s="13">
        <v>56</v>
      </c>
      <c r="D57" s="12" t="s">
        <v>30</v>
      </c>
      <c r="E57" s="12" t="s">
        <v>135</v>
      </c>
    </row>
    <row r="58" spans="1:5" x14ac:dyDescent="0.3">
      <c r="A58" s="12" t="s">
        <v>50</v>
      </c>
      <c r="B58" s="13">
        <v>1</v>
      </c>
      <c r="C58" s="13">
        <v>57</v>
      </c>
      <c r="D58" s="12" t="s">
        <v>32</v>
      </c>
      <c r="E58" s="12" t="s">
        <v>136</v>
      </c>
    </row>
    <row r="59" spans="1:5" x14ac:dyDescent="0.3">
      <c r="A59" s="12" t="s">
        <v>50</v>
      </c>
      <c r="B59" s="13">
        <v>1</v>
      </c>
      <c r="C59" s="13">
        <v>58</v>
      </c>
      <c r="D59" s="12" t="s">
        <v>137</v>
      </c>
      <c r="E59" s="12" t="s">
        <v>138</v>
      </c>
    </row>
    <row r="60" spans="1:5" x14ac:dyDescent="0.3">
      <c r="A60" s="12" t="s">
        <v>50</v>
      </c>
      <c r="B60" s="13">
        <v>1</v>
      </c>
      <c r="C60" s="13">
        <v>59</v>
      </c>
      <c r="D60" s="12" t="s">
        <v>139</v>
      </c>
      <c r="E60" s="12" t="s">
        <v>140</v>
      </c>
    </row>
    <row r="61" spans="1:5" x14ac:dyDescent="0.3">
      <c r="A61" s="12" t="s">
        <v>50</v>
      </c>
      <c r="B61" s="13">
        <v>1</v>
      </c>
      <c r="C61" s="13">
        <v>60</v>
      </c>
      <c r="D61" s="12" t="s">
        <v>141</v>
      </c>
      <c r="E61" s="12" t="s">
        <v>142</v>
      </c>
    </row>
    <row r="62" spans="1:5" x14ac:dyDescent="0.3">
      <c r="A62" s="12" t="s">
        <v>50</v>
      </c>
      <c r="B62" s="13">
        <v>1</v>
      </c>
      <c r="C62" s="13">
        <v>61</v>
      </c>
      <c r="D62" s="12" t="s">
        <v>143</v>
      </c>
      <c r="E62" s="12" t="s">
        <v>144</v>
      </c>
    </row>
    <row r="63" spans="1:5" x14ac:dyDescent="0.3">
      <c r="A63" s="12" t="s">
        <v>50</v>
      </c>
      <c r="B63" s="13">
        <v>1</v>
      </c>
      <c r="C63" s="13">
        <v>62</v>
      </c>
      <c r="D63" s="12" t="s">
        <v>145</v>
      </c>
      <c r="E63" s="12" t="s">
        <v>146</v>
      </c>
    </row>
    <row r="64" spans="1:5" x14ac:dyDescent="0.3">
      <c r="A64" s="12" t="s">
        <v>50</v>
      </c>
      <c r="B64" s="13">
        <v>1</v>
      </c>
      <c r="C64" s="13">
        <v>63</v>
      </c>
      <c r="D64" s="12" t="s">
        <v>147</v>
      </c>
      <c r="E64" s="12" t="s">
        <v>148</v>
      </c>
    </row>
    <row r="65" spans="1:5" x14ac:dyDescent="0.3">
      <c r="A65" s="12" t="s">
        <v>50</v>
      </c>
      <c r="B65" s="13">
        <v>1</v>
      </c>
      <c r="C65" s="13">
        <v>64</v>
      </c>
      <c r="D65" s="12" t="s">
        <v>23</v>
      </c>
      <c r="E65" s="12" t="s">
        <v>149</v>
      </c>
    </row>
    <row r="66" spans="1:5" x14ac:dyDescent="0.3">
      <c r="A66" s="12" t="s">
        <v>50</v>
      </c>
      <c r="B66" s="13">
        <v>1</v>
      </c>
      <c r="C66" s="13">
        <v>65</v>
      </c>
      <c r="D66" s="12" t="s">
        <v>150</v>
      </c>
      <c r="E66" s="12" t="s">
        <v>151</v>
      </c>
    </row>
    <row r="67" spans="1:5" x14ac:dyDescent="0.3">
      <c r="A67" s="12" t="s">
        <v>50</v>
      </c>
      <c r="B67" s="13">
        <v>1</v>
      </c>
      <c r="C67" s="13">
        <v>66</v>
      </c>
      <c r="D67" s="12" t="s">
        <v>152</v>
      </c>
      <c r="E67" s="12" t="s">
        <v>153</v>
      </c>
    </row>
    <row r="68" spans="1:5" x14ac:dyDescent="0.3">
      <c r="A68" s="12" t="s">
        <v>50</v>
      </c>
      <c r="B68" s="13">
        <v>1</v>
      </c>
      <c r="C68" s="13">
        <v>67</v>
      </c>
      <c r="D68" s="12" t="s">
        <v>154</v>
      </c>
      <c r="E68" s="12" t="s">
        <v>155</v>
      </c>
    </row>
    <row r="69" spans="1:5" x14ac:dyDescent="0.3">
      <c r="A69" s="12" t="s">
        <v>50</v>
      </c>
      <c r="B69" s="13">
        <v>1</v>
      </c>
      <c r="C69" s="13">
        <v>68</v>
      </c>
      <c r="D69" s="12" t="s">
        <v>156</v>
      </c>
      <c r="E69" s="12" t="s">
        <v>156</v>
      </c>
    </row>
    <row r="70" spans="1:5" x14ac:dyDescent="0.3">
      <c r="A70" s="12" t="s">
        <v>50</v>
      </c>
      <c r="B70" s="13">
        <v>1</v>
      </c>
      <c r="C70" s="13">
        <v>69</v>
      </c>
      <c r="D70" s="12" t="s">
        <v>157</v>
      </c>
      <c r="E70" s="12" t="s">
        <v>157</v>
      </c>
    </row>
    <row r="71" spans="1:5" x14ac:dyDescent="0.3">
      <c r="A71" s="12" t="s">
        <v>50</v>
      </c>
      <c r="B71" s="13">
        <v>1</v>
      </c>
      <c r="C71" s="13">
        <v>70</v>
      </c>
      <c r="D71" s="12" t="s">
        <v>158</v>
      </c>
      <c r="E71" s="12" t="s">
        <v>159</v>
      </c>
    </row>
    <row r="72" spans="1:5" x14ac:dyDescent="0.3">
      <c r="A72" s="12" t="s">
        <v>50</v>
      </c>
      <c r="B72" s="13">
        <v>1</v>
      </c>
      <c r="C72" s="13">
        <v>71</v>
      </c>
      <c r="D72" s="12" t="s">
        <v>160</v>
      </c>
      <c r="E72" s="12" t="s">
        <v>161</v>
      </c>
    </row>
    <row r="73" spans="1:5" x14ac:dyDescent="0.3">
      <c r="A73" s="12" t="s">
        <v>50</v>
      </c>
      <c r="B73" s="13">
        <v>1</v>
      </c>
      <c r="C73" s="13">
        <v>72</v>
      </c>
      <c r="D73" s="12" t="s">
        <v>162</v>
      </c>
      <c r="E73" s="12" t="s">
        <v>163</v>
      </c>
    </row>
    <row r="74" spans="1:5" x14ac:dyDescent="0.3">
      <c r="A74" s="12" t="s">
        <v>50</v>
      </c>
      <c r="B74" s="13">
        <v>1</v>
      </c>
      <c r="C74" s="13">
        <v>73</v>
      </c>
      <c r="D74" s="12" t="s">
        <v>164</v>
      </c>
      <c r="E74" s="12" t="s">
        <v>165</v>
      </c>
    </row>
    <row r="75" spans="1:5" x14ac:dyDescent="0.3">
      <c r="A75" s="12" t="s">
        <v>50</v>
      </c>
      <c r="B75" s="13">
        <v>1</v>
      </c>
      <c r="C75" s="13">
        <v>74</v>
      </c>
      <c r="D75" s="12" t="s">
        <v>166</v>
      </c>
      <c r="E75" s="12" t="s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E36A95-8384-4D74-8A5E-F347FE4A3431}"/>
</file>

<file path=customXml/itemProps2.xml><?xml version="1.0" encoding="utf-8"?>
<ds:datastoreItem xmlns:ds="http://schemas.openxmlformats.org/officeDocument/2006/customXml" ds:itemID="{D482E9D4-F3D9-425C-8D1C-D45051F1C6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CalibrationInput</vt:lpstr>
      <vt:lpstr>Pivot</vt:lpstr>
      <vt:lpstr>NR from Dan </vt:lpstr>
      <vt:lpstr>NonRetention.txt</vt:lpstr>
      <vt:lpstr>Notes</vt:lpstr>
      <vt:lpstr>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Hagen-Breaux, Angelika (DFW)</cp:lastModifiedBy>
  <dcterms:created xsi:type="dcterms:W3CDTF">2020-09-26T00:28:44Z</dcterms:created>
  <dcterms:modified xsi:type="dcterms:W3CDTF">2020-11-04T16:17:21Z</dcterms:modified>
</cp:coreProperties>
</file>